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2.xml" ContentType="application/vnd.openxmlformats-officedocument.spreadsheetml.comments+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35.xml" ContentType="application/vnd.openxmlformats-officedocument.drawing+xml"/>
  <Override PartName="/xl/charts/chart24.xml" ContentType="application/vnd.openxmlformats-officedocument.drawingml.chart+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C50A" lockStructure="1"/>
  <bookViews>
    <workbookView xWindow="-255" yWindow="15" windowWidth="14760" windowHeight="7530" tabRatio="910" firstSheet="2" activeTab="2"/>
  </bookViews>
  <sheets>
    <sheet name="NOTES" sheetId="35" state="hidden" r:id="rId1"/>
    <sheet name="Custom" sheetId="36" r:id="rId2"/>
    <sheet name="Instructions" sheetId="8" r:id="rId3"/>
    <sheet name="Report" sheetId="32" r:id="rId4"/>
    <sheet name="Standard 1" sheetId="26" r:id="rId5"/>
    <sheet name="Standard 2" sheetId="17" r:id="rId6"/>
    <sheet name="Standard 3" sheetId="27" r:id="rId7"/>
    <sheet name="Standard 4" sheetId="28" r:id="rId8"/>
    <sheet name="Standard 5" sheetId="30" r:id="rId9"/>
    <sheet name="Standard 6" sheetId="31" r:id="rId10"/>
    <sheet name="Standard 7 Selecting" sheetId="33" r:id="rId11"/>
    <sheet name="Standard 7 Scoring" sheetId="34" r:id="rId12"/>
    <sheet name="Blank Standard " sheetId="25" state="hidden" r:id="rId13"/>
    <sheet name="DATA" sheetId="20" state="hidden" r:id="rId14"/>
    <sheet name="definitions" sheetId="21" state="hidden" r:id="rId15"/>
    <sheet name="Sheet4" sheetId="23" state="hidden" r:id="rId16"/>
    <sheet name="hr-data" sheetId="22" state="hidden" r:id="rId17"/>
    <sheet name="cde-data" sheetId="5" state="hidden" r:id="rId18"/>
    <sheet name="Notes-questions" sheetId="37" state="hidden" r:id="rId19"/>
  </sheets>
  <definedNames>
    <definedName name="_xlnm._FilterDatabase" localSheetId="13" hidden="1">DATA!$A$63:$E$650</definedName>
    <definedName name="ACADEMY_20">Report!$A$2006:$A$2038</definedName>
    <definedName name="ADAMS_12_FIVE_STAR_SCHOOLS">Report!$B$2006:$B$2059</definedName>
    <definedName name="ADAMS_ARAPAHOE_28J">Report!$D$2006:$D$2064</definedName>
    <definedName name="ADAMS_COUNTY_14">Report!$C$2006:$C$2019</definedName>
    <definedName name="AGATE_300">Report!$E$2006:$E$2008</definedName>
    <definedName name="AGUILAR_REORGANIZED_6">Report!$F$2006:$F$2008</definedName>
    <definedName name="AKRON_R_1">Report!$G$2006:$G$2008</definedName>
    <definedName name="ALAMOSA_RE_11J">Report!$H$2006:$H$2013</definedName>
    <definedName name="ARCHULETA_COUNTY_50_JT">Report!$I$2006:$I$2010</definedName>
    <definedName name="ARICKAREE_R_2">Report!$J$2006:$J$2008</definedName>
    <definedName name="ARRIBA_FLAGLER_C_20">Report!$K$2006:$K$2009</definedName>
    <definedName name="ASPEN_1">Report!$L$2006:$L$2011</definedName>
    <definedName name="AULT_HIGHLAND_RE_9">Report!$M$2006:$M$2009</definedName>
    <definedName name="BAYFIELD_10_JT_R">Report!$N$2006:$N$2009</definedName>
    <definedName name="BENNETT_29J">Report!$O$2006:$O$2010</definedName>
    <definedName name="BETHUNE_R_5">Report!$P$2006:$P$2008</definedName>
    <definedName name="BIG_SANDY_100J">Report!$Q$2006:$Q$2009</definedName>
    <definedName name="BOCES" localSheetId="3">Report!$E$196:$F$200</definedName>
    <definedName name="BOCES" localSheetId="11">#REF!</definedName>
    <definedName name="BOCES" localSheetId="10">#REF!</definedName>
    <definedName name="BOCES">#REF!</definedName>
    <definedName name="BOCES2">#REF!</definedName>
    <definedName name="BOCES3">#REF!</definedName>
    <definedName name="BOCESName" localSheetId="3">Report!$E$196:$F$216</definedName>
    <definedName name="BOCESName" localSheetId="11">#REF!</definedName>
    <definedName name="BOCESName" localSheetId="10">#REF!</definedName>
    <definedName name="BOCESName">#REF!</definedName>
    <definedName name="BOCESName2">#REF!</definedName>
    <definedName name="BOCESName3">#REF!</definedName>
    <definedName name="BOULDER_VALLEY_RE_2">Report!$R$2006:$R$2061</definedName>
    <definedName name="BRANSON_REORGANIZED_82">Report!$S$2006:$S$2010</definedName>
    <definedName name="BRIGGSDALE_RE_10">Report!$T$2006:$T$2008</definedName>
    <definedName name="BRIGHTON_27J">Report!$U$2006:$U$2029</definedName>
    <definedName name="BRUSH_RE_2_J">Report!$V$2006:$V$2010</definedName>
    <definedName name="BUENA_VISTA_R_31">Report!$W$2006:$W$2011</definedName>
    <definedName name="BUFFALO_RE_4J">Report!$X$2006:$X$2008</definedName>
    <definedName name="BURLINGTON_RE_6J">Report!$Y$2006:$Y$2009</definedName>
    <definedName name="BYERS_32J">Report!$Z$2006:$Z$2008</definedName>
    <definedName name="CALHAN_RJ_1">Report!$AA$2006:$AA$2010</definedName>
    <definedName name="CAMPO_RE_6">Report!$AB$2006:$AB$2008</definedName>
    <definedName name="CANON_CITY_RE_1">Report!$AC$2006:$AC$2017</definedName>
    <definedName name="CENTENNIAL_BOCES">Report!$AD$2006:$AD$2007</definedName>
    <definedName name="CENTENNIAL_R_1">Report!$AE$2006:$AE$2009</definedName>
    <definedName name="CENTER_26_JT">Report!$AF$2006:$AF$2011</definedName>
    <definedName name="CHARTER_SCHOOL_INSTITUTE">Report!$AG$2006:$AG$2029</definedName>
    <definedName name="CHERAW_31">Report!$AH$2006:$AH$2009</definedName>
    <definedName name="CHERRY_CREEK_5">Report!$AI$2006:$AI$2063</definedName>
    <definedName name="CHEYENNE_COUNTY_RE_5">Report!$AJ$2006:$AJ$2009</definedName>
    <definedName name="CHEYENNE_MOUNTAIN_12">Report!$AK$2006:$AK$2015</definedName>
    <definedName name="CLEAR_CREEK_RE_1">Report!$AL$2006:$AL$2011</definedName>
    <definedName name="Colorado_School_for_the_De">Report!$AM$2006:$AM$2007</definedName>
    <definedName name="COLORADO_SPRINGS_11">Report!$AN$2006:$AN$2065</definedName>
    <definedName name="ContentArea">'Standard 7 Scoring'!$H$86:$H$109</definedName>
    <definedName name="COTOPAXI_RE_3">Report!$AO$2006:$AO$2008</definedName>
    <definedName name="CREEDE_SCHOOL_DISTRICT">Report!$AP$2006:$AP$2008</definedName>
    <definedName name="CRIPPLE_CREEK_VICTOR_RE_1">Report!$AQ$2006:$AQ$2008</definedName>
    <definedName name="CROWLEY_COUNTY_RE_1_J">Report!$AR$2006:$AR$2010</definedName>
    <definedName name="CUSTER_COUNTY_SCHOOL_DISTR">Report!$AS$2006:$AS$2009</definedName>
    <definedName name="DE_BEQUE_49JT">Report!$AT$2006:$AT$2008</definedName>
    <definedName name="DEER_TRAIL_26J">Report!$AU$2006:$AU$2008</definedName>
    <definedName name="DEL_NORTE_C_7">Report!$AV$2006:$AV$2010</definedName>
    <definedName name="DELTA_COUNTY_50_J">Report!$AW$2006:$AW$2026</definedName>
    <definedName name="DENVER_COUNTY_1">Report!$AX$2006:$AX$2171</definedName>
    <definedName name="districsx" localSheetId="11">Report!$H$196:$H$379</definedName>
    <definedName name="districsx" localSheetId="10">Report!$H$196:$H$379</definedName>
    <definedName name="districsx">Report!$H$196:$H$379</definedName>
    <definedName name="DOLORES_COUNTY_RE_NO.2">Report!$AY$2006:$AY$2009</definedName>
    <definedName name="DOLORES_RE_4A">Report!$AZ$2006:$AZ$2009</definedName>
    <definedName name="DOUGLAS_COUNTY_RE_1">Report!$BA$2006:$BA$2087</definedName>
    <definedName name="DURANGO_9_R">Report!$BB$2006:$BB$2016</definedName>
    <definedName name="EADS_RE_1">Report!$BC$2006:$BC$2009</definedName>
    <definedName name="EAGLE_COUNTY_RE_50">Report!$BD$2006:$BD$2027</definedName>
    <definedName name="EAST_GRAND_2">Report!$BE$2006:$BE$2012</definedName>
    <definedName name="EAST_OTERO_R_1">Report!$BF$2006:$BF$2009</definedName>
    <definedName name="EATON_RE_2">Report!$BG$2006:$BG$2011</definedName>
    <definedName name="EDISON_54_JT">Report!$BH$2006:$BH$2009</definedName>
    <definedName name="ELBERT_200">Report!$BI$2006:$BI$2008</definedName>
    <definedName name="ELIZABETH_C_1">Report!$BJ$2006:$BJ$2013</definedName>
    <definedName name="ELLICOTT_22">Report!$BK$2006:$BK$2009</definedName>
    <definedName name="ENGLEWOOD_1">Report!$BL$2006:$BL$2014</definedName>
    <definedName name="EXPEDITIONARY_BOCES">Report!$BM$2006:$BM$2007</definedName>
    <definedName name="FALCON_49">Report!$BN$2006:$BN$2027</definedName>
    <definedName name="FORT_MORGAN_RE_3">Report!$BO$2006:$BO$2013</definedName>
    <definedName name="FOUNTAIN_8">Report!$BP$2006:$BP$2018</definedName>
    <definedName name="FOWLER_R_4J">Report!$BQ$2006:$BQ$2009</definedName>
    <definedName name="FREMONT_RE_2">Report!$BR$2006:$BR$2011</definedName>
    <definedName name="FRENCHMAN_RE_3">Report!$BS$2006:$BS$2008</definedName>
    <definedName name="GARFIELD_16">Report!$BT$2006:$BT$2011</definedName>
    <definedName name="GARFIELD_RE_2">Report!$BU$2006:$BU$2017</definedName>
    <definedName name="GENOA_HUGO_C113">Report!$BV$2006:$BV$2009</definedName>
    <definedName name="GILPIN_COUNTY_RE_1">Report!$BW$2006:$BW$2008</definedName>
    <definedName name="GRANADA_RE_1">Report!$BX$2006:$BX$2008</definedName>
    <definedName name="GREELEY_6">Report!$BY$2006:$BY$2036</definedName>
    <definedName name="GUNNISON_WATERSHED_RE1J">Report!$BZ$2006:$BZ$2012</definedName>
    <definedName name="HANOVER_28">Report!$CA$2006:$CA$2008</definedName>
    <definedName name="HARRISON_2">Report!$CB$2006:$CB$2033</definedName>
    <definedName name="HAXTUN_RE_2J">Report!$CC$2006:$CC$2008</definedName>
    <definedName name="HAYDEN_RE_1">Report!$CD$2006:$CD$2009</definedName>
    <definedName name="HI_PLAINS_R_23">Report!$CF$2006:$CF$2008</definedName>
    <definedName name="HINSDALE_COUNTY_RE_1">Report!$CE$2006:$CE$2007</definedName>
    <definedName name="HOEHNE_REORGANIZED_3">Report!$CG$2006:$CG$2009</definedName>
    <definedName name="HOLLY_RE_3">Report!$CH$2006:$CH$2009</definedName>
    <definedName name="HOLYOKE_RE_1J">Report!$CI$2006:$CI$2009</definedName>
    <definedName name="HUERFANO_RE_1">Report!$CJ$2006:$CJ$2010</definedName>
    <definedName name="IDALIA_RJ_3">Report!$CK$2006:$CK$2008</definedName>
    <definedName name="IGNACIO_11_JT">Report!$CL$2006:$CL$2011</definedName>
    <definedName name="JEFFERSON_COUNTY_R_1">Report!$CM$2006:$CM$2169</definedName>
    <definedName name="JOHNSTOWN_MILLIKEN_RE_5J">Report!$CN$2006:$CN$2012</definedName>
    <definedName name="JULESBURG_RE_1">Report!$CO$2006:$CO$2009</definedName>
    <definedName name="KARVAL_RE_23">Report!$CP$2006:$CP$2009</definedName>
    <definedName name="KEENESBURG_RE_3_J">Report!$CQ$2006:$CQ$2012</definedName>
    <definedName name="KIM_REORGANIZED_88">Report!$CR$2006:$CR$2008</definedName>
    <definedName name="KIOWA_C_2">Report!$CS$2006:$CS$2009</definedName>
    <definedName name="KIT_CARSON_R_1">Report!$CT$2006:$CT$2008</definedName>
    <definedName name="LA_VETA_RE_2">Report!$CU$2006:$CU$2008</definedName>
    <definedName name="LAKE_COUNTY_R_1">Report!$CV$2006:$CV$2009</definedName>
    <definedName name="LAMAR_RE_2">Report!$CW$2006:$CW$2013</definedName>
    <definedName name="LAS_ANIMAS_RE_1">Report!$CX$2006:$CX$2010</definedName>
    <definedName name="LEWIS_PALMER_38">Report!$CY$2006:$CY$2015</definedName>
    <definedName name="LIBERTY_J_4">Report!$CZ$2006:$CZ$2008</definedName>
    <definedName name="LIMON_RE_4J">Report!$DA$2006:$DA$2008</definedName>
    <definedName name="LITTLETON_6">Report!$DB$2006:$DB$2028</definedName>
    <definedName name="LONE_STAR_101">Report!$DC$2006:$DC$2009</definedName>
    <definedName name="MANCOS_RE_6">Report!$DD$2006:$DD$2009</definedName>
    <definedName name="MANITOU_SPRINGS_14">Report!$DE$2006:$DE$2010</definedName>
    <definedName name="MANZANOLA_3J">Report!$DF$2006:$DF$2008</definedName>
    <definedName name="MAPLETON_1">Report!$DG$2006:$DG$2022</definedName>
    <definedName name="MC_CLAVE_RE_2">Report!$DH$2006:$DH$2008</definedName>
    <definedName name="MEEKER_RE1">Report!$DI$2006:$DI$2009</definedName>
    <definedName name="MESA_COUNTY_VALLEY_51">Report!$DJ$2006:$DJ$2051</definedName>
    <definedName name="MIAMI_YODER_60_JT">Report!$DK$2006:$DK$2009</definedName>
    <definedName name="MOFFAT_2">Report!$DL$2006:$DL$2010</definedName>
    <definedName name="MOFFAT_COUNTY_RE_NO_1">Report!$DM$2006:$DM$2013</definedName>
    <definedName name="MONTE_VISTA_C_8">Report!$DN$2006:$DN$2012</definedName>
    <definedName name="MONTEZUMA_CORTEZ_RE_1">Report!$DO$2006:$DO$2015</definedName>
    <definedName name="MONTROSE_COUNTY_RE_1J">Report!$DP$2006:$DP$2020</definedName>
    <definedName name="MOUNTAIN_BOCES">Report!$DQ$2006:$DQ$2009</definedName>
    <definedName name="MOUNTAIN_VALLEY_RE_1">Report!$DR$2006:$DR$2009</definedName>
    <definedName name="NORTH_CONEJOS_RE_1J">Report!$DS$2006:$DS$2011</definedName>
    <definedName name="NORTH_PARK_R_1">Report!$DT$2006:$DT$2008</definedName>
    <definedName name="NORWOOD_R_2J">Report!$DU$2006:$DU$2008</definedName>
    <definedName name="OLE_LINK7" localSheetId="13">DATA!$E$521</definedName>
    <definedName name="OTIS_R_3">Report!$DV$2006:$DV$2008</definedName>
    <definedName name="OURAY_R_1">Report!$DW$2006:$DW$2009</definedName>
    <definedName name="PARK__ESTES_PARK__R_3">Report!$DX$2006:$DX$2010</definedName>
    <definedName name="PARK_COUNTY_RE_2">Report!$DY$2006:$DY$2011</definedName>
    <definedName name="PAWNEE_RE_12">Report!$DZ$2006:$DZ$2008</definedName>
    <definedName name="PEYTON_23_JT">Report!$EA$2006:$EA$2008</definedName>
    <definedName name="PLAINVIEW_RE_2">Report!$EB$2006:$EB$2008</definedName>
    <definedName name="PLATEAU_RE_5">Report!$EC$2006:$EC$2008</definedName>
    <definedName name="PLATEAU_VALLEY_50">Report!$ED$2006:$ED$2010</definedName>
    <definedName name="PLATTE_CANYON_1">Report!$EE$2006:$EE$2009</definedName>
    <definedName name="PLATTE_VALLEY_RE_3">Report!$EF$2006:$EF$2008</definedName>
    <definedName name="PLATTE_VALLEY_RE_7">Report!$EG$2006:$EG$2009</definedName>
    <definedName name="POUDRE_R_1">Report!$EH$2006:$EH$2056</definedName>
    <definedName name="PRAIRIE_RE_11">Report!$EI$2006:$EI$2008</definedName>
    <definedName name="PRIMERO_REORGANIZED_2">Report!$EJ$2006:$EJ$2008</definedName>
    <definedName name="_xlnm.Print_Area" localSheetId="12">'Blank Standard '!$A$1:$K$128</definedName>
    <definedName name="_xlnm.Print_Area" localSheetId="2">Instructions!$A$1:$L$46</definedName>
    <definedName name="_xlnm.Print_Area" localSheetId="3">Report!$A$1:$K$185</definedName>
    <definedName name="_xlnm.Print_Area" localSheetId="4">'Standard 1'!$A$1:$K$86</definedName>
    <definedName name="_xlnm.Print_Area" localSheetId="5">'Standard 2'!$A$1:$K$99</definedName>
    <definedName name="_xlnm.Print_Area" localSheetId="6">'Standard 3'!$A$1:$K$83</definedName>
    <definedName name="_xlnm.Print_Area" localSheetId="7">'Standard 4'!$A$1:$K$81</definedName>
    <definedName name="_xlnm.Print_Area" localSheetId="8">'Standard 5'!$A$1:$K$109</definedName>
    <definedName name="_xlnm.Print_Area" localSheetId="9">'Standard 6'!$A$1:$K$68</definedName>
    <definedName name="_xlnm.Print_Area" localSheetId="11">'Standard 7 Scoring'!$A$1:$K$78</definedName>
    <definedName name="_xlnm.Print_Area" localSheetId="10">'Standard 7 Selecting'!$A$1:$G$32</definedName>
    <definedName name="PRITCHETT_RE_3">Report!$EK$2006:$EK$2009</definedName>
    <definedName name="PUEBLO_CITY_60">Report!$EL$2006:$EL$2044</definedName>
    <definedName name="PUEBLO_COUNTY_70">Report!$EM$2006:$EM$2031</definedName>
    <definedName name="RANGELY_RE_4">Report!$EN$2006:$EN$2008</definedName>
    <definedName name="RIDGWAY_R_2">Report!$EO$2006:$EO$2009</definedName>
    <definedName name="ROARING_FORK_RE_1">Report!$EP$2006:$EP$2018</definedName>
    <definedName name="ROCKY_FORD_R_2">Report!$EQ$2006:$EQ$2009</definedName>
    <definedName name="SALIDA_R_32">Report!$ER$2006:$ER$2011</definedName>
    <definedName name="SAN_JUAN_BOCES">Report!$ES$2006:$ES$2007</definedName>
    <definedName name="SANFORD_6J">Report!$ET$2006:$ET$2008</definedName>
    <definedName name="SANGRE_DE_CRISTO_RE_22J">Report!$EU$2006:$EU$2008</definedName>
    <definedName name="SARGENT_RE_33J">Report!$EV$2006:$EV$2009</definedName>
    <definedName name="SchoolName" localSheetId="3">Report!$A$196:$D$2002</definedName>
    <definedName name="SchoolName" localSheetId="11">#REF!</definedName>
    <definedName name="SchoolName" localSheetId="10">#REF!</definedName>
    <definedName name="SchoolName">#REF!</definedName>
    <definedName name="SchoolName2">#REF!</definedName>
    <definedName name="SchoolName3">#REF!</definedName>
    <definedName name="SHERIDAN_2">Report!$EW$2006:$EW$2009</definedName>
    <definedName name="SIERRA_GRANDE_R_30">Report!$EX$2006:$EX$2009</definedName>
    <definedName name="SILVERTON_1">Report!$EY$2006:$EY$2009</definedName>
    <definedName name="SOUTH_CONEJOS_RE_10">Report!$EZ$2006:$EZ$2009</definedName>
    <definedName name="SOUTH_ROUTT_RE_3">Report!$FA$2006:$FA$2010</definedName>
    <definedName name="SPRINGFIELD_RE_4">Report!$FB$2006:$FB$2009</definedName>
    <definedName name="ST_VRAIN_VALLEY_RE_1J">Report!$FC$2006:$FC$2058</definedName>
    <definedName name="STEAMBOAT_SPRINGS_RE_2">Report!$FD$2006:$FD$2012</definedName>
    <definedName name="STRASBURG_31J">Report!$FE$2006:$FE$2010</definedName>
    <definedName name="STRATTON_R_4">Report!$FF$2006:$FF$2009</definedName>
    <definedName name="SUMMIT_RE_1">Report!$FG$2006:$FG$2015</definedName>
    <definedName name="SWINK_33">Report!$FH$2006:$FH$2008</definedName>
    <definedName name="TELLURIDE_R_1">Report!$FI$2006:$FI$2009</definedName>
    <definedName name="THOMPSON_R2_J">Report!$FJ$2006:$FJ$2040</definedName>
    <definedName name="TRINIDAD_1">Report!$FK$2006:$FK$2013</definedName>
    <definedName name="VALLEY_RE_1">Report!$FL$2006:$FL$2014</definedName>
    <definedName name="VILAS_RE_5">Report!$FM$2006:$FM$2009</definedName>
    <definedName name="WALSH_RE_1">Report!$FN$2006:$FN$2011</definedName>
    <definedName name="WELD_COUNTY_RE_1">Report!$FO$2006:$FO$2012</definedName>
    <definedName name="WELD_COUNTY_S_D_RE_8">Report!$FP$2006:$FP$2010</definedName>
    <definedName name="WELDON_VALLEY_RE_20_J">Report!$FQ$2006:$FQ$2009</definedName>
    <definedName name="WEST_END_RE_2">Report!$FR$2006:$FR$2009</definedName>
    <definedName name="WEST_GRAND_1_JT.">Report!$FS$2006:$FS$2023</definedName>
    <definedName name="WESTMINSTER_50">Report!$FT$2006:$FT$2024</definedName>
    <definedName name="WIDEFIELD_3">Report!$FU$2006:$FU$2022</definedName>
    <definedName name="WIGGINS_RE_50_J">Report!$FV$2006:$FV$2009</definedName>
    <definedName name="WILEY_RE_13_JT">Report!$FW$2006:$FW$2014</definedName>
    <definedName name="WINDSOR_RE_4">Report!$FX$2006:$FX$2015</definedName>
    <definedName name="WOODLAND_PARK_RE_2">Report!$FY$2006:$FY$2011</definedName>
    <definedName name="WOODLIN_R_104">Report!$FZ$2006:$FZ$2008</definedName>
    <definedName name="WRAY_RD_2">Report!$GA$2006:$GA$2009</definedName>
    <definedName name="YUMA_1">Report!$GB$2006:$GB$2010</definedName>
  </definedNames>
  <calcPr calcId="145621"/>
</workbook>
</file>

<file path=xl/calcChain.xml><?xml version="1.0" encoding="utf-8"?>
<calcChain xmlns="http://schemas.openxmlformats.org/spreadsheetml/2006/main">
  <c r="G72" i="32" l="1"/>
  <c r="I70" i="32" l="1"/>
  <c r="N12" i="36" l="1"/>
  <c r="B173" i="20" l="1"/>
  <c r="B179" i="20"/>
  <c r="B185" i="20"/>
  <c r="B190" i="20"/>
  <c r="B195" i="20"/>
  <c r="B196" i="20"/>
  <c r="B197" i="20"/>
  <c r="E93" i="17"/>
  <c r="B200" i="20"/>
  <c r="B204" i="20"/>
  <c r="B207" i="20"/>
  <c r="B212" i="20"/>
  <c r="B216" i="20"/>
  <c r="B217" i="20"/>
  <c r="B218" i="20"/>
  <c r="E94" i="17"/>
  <c r="B222" i="20"/>
  <c r="B229" i="20"/>
  <c r="B235" i="20"/>
  <c r="B238" i="20"/>
  <c r="B242" i="20"/>
  <c r="B243" i="20"/>
  <c r="G36" i="32" s="1"/>
  <c r="B247" i="20"/>
  <c r="B250" i="20"/>
  <c r="B259" i="20"/>
  <c r="B267" i="20" s="1"/>
  <c r="B263" i="20"/>
  <c r="B266" i="20"/>
  <c r="B272" i="20"/>
  <c r="B276" i="20"/>
  <c r="B280" i="20"/>
  <c r="B284" i="20"/>
  <c r="B287" i="20"/>
  <c r="B288" i="20"/>
  <c r="B289" i="20"/>
  <c r="E97" i="17"/>
  <c r="B299" i="20"/>
  <c r="B304" i="20"/>
  <c r="B308" i="20"/>
  <c r="B312" i="20"/>
  <c r="B315" i="20"/>
  <c r="B316" i="20"/>
  <c r="B317" i="20"/>
  <c r="E78" i="27"/>
  <c r="B320" i="20"/>
  <c r="B323" i="20"/>
  <c r="B326" i="20"/>
  <c r="B330" i="20"/>
  <c r="B333" i="20"/>
  <c r="B334" i="20"/>
  <c r="B335" i="20"/>
  <c r="E79" i="27"/>
  <c r="B339" i="20"/>
  <c r="B344" i="20"/>
  <c r="B350" i="20"/>
  <c r="B354" i="20"/>
  <c r="B359" i="20"/>
  <c r="B360" i="20"/>
  <c r="B361" i="20"/>
  <c r="E80" i="27"/>
  <c r="B365" i="20"/>
  <c r="B368" i="20"/>
  <c r="B372" i="20"/>
  <c r="B376" i="20"/>
  <c r="B380" i="20"/>
  <c r="B381" i="20"/>
  <c r="B382" i="20"/>
  <c r="E81" i="27"/>
  <c r="E82" i="27"/>
  <c r="B383" i="20"/>
  <c r="B384" i="20"/>
  <c r="G44" i="32"/>
  <c r="H65" i="32"/>
  <c r="B388" i="20"/>
  <c r="B397" i="20"/>
  <c r="B400" i="20"/>
  <c r="B403" i="20"/>
  <c r="B406" i="20"/>
  <c r="B407" i="20"/>
  <c r="B408" i="20"/>
  <c r="E77" i="28"/>
  <c r="B412" i="20"/>
  <c r="B420" i="20"/>
  <c r="B425" i="20"/>
  <c r="B428" i="20"/>
  <c r="B431" i="20"/>
  <c r="B432" i="20"/>
  <c r="B433" i="20" s="1"/>
  <c r="E78" i="28" s="1"/>
  <c r="E80" i="28" s="1"/>
  <c r="B457" i="20" s="1"/>
  <c r="B436" i="20"/>
  <c r="B444" i="20"/>
  <c r="B447" i="20"/>
  <c r="B450" i="20"/>
  <c r="B454" i="20"/>
  <c r="B455" i="20"/>
  <c r="B456" i="20"/>
  <c r="E79" i="28"/>
  <c r="B464" i="20"/>
  <c r="B472" i="20"/>
  <c r="B476" i="20"/>
  <c r="B479" i="20"/>
  <c r="B484" i="20"/>
  <c r="B485" i="20"/>
  <c r="B486" i="20"/>
  <c r="E102" i="30"/>
  <c r="B489" i="20"/>
  <c r="B492" i="20"/>
  <c r="B496" i="20"/>
  <c r="B500" i="20"/>
  <c r="B503" i="20"/>
  <c r="B504" i="20"/>
  <c r="B505" i="20"/>
  <c r="E103" i="30"/>
  <c r="B509" i="20"/>
  <c r="B513" i="20"/>
  <c r="B516" i="20"/>
  <c r="B519" i="20"/>
  <c r="B522" i="20"/>
  <c r="B523" i="20"/>
  <c r="B524" i="20"/>
  <c r="E104" i="30"/>
  <c r="B528" i="20"/>
  <c r="B532" i="20"/>
  <c r="B536" i="20"/>
  <c r="B539" i="20"/>
  <c r="B542" i="20"/>
  <c r="B543" i="20"/>
  <c r="B544" i="20"/>
  <c r="E105" i="30"/>
  <c r="B548" i="20"/>
  <c r="B553" i="20"/>
  <c r="B557" i="20"/>
  <c r="B560" i="20"/>
  <c r="B564" i="20"/>
  <c r="B565" i="20"/>
  <c r="B566" i="20"/>
  <c r="E106" i="30"/>
  <c r="B569" i="20"/>
  <c r="B573" i="20"/>
  <c r="B577" i="20"/>
  <c r="B580" i="20"/>
  <c r="B584" i="20"/>
  <c r="B585" i="20"/>
  <c r="B586" i="20"/>
  <c r="E107" i="30"/>
  <c r="E108" i="30"/>
  <c r="B587" i="20"/>
  <c r="B588" i="20"/>
  <c r="G55" i="32"/>
  <c r="H67" i="32"/>
  <c r="B592" i="20"/>
  <c r="B596" i="20"/>
  <c r="B600" i="20"/>
  <c r="B604" i="20"/>
  <c r="B607" i="20"/>
  <c r="B608" i="20"/>
  <c r="B609" i="20"/>
  <c r="E64" i="31"/>
  <c r="B612" i="20"/>
  <c r="B615" i="20"/>
  <c r="B619" i="20"/>
  <c r="B624" i="20"/>
  <c r="B627" i="20"/>
  <c r="B628" i="20"/>
  <c r="B629" i="20"/>
  <c r="E65" i="31"/>
  <c r="B633" i="20"/>
  <c r="B637" i="20"/>
  <c r="B641" i="20"/>
  <c r="B644" i="20"/>
  <c r="B647" i="20"/>
  <c r="B648" i="20"/>
  <c r="B649" i="20"/>
  <c r="E66" i="31"/>
  <c r="E67" i="31"/>
  <c r="B650" i="20"/>
  <c r="B651" i="20"/>
  <c r="G59" i="32"/>
  <c r="H68" i="32"/>
  <c r="I64" i="34"/>
  <c r="G64" i="34"/>
  <c r="B710" i="20" s="1"/>
  <c r="E64" i="34"/>
  <c r="B709" i="20" s="1"/>
  <c r="C64" i="34"/>
  <c r="B708" i="20" s="1"/>
  <c r="I55" i="34"/>
  <c r="B704" i="20" s="1"/>
  <c r="G55" i="34"/>
  <c r="B703" i="20" s="1"/>
  <c r="E55" i="34"/>
  <c r="B702" i="20" s="1"/>
  <c r="C55" i="34"/>
  <c r="B701" i="20" s="1"/>
  <c r="I46" i="34"/>
  <c r="G46" i="34"/>
  <c r="B696" i="20" s="1"/>
  <c r="E46" i="34"/>
  <c r="B695" i="20" s="1"/>
  <c r="C46" i="34"/>
  <c r="B694" i="20" s="1"/>
  <c r="I37" i="34"/>
  <c r="B690" i="20" s="1"/>
  <c r="G37" i="34"/>
  <c r="B689" i="20" s="1"/>
  <c r="E37" i="34"/>
  <c r="B688" i="20" s="1"/>
  <c r="C37" i="34"/>
  <c r="B687" i="20" s="1"/>
  <c r="I28" i="34"/>
  <c r="B683" i="20" s="1"/>
  <c r="G28" i="34"/>
  <c r="B682" i="20" s="1"/>
  <c r="E28" i="34"/>
  <c r="B681" i="20" s="1"/>
  <c r="C28" i="34"/>
  <c r="B680" i="20" s="1"/>
  <c r="I19" i="34"/>
  <c r="B676" i="20" s="1"/>
  <c r="G19" i="34"/>
  <c r="B675" i="20" s="1"/>
  <c r="E19" i="34"/>
  <c r="B674" i="20" s="1"/>
  <c r="C19" i="34"/>
  <c r="B673" i="20" s="1"/>
  <c r="I10" i="34"/>
  <c r="B669" i="20" s="1"/>
  <c r="G10" i="34"/>
  <c r="E10" i="34"/>
  <c r="B667" i="20" s="1"/>
  <c r="C10" i="34"/>
  <c r="B666" i="20" s="1"/>
  <c r="B100" i="20"/>
  <c r="B105" i="20"/>
  <c r="B118" i="20" s="1"/>
  <c r="M30" i="32" s="1"/>
  <c r="B109" i="20"/>
  <c r="B113" i="20"/>
  <c r="B117" i="20"/>
  <c r="B147" i="20"/>
  <c r="B151" i="20"/>
  <c r="B154" i="20"/>
  <c r="B158" i="20"/>
  <c r="B161" i="20"/>
  <c r="B162" i="20"/>
  <c r="B73" i="20"/>
  <c r="B78" i="20"/>
  <c r="B86" i="20"/>
  <c r="B90" i="20"/>
  <c r="B94" i="20"/>
  <c r="M53" i="32"/>
  <c r="G47" i="32"/>
  <c r="B33" i="20"/>
  <c r="B125" i="20"/>
  <c r="H5" i="32"/>
  <c r="B13" i="20"/>
  <c r="H8" i="32"/>
  <c r="C654" i="20"/>
  <c r="E654" i="20" s="1"/>
  <c r="A69" i="34"/>
  <c r="B102" i="32" s="1"/>
  <c r="A115" i="32" s="1"/>
  <c r="C32" i="33"/>
  <c r="E31" i="33" s="1"/>
  <c r="C655" i="20"/>
  <c r="E655" i="20" s="1"/>
  <c r="A70" i="34"/>
  <c r="B103" i="32" s="1"/>
  <c r="A119" i="32" s="1"/>
  <c r="C656" i="20"/>
  <c r="A71" i="34"/>
  <c r="C71" i="34" s="1"/>
  <c r="A72" i="34"/>
  <c r="C72" i="34" s="1"/>
  <c r="C657" i="20"/>
  <c r="A73" i="34"/>
  <c r="C73" i="34" s="1"/>
  <c r="C658" i="20"/>
  <c r="E658" i="20"/>
  <c r="A74" i="34"/>
  <c r="B698" i="20" s="1"/>
  <c r="C659" i="20"/>
  <c r="A75" i="34"/>
  <c r="D75" i="34" s="1"/>
  <c r="C660" i="20"/>
  <c r="E660" i="20"/>
  <c r="P86" i="32"/>
  <c r="K64" i="32"/>
  <c r="B129" i="20"/>
  <c r="B133" i="20"/>
  <c r="B138" i="20"/>
  <c r="B142" i="20"/>
  <c r="K63" i="32"/>
  <c r="K67" i="32"/>
  <c r="K65" i="32"/>
  <c r="K66" i="32"/>
  <c r="K68" i="32"/>
  <c r="M57" i="32"/>
  <c r="B48" i="20"/>
  <c r="B711" i="20"/>
  <c r="B697" i="20"/>
  <c r="B707" i="20"/>
  <c r="B700" i="20"/>
  <c r="B693" i="20"/>
  <c r="B686" i="20"/>
  <c r="B679" i="20"/>
  <c r="B672" i="20"/>
  <c r="B668" i="20"/>
  <c r="B665" i="20"/>
  <c r="E656" i="20"/>
  <c r="E657" i="20"/>
  <c r="E659" i="20"/>
  <c r="I58" i="34"/>
  <c r="G16" i="31"/>
  <c r="G18" i="17"/>
  <c r="A67" i="34"/>
  <c r="C59" i="34"/>
  <c r="C50" i="34"/>
  <c r="I49" i="34"/>
  <c r="C41" i="34"/>
  <c r="I40" i="34"/>
  <c r="C32" i="34"/>
  <c r="I31" i="34"/>
  <c r="A2" i="34"/>
  <c r="C23" i="34"/>
  <c r="I22" i="34"/>
  <c r="C14" i="34"/>
  <c r="I13" i="34"/>
  <c r="C5" i="34"/>
  <c r="I4" i="34"/>
  <c r="C2" i="34"/>
  <c r="C67" i="34"/>
  <c r="B53" i="20"/>
  <c r="B54" i="20"/>
  <c r="B55" i="20"/>
  <c r="B56" i="20"/>
  <c r="B42" i="20"/>
  <c r="B40" i="20"/>
  <c r="B18" i="20"/>
  <c r="B17" i="20"/>
  <c r="B12" i="20"/>
  <c r="H6" i="32"/>
  <c r="B14" i="20"/>
  <c r="B15" i="20"/>
  <c r="B16" i="20"/>
  <c r="B11" i="20"/>
  <c r="B3" i="20"/>
  <c r="B4" i="20"/>
  <c r="B5" i="20"/>
  <c r="B6" i="20"/>
  <c r="B7" i="20"/>
  <c r="B8" i="20"/>
  <c r="B9" i="20"/>
  <c r="B10" i="20"/>
  <c r="B2" i="20"/>
  <c r="A16" i="20"/>
  <c r="A15" i="20"/>
  <c r="A12" i="20"/>
  <c r="A13" i="20"/>
  <c r="A14" i="20"/>
  <c r="A11" i="20"/>
  <c r="A10" i="20"/>
  <c r="A9" i="20"/>
  <c r="A3" i="20"/>
  <c r="A4" i="20"/>
  <c r="A5" i="20"/>
  <c r="A6" i="20"/>
  <c r="A7" i="20"/>
  <c r="A8" i="20"/>
  <c r="A2" i="20"/>
  <c r="D15" i="36"/>
  <c r="D16" i="36"/>
  <c r="D17" i="36"/>
  <c r="D18" i="36"/>
  <c r="M69" i="32"/>
  <c r="N62" i="32"/>
  <c r="M42" i="32"/>
  <c r="K51" i="32"/>
  <c r="K49" i="32"/>
  <c r="H47" i="32"/>
  <c r="J42" i="32"/>
  <c r="I42" i="32"/>
  <c r="H42" i="32"/>
  <c r="K38" i="32"/>
  <c r="J32" i="32"/>
  <c r="I32" i="32"/>
  <c r="H32" i="32"/>
  <c r="G49" i="32"/>
  <c r="G38" i="32"/>
  <c r="M10" i="34"/>
  <c r="M9" i="34"/>
  <c r="M8" i="34"/>
  <c r="M6" i="34"/>
  <c r="E32" i="33"/>
  <c r="D32" i="33"/>
  <c r="Q170" i="32"/>
  <c r="Q169" i="32"/>
  <c r="Q168" i="32"/>
  <c r="Q167" i="32"/>
  <c r="Q166" i="32"/>
  <c r="Q165" i="32"/>
  <c r="F9" i="32"/>
  <c r="B30" i="31"/>
  <c r="B20" i="31"/>
  <c r="B9" i="31"/>
  <c r="B63" i="30"/>
  <c r="B53" i="30"/>
  <c r="B42" i="30"/>
  <c r="B32" i="30"/>
  <c r="B22" i="30"/>
  <c r="B12" i="30"/>
  <c r="B40" i="28"/>
  <c r="B27" i="28"/>
  <c r="B13" i="28"/>
  <c r="B43" i="27"/>
  <c r="B33" i="27"/>
  <c r="B21" i="27"/>
  <c r="B11" i="27"/>
  <c r="B59" i="17"/>
  <c r="B49" i="17"/>
  <c r="B34" i="17"/>
  <c r="B22" i="17"/>
  <c r="B11" i="17"/>
  <c r="B44" i="26"/>
  <c r="B34" i="26"/>
  <c r="B23" i="26"/>
  <c r="J29" i="31"/>
  <c r="J19" i="31"/>
  <c r="J8" i="31"/>
  <c r="J62" i="30"/>
  <c r="J52" i="30"/>
  <c r="J41" i="30"/>
  <c r="J31" i="30"/>
  <c r="J21" i="30"/>
  <c r="J11" i="30"/>
  <c r="J39" i="28"/>
  <c r="J26" i="28"/>
  <c r="J12" i="28"/>
  <c r="J42" i="27"/>
  <c r="J32" i="27"/>
  <c r="J20" i="27"/>
  <c r="J10" i="27"/>
  <c r="J58" i="17"/>
  <c r="J48" i="17"/>
  <c r="J33" i="17"/>
  <c r="J21" i="17"/>
  <c r="J10" i="17"/>
  <c r="J43" i="26"/>
  <c r="J33" i="26"/>
  <c r="J22" i="26"/>
  <c r="J11" i="26"/>
  <c r="B12" i="26"/>
  <c r="D38" i="28"/>
  <c r="B21" i="28"/>
  <c r="B10" i="27"/>
  <c r="F48" i="17"/>
  <c r="D33" i="17"/>
  <c r="J20" i="17"/>
  <c r="D20" i="17"/>
  <c r="F11" i="26"/>
  <c r="J27" i="31"/>
  <c r="I26" i="31"/>
  <c r="I25" i="31"/>
  <c r="H27" i="31"/>
  <c r="G26" i="31"/>
  <c r="G25" i="31"/>
  <c r="F28" i="31"/>
  <c r="F27" i="31"/>
  <c r="E26" i="31"/>
  <c r="E25" i="31"/>
  <c r="D28" i="31"/>
  <c r="D27" i="31"/>
  <c r="C26" i="31"/>
  <c r="C25" i="31"/>
  <c r="B28" i="31"/>
  <c r="B27" i="31"/>
  <c r="A26" i="31"/>
  <c r="J17" i="31"/>
  <c r="I15" i="31"/>
  <c r="I14" i="31"/>
  <c r="H18" i="31"/>
  <c r="H17" i="31"/>
  <c r="G15" i="31"/>
  <c r="G14" i="31"/>
  <c r="F18" i="31"/>
  <c r="F17" i="31"/>
  <c r="E15" i="31"/>
  <c r="E14" i="31"/>
  <c r="D17" i="31"/>
  <c r="C15" i="31"/>
  <c r="C14" i="31"/>
  <c r="B17" i="31"/>
  <c r="A15" i="31"/>
  <c r="J6" i="31"/>
  <c r="I5" i="31"/>
  <c r="I4" i="31"/>
  <c r="H7" i="31"/>
  <c r="H6" i="31"/>
  <c r="G5" i="31"/>
  <c r="G4" i="31"/>
  <c r="F7" i="31"/>
  <c r="F6" i="31"/>
  <c r="E5" i="31"/>
  <c r="E4" i="31"/>
  <c r="D7" i="31"/>
  <c r="D6" i="31"/>
  <c r="C5" i="31"/>
  <c r="C4" i="31"/>
  <c r="B6" i="31"/>
  <c r="A5" i="31"/>
  <c r="J61" i="30"/>
  <c r="J60" i="30"/>
  <c r="I59" i="30"/>
  <c r="I58" i="30"/>
  <c r="H60" i="30"/>
  <c r="G59" i="30"/>
  <c r="G58" i="30"/>
  <c r="F61" i="30"/>
  <c r="F60" i="30"/>
  <c r="E59" i="30"/>
  <c r="E58" i="30"/>
  <c r="D61" i="30"/>
  <c r="D60" i="30"/>
  <c r="C59" i="30"/>
  <c r="C58" i="30"/>
  <c r="B60" i="30"/>
  <c r="A59" i="30"/>
  <c r="J50" i="30"/>
  <c r="J49" i="30"/>
  <c r="I48" i="30"/>
  <c r="I47" i="30"/>
  <c r="H49" i="30"/>
  <c r="G48" i="30"/>
  <c r="G47" i="30"/>
  <c r="F50" i="30"/>
  <c r="F49" i="30"/>
  <c r="E48" i="30"/>
  <c r="E47" i="30"/>
  <c r="D51" i="30"/>
  <c r="D50" i="30"/>
  <c r="D49" i="30"/>
  <c r="C48" i="30"/>
  <c r="C47" i="30"/>
  <c r="B50" i="30"/>
  <c r="B49" i="30"/>
  <c r="A48" i="30"/>
  <c r="J39" i="30"/>
  <c r="H39" i="30"/>
  <c r="I38" i="30"/>
  <c r="I37" i="30"/>
  <c r="G38" i="30"/>
  <c r="G37" i="30"/>
  <c r="F40" i="30"/>
  <c r="F39" i="30"/>
  <c r="E38" i="30"/>
  <c r="E37" i="30"/>
  <c r="D40" i="30"/>
  <c r="D39" i="30"/>
  <c r="C38" i="30"/>
  <c r="C37" i="30"/>
  <c r="B40" i="30"/>
  <c r="B39" i="30"/>
  <c r="A38" i="30"/>
  <c r="J29" i="30"/>
  <c r="I28" i="30"/>
  <c r="I27" i="30"/>
  <c r="H29" i="30"/>
  <c r="G28" i="30"/>
  <c r="G27" i="30"/>
  <c r="F29" i="30"/>
  <c r="E28" i="30"/>
  <c r="E27" i="30"/>
  <c r="D30" i="30"/>
  <c r="D29" i="30"/>
  <c r="C28" i="30"/>
  <c r="C27" i="30"/>
  <c r="B30" i="30"/>
  <c r="B29" i="30"/>
  <c r="A28" i="30"/>
  <c r="J19" i="30"/>
  <c r="I18" i="30"/>
  <c r="I17" i="30"/>
  <c r="H20" i="30"/>
  <c r="H19" i="30"/>
  <c r="G18" i="30"/>
  <c r="G17" i="30"/>
  <c r="F20" i="30"/>
  <c r="F19" i="30"/>
  <c r="E18" i="30"/>
  <c r="E17" i="30"/>
  <c r="D19" i="30"/>
  <c r="C18" i="30"/>
  <c r="C17" i="30"/>
  <c r="B19" i="30"/>
  <c r="A18" i="30"/>
  <c r="J8" i="30"/>
  <c r="J7" i="30"/>
  <c r="J6" i="30"/>
  <c r="I5" i="30"/>
  <c r="I4" i="30"/>
  <c r="H6" i="30"/>
  <c r="G5" i="30"/>
  <c r="G4" i="30"/>
  <c r="F7" i="30"/>
  <c r="F6" i="30"/>
  <c r="E5" i="30"/>
  <c r="E4" i="30"/>
  <c r="C7" i="30"/>
  <c r="D8" i="30"/>
  <c r="D9" i="30"/>
  <c r="D10" i="30"/>
  <c r="D11" i="30"/>
  <c r="D6" i="30"/>
  <c r="C5" i="30"/>
  <c r="C4" i="30"/>
  <c r="B8" i="30"/>
  <c r="B7" i="30"/>
  <c r="B6" i="30"/>
  <c r="A5" i="30"/>
  <c r="A22" i="31"/>
  <c r="A11" i="31"/>
  <c r="A55" i="30"/>
  <c r="A44" i="30"/>
  <c r="A34" i="30"/>
  <c r="A24" i="30"/>
  <c r="A14" i="30"/>
  <c r="J35" i="28"/>
  <c r="J34" i="28"/>
  <c r="I33" i="28"/>
  <c r="I32" i="28"/>
  <c r="H34" i="28"/>
  <c r="G33" i="28"/>
  <c r="G32" i="28"/>
  <c r="F34" i="28"/>
  <c r="E33" i="28"/>
  <c r="E32" i="28"/>
  <c r="D35" i="28"/>
  <c r="D36" i="28"/>
  <c r="D37" i="28"/>
  <c r="C34" i="28"/>
  <c r="C33" i="28"/>
  <c r="C32" i="28"/>
  <c r="B34" i="28"/>
  <c r="A33" i="28"/>
  <c r="J20" i="28"/>
  <c r="I19" i="28"/>
  <c r="I18" i="28"/>
  <c r="H20" i="28"/>
  <c r="G19" i="28"/>
  <c r="G18" i="28"/>
  <c r="F22" i="28"/>
  <c r="F21" i="28"/>
  <c r="F20" i="28"/>
  <c r="E19" i="28"/>
  <c r="E18" i="28"/>
  <c r="D21" i="28"/>
  <c r="D22" i="28"/>
  <c r="D23" i="28"/>
  <c r="D24" i="28"/>
  <c r="D26" i="28"/>
  <c r="D20" i="28"/>
  <c r="C19" i="28"/>
  <c r="C18" i="28"/>
  <c r="B20" i="28"/>
  <c r="A19" i="28"/>
  <c r="J6" i="28"/>
  <c r="I5" i="28"/>
  <c r="I4" i="28"/>
  <c r="H6" i="28"/>
  <c r="G5" i="28"/>
  <c r="G4" i="28"/>
  <c r="F6" i="28"/>
  <c r="E5" i="28"/>
  <c r="E4" i="28"/>
  <c r="D7" i="28"/>
  <c r="D8" i="28"/>
  <c r="D9" i="28"/>
  <c r="D10" i="28"/>
  <c r="D11" i="28"/>
  <c r="D12" i="28"/>
  <c r="D6" i="28"/>
  <c r="C5" i="28"/>
  <c r="B6" i="28"/>
  <c r="C4" i="28"/>
  <c r="A5" i="28"/>
  <c r="A29" i="28"/>
  <c r="A15" i="28"/>
  <c r="J41" i="27"/>
  <c r="J40" i="27"/>
  <c r="I39" i="27"/>
  <c r="I38" i="27"/>
  <c r="H41" i="27"/>
  <c r="H40" i="27"/>
  <c r="G39" i="27"/>
  <c r="G38" i="27"/>
  <c r="F41" i="27"/>
  <c r="F40" i="27"/>
  <c r="E39" i="27"/>
  <c r="E38" i="27"/>
  <c r="D40" i="27"/>
  <c r="C39" i="27"/>
  <c r="C38" i="27"/>
  <c r="B41" i="27"/>
  <c r="B40" i="27"/>
  <c r="A39" i="27"/>
  <c r="I29" i="27"/>
  <c r="J30" i="27"/>
  <c r="J28" i="27"/>
  <c r="I27" i="27"/>
  <c r="I26" i="27"/>
  <c r="H29" i="27"/>
  <c r="H28" i="27"/>
  <c r="G27" i="27"/>
  <c r="G26" i="27"/>
  <c r="F30" i="27"/>
  <c r="F31" i="27"/>
  <c r="F29" i="27"/>
  <c r="F28" i="27"/>
  <c r="E27" i="27"/>
  <c r="E26" i="27"/>
  <c r="D30" i="27"/>
  <c r="D29" i="27"/>
  <c r="D28" i="27"/>
  <c r="C27" i="27"/>
  <c r="C26" i="27"/>
  <c r="B29" i="27"/>
  <c r="B28" i="27"/>
  <c r="A27" i="27"/>
  <c r="J18" i="27"/>
  <c r="I17" i="27"/>
  <c r="I16" i="27"/>
  <c r="H19" i="27"/>
  <c r="H18" i="27"/>
  <c r="G17" i="27"/>
  <c r="G16" i="27"/>
  <c r="F18" i="27"/>
  <c r="E17" i="27"/>
  <c r="E16" i="27"/>
  <c r="D18" i="27"/>
  <c r="C17" i="27"/>
  <c r="C16" i="27"/>
  <c r="B18" i="27"/>
  <c r="A17" i="27"/>
  <c r="J6" i="27"/>
  <c r="I5" i="27"/>
  <c r="I4" i="27"/>
  <c r="H7" i="27"/>
  <c r="H6" i="27"/>
  <c r="G5" i="27"/>
  <c r="G4" i="27"/>
  <c r="F8" i="27"/>
  <c r="F6" i="27"/>
  <c r="E5" i="27"/>
  <c r="E4" i="27"/>
  <c r="D8" i="27"/>
  <c r="D7" i="27"/>
  <c r="D6" i="27"/>
  <c r="C5" i="27"/>
  <c r="C4" i="27"/>
  <c r="A7" i="27"/>
  <c r="B8" i="27"/>
  <c r="B9" i="27"/>
  <c r="B6" i="27"/>
  <c r="A5" i="27"/>
  <c r="A35" i="27"/>
  <c r="A23" i="27"/>
  <c r="A13" i="27"/>
  <c r="F41" i="26"/>
  <c r="D42" i="26"/>
  <c r="D41" i="26"/>
  <c r="H42" i="26"/>
  <c r="H41" i="26"/>
  <c r="J41" i="26"/>
  <c r="I40" i="26"/>
  <c r="I39" i="26"/>
  <c r="G40" i="26"/>
  <c r="G39" i="26"/>
  <c r="E40" i="26"/>
  <c r="E39" i="26"/>
  <c r="C40" i="26"/>
  <c r="C39" i="26"/>
  <c r="B41" i="26"/>
  <c r="A40" i="26"/>
  <c r="J31" i="26"/>
  <c r="J30" i="26"/>
  <c r="I29" i="26"/>
  <c r="I28" i="26"/>
  <c r="H32" i="26"/>
  <c r="H31" i="26"/>
  <c r="H30" i="26"/>
  <c r="G29" i="26"/>
  <c r="G28" i="26"/>
  <c r="F31" i="26"/>
  <c r="F30" i="26"/>
  <c r="E29" i="26"/>
  <c r="E28" i="26"/>
  <c r="D31" i="26"/>
  <c r="D30" i="26"/>
  <c r="C29" i="26"/>
  <c r="C28" i="26"/>
  <c r="A31" i="26"/>
  <c r="B32" i="26"/>
  <c r="B33" i="26"/>
  <c r="B30" i="26"/>
  <c r="A29" i="26"/>
  <c r="J21" i="26"/>
  <c r="J19" i="26"/>
  <c r="I18" i="26"/>
  <c r="I17" i="26"/>
  <c r="H21" i="26"/>
  <c r="H19" i="26"/>
  <c r="G18" i="26"/>
  <c r="G17" i="26"/>
  <c r="F21" i="26"/>
  <c r="F19" i="26"/>
  <c r="E18" i="26"/>
  <c r="E17" i="26"/>
  <c r="D21" i="26"/>
  <c r="D20" i="26"/>
  <c r="D19" i="26"/>
  <c r="C18" i="26"/>
  <c r="C17" i="26"/>
  <c r="B21" i="26"/>
  <c r="B19" i="26"/>
  <c r="A18" i="26"/>
  <c r="J8" i="26"/>
  <c r="J6" i="26"/>
  <c r="I5" i="26"/>
  <c r="I4" i="26"/>
  <c r="H7" i="26"/>
  <c r="H6" i="26"/>
  <c r="G5" i="26"/>
  <c r="G4" i="26"/>
  <c r="F7" i="26"/>
  <c r="F8" i="26"/>
  <c r="F9" i="26"/>
  <c r="F10" i="26"/>
  <c r="F6" i="26"/>
  <c r="E5" i="26"/>
  <c r="E4" i="26"/>
  <c r="D7" i="26"/>
  <c r="D6" i="26"/>
  <c r="C5" i="26"/>
  <c r="C4" i="26"/>
  <c r="B7" i="26"/>
  <c r="B8" i="26"/>
  <c r="B6" i="26"/>
  <c r="A5" i="26"/>
  <c r="A36" i="26"/>
  <c r="A25" i="26"/>
  <c r="A14" i="26"/>
  <c r="D79" i="28"/>
  <c r="K57" i="32"/>
  <c r="J57" i="32"/>
  <c r="G57" i="32"/>
  <c r="I53" i="30"/>
  <c r="L53" i="30"/>
  <c r="D65" i="31"/>
  <c r="D80" i="27"/>
  <c r="D57" i="17"/>
  <c r="D56" i="17"/>
  <c r="J56" i="17"/>
  <c r="H57" i="17"/>
  <c r="H56" i="17"/>
  <c r="F57" i="17"/>
  <c r="F56" i="17"/>
  <c r="B57" i="17"/>
  <c r="B56" i="17"/>
  <c r="C55" i="17"/>
  <c r="E55" i="17"/>
  <c r="G55" i="17"/>
  <c r="I55" i="17"/>
  <c r="I54" i="17"/>
  <c r="G54" i="17"/>
  <c r="E54" i="17"/>
  <c r="C54" i="17"/>
  <c r="A55" i="17"/>
  <c r="J41" i="17"/>
  <c r="I40" i="17"/>
  <c r="I39" i="17"/>
  <c r="H43" i="17"/>
  <c r="H41" i="17"/>
  <c r="G40" i="17"/>
  <c r="G39" i="17"/>
  <c r="F43" i="17"/>
  <c r="F44" i="17"/>
  <c r="F45" i="17"/>
  <c r="F46" i="17"/>
  <c r="F42" i="17"/>
  <c r="E41" i="17"/>
  <c r="E40" i="17"/>
  <c r="E39" i="17"/>
  <c r="D41" i="17"/>
  <c r="C40" i="17"/>
  <c r="C39" i="17"/>
  <c r="B41" i="17"/>
  <c r="A40" i="17"/>
  <c r="J30" i="17"/>
  <c r="J29" i="17"/>
  <c r="I28" i="17"/>
  <c r="I27" i="17"/>
  <c r="H29" i="17"/>
  <c r="G28" i="17"/>
  <c r="G27" i="17"/>
  <c r="F30" i="17"/>
  <c r="F31" i="17"/>
  <c r="F32" i="17"/>
  <c r="F29" i="17"/>
  <c r="E28" i="17"/>
  <c r="E27" i="17"/>
  <c r="D32" i="17"/>
  <c r="D30" i="17"/>
  <c r="C31" i="17"/>
  <c r="D29" i="17"/>
  <c r="C28" i="17"/>
  <c r="C27" i="17"/>
  <c r="B30" i="17"/>
  <c r="B29" i="17"/>
  <c r="A28" i="17"/>
  <c r="J19" i="17"/>
  <c r="I17" i="17"/>
  <c r="I16" i="17"/>
  <c r="H20" i="17"/>
  <c r="H19" i="17"/>
  <c r="G17" i="17"/>
  <c r="G16" i="17"/>
  <c r="F19" i="17"/>
  <c r="E17" i="17"/>
  <c r="E16" i="17"/>
  <c r="D19" i="17"/>
  <c r="C17" i="17"/>
  <c r="C16" i="17"/>
  <c r="B19" i="17"/>
  <c r="A17" i="17"/>
  <c r="E126" i="25"/>
  <c r="D126" i="25"/>
  <c r="E125" i="25"/>
  <c r="D125" i="25"/>
  <c r="E124" i="25"/>
  <c r="D124" i="25"/>
  <c r="E123" i="25"/>
  <c r="D123" i="25"/>
  <c r="E122" i="25"/>
  <c r="D122" i="25"/>
  <c r="E121" i="25"/>
  <c r="D121" i="25"/>
  <c r="E120" i="25"/>
  <c r="D120" i="25"/>
  <c r="A57" i="25"/>
  <c r="A46" i="25"/>
  <c r="A34" i="25"/>
  <c r="A23" i="25"/>
  <c r="A13" i="25"/>
  <c r="J8" i="17"/>
  <c r="J7" i="17"/>
  <c r="J6" i="17"/>
  <c r="I5" i="17"/>
  <c r="I4" i="17"/>
  <c r="H7" i="17"/>
  <c r="H8" i="17"/>
  <c r="H6" i="17"/>
  <c r="G5" i="17"/>
  <c r="G4" i="17"/>
  <c r="F9" i="17"/>
  <c r="F7" i="17"/>
  <c r="F8" i="17"/>
  <c r="F6" i="17"/>
  <c r="E5" i="17"/>
  <c r="E4" i="17"/>
  <c r="D7" i="17"/>
  <c r="D8" i="17"/>
  <c r="D9" i="17"/>
  <c r="D6" i="17"/>
  <c r="C5" i="17"/>
  <c r="C4" i="17"/>
  <c r="B7" i="17"/>
  <c r="B8" i="17"/>
  <c r="B9" i="17"/>
  <c r="B10" i="17"/>
  <c r="B6" i="17"/>
  <c r="A5" i="17"/>
  <c r="H30" i="23"/>
  <c r="G15" i="23"/>
  <c r="A51" i="17"/>
  <c r="A36" i="17"/>
  <c r="A24" i="17"/>
  <c r="A13" i="17"/>
  <c r="E21" i="23"/>
  <c r="D17" i="23"/>
  <c r="D22" i="23"/>
  <c r="G21" i="23"/>
  <c r="E28" i="23"/>
  <c r="H26" i="23"/>
  <c r="D23" i="23"/>
  <c r="G29" i="23"/>
  <c r="G13" i="23"/>
  <c r="E24" i="23"/>
  <c r="G8" i="23"/>
  <c r="H16" i="23"/>
  <c r="D10" i="23"/>
  <c r="D15" i="23"/>
  <c r="H15" i="23"/>
  <c r="E15" i="23"/>
  <c r="F15" i="23"/>
  <c r="D21" i="23"/>
  <c r="F21" i="23"/>
  <c r="E30" i="23"/>
  <c r="D30" i="23"/>
  <c r="C28" i="23"/>
  <c r="F30" i="23"/>
  <c r="G30" i="23"/>
  <c r="H21" i="23"/>
  <c r="C33" i="23"/>
  <c r="D12" i="23"/>
  <c r="F20" i="23"/>
  <c r="G20" i="23"/>
  <c r="H13" i="23"/>
  <c r="G23" i="23"/>
  <c r="H20" i="23"/>
  <c r="H29" i="23"/>
  <c r="F5" i="23"/>
  <c r="C27" i="23"/>
  <c r="C26" i="23"/>
  <c r="D44" i="23"/>
  <c r="H5" i="23"/>
  <c r="E12" i="23"/>
  <c r="H24" i="23"/>
  <c r="D5" i="23"/>
  <c r="D9" i="23"/>
  <c r="D8" i="23"/>
  <c r="H12" i="23"/>
  <c r="D26" i="23"/>
  <c r="G26" i="23"/>
  <c r="F9" i="23"/>
  <c r="F26" i="23"/>
  <c r="F8" i="23"/>
  <c r="G12" i="23"/>
  <c r="E9" i="23"/>
  <c r="G9" i="23"/>
  <c r="F17" i="23"/>
  <c r="D29" i="23"/>
  <c r="E10" i="23"/>
  <c r="H17" i="23"/>
  <c r="E20" i="23"/>
  <c r="E29" i="23"/>
  <c r="H22" i="23"/>
  <c r="E22" i="23"/>
  <c r="D24" i="23"/>
  <c r="F6" i="23"/>
  <c r="F22" i="23"/>
  <c r="H25" i="23"/>
  <c r="F13" i="23"/>
  <c r="F29" i="23"/>
  <c r="E23" i="23"/>
  <c r="G22" i="23"/>
  <c r="G25" i="23"/>
  <c r="E17" i="23"/>
  <c r="C22" i="23"/>
  <c r="G17" i="23"/>
  <c r="G16" i="23"/>
  <c r="G24" i="23"/>
  <c r="F28" i="23"/>
  <c r="G28" i="23"/>
  <c r="E5" i="23"/>
  <c r="D28" i="23"/>
  <c r="F16" i="23"/>
  <c r="F10" i="23"/>
  <c r="E8" i="23"/>
  <c r="H9" i="23"/>
  <c r="H28" i="23"/>
  <c r="E16" i="23"/>
  <c r="F24" i="23"/>
  <c r="G5" i="23"/>
  <c r="F25" i="23"/>
  <c r="D25" i="23"/>
  <c r="F12" i="23"/>
  <c r="E26" i="23"/>
  <c r="D16" i="23"/>
  <c r="E25" i="23"/>
  <c r="D20" i="23"/>
  <c r="E13" i="23"/>
  <c r="D13" i="23"/>
  <c r="F23" i="23"/>
  <c r="H23" i="23"/>
  <c r="H8" i="23"/>
  <c r="G10" i="23"/>
  <c r="H10" i="23"/>
  <c r="C13" i="23"/>
  <c r="G14" i="23"/>
  <c r="D14" i="23"/>
  <c r="F14" i="23"/>
  <c r="E14" i="23"/>
  <c r="H14" i="23"/>
  <c r="C30" i="23"/>
  <c r="C31" i="23"/>
  <c r="C32" i="23"/>
  <c r="D45" i="23"/>
  <c r="C7" i="23"/>
  <c r="G7" i="23"/>
  <c r="D7" i="23"/>
  <c r="E7" i="23"/>
  <c r="F7" i="23"/>
  <c r="H7" i="23"/>
  <c r="D36" i="23"/>
  <c r="C14" i="23"/>
  <c r="C11" i="23"/>
  <c r="C15" i="23"/>
  <c r="C24" i="23"/>
  <c r="C10" i="23"/>
  <c r="C12" i="23"/>
  <c r="D42" i="23"/>
  <c r="C8" i="23"/>
  <c r="D6" i="23"/>
  <c r="E6" i="23"/>
  <c r="G6" i="23"/>
  <c r="H6" i="23"/>
  <c r="C3" i="23"/>
  <c r="C4" i="23"/>
  <c r="C5" i="23"/>
  <c r="C6" i="23"/>
  <c r="D41" i="23"/>
  <c r="C23" i="23"/>
  <c r="D18" i="23"/>
  <c r="D11" i="23"/>
  <c r="D31" i="23"/>
  <c r="H19" i="23"/>
  <c r="F19" i="23"/>
  <c r="E19" i="23"/>
  <c r="G19" i="23"/>
  <c r="D19" i="23"/>
  <c r="D27" i="23"/>
  <c r="D93" i="17"/>
  <c r="C17" i="23"/>
  <c r="J43" i="32"/>
  <c r="G43" i="32"/>
  <c r="I43" i="32"/>
  <c r="I43" i="27"/>
  <c r="L43" i="27"/>
  <c r="H43" i="32"/>
  <c r="D81" i="27"/>
  <c r="B34" i="20"/>
  <c r="K43" i="32"/>
  <c r="M43" i="32"/>
  <c r="K56" i="32"/>
  <c r="J56" i="32"/>
  <c r="H56" i="32"/>
  <c r="I56" i="32"/>
  <c r="D64" i="31"/>
  <c r="G56" i="32"/>
  <c r="B47" i="20"/>
  <c r="M56" i="32"/>
  <c r="I9" i="31"/>
  <c r="L9" i="31"/>
  <c r="M41" i="32"/>
  <c r="J41" i="32"/>
  <c r="D79" i="27"/>
  <c r="I41" i="32"/>
  <c r="H41" i="32"/>
  <c r="G41" i="32"/>
  <c r="K41" i="32"/>
  <c r="I21" i="27"/>
  <c r="L21" i="27"/>
  <c r="B32" i="20"/>
  <c r="I47" i="32"/>
  <c r="J47" i="32"/>
  <c r="B163" i="20"/>
  <c r="E84" i="26"/>
  <c r="B23" i="20"/>
  <c r="D84" i="26"/>
  <c r="G32" i="32"/>
  <c r="K32" i="32"/>
  <c r="K53" i="32"/>
  <c r="J38" i="32"/>
  <c r="I38" i="32"/>
  <c r="B29" i="20"/>
  <c r="M38" i="32"/>
  <c r="H38" i="32"/>
  <c r="B57" i="20"/>
  <c r="D19" i="36"/>
  <c r="B143" i="20"/>
  <c r="D97" i="17"/>
  <c r="C21" i="23"/>
  <c r="B52" i="20"/>
  <c r="D14" i="36"/>
  <c r="K69" i="32"/>
  <c r="G42" i="32"/>
  <c r="I33" i="27"/>
  <c r="L33" i="27"/>
  <c r="K42" i="32"/>
  <c r="M32" i="32"/>
  <c r="M51" i="32"/>
  <c r="J51" i="32"/>
  <c r="I51" i="32"/>
  <c r="D104" i="30"/>
  <c r="H51" i="32"/>
  <c r="G51" i="32"/>
  <c r="I32" i="30"/>
  <c r="L32" i="30"/>
  <c r="B38" i="20"/>
  <c r="M47" i="32"/>
  <c r="K47" i="32"/>
  <c r="B684" i="20"/>
  <c r="J53" i="32"/>
  <c r="G53" i="32"/>
  <c r="I53" i="32"/>
  <c r="D106" i="30"/>
  <c r="H53" i="32"/>
  <c r="B44" i="20"/>
  <c r="I40" i="28"/>
  <c r="L40" i="28"/>
  <c r="I44" i="26"/>
  <c r="L44" i="26"/>
  <c r="I59" i="17"/>
  <c r="L59" i="17"/>
  <c r="H57" i="32"/>
  <c r="I57" i="32"/>
  <c r="I20" i="31"/>
  <c r="L20" i="31"/>
  <c r="J49" i="32"/>
  <c r="D102" i="30"/>
  <c r="I49" i="32"/>
  <c r="M49" i="32"/>
  <c r="H49" i="32"/>
  <c r="I12" i="30"/>
  <c r="L12" i="30"/>
  <c r="B108" i="32"/>
  <c r="A139" i="32" s="1"/>
  <c r="D71" i="34"/>
  <c r="J34" i="32"/>
  <c r="M34" i="32"/>
  <c r="B25" i="20"/>
  <c r="K34" i="32"/>
  <c r="H34" i="32"/>
  <c r="I11" i="17"/>
  <c r="L11" i="17"/>
  <c r="I34" i="32"/>
  <c r="G34" i="32"/>
  <c r="B144" i="20"/>
  <c r="E83" i="26"/>
  <c r="I22" i="30"/>
  <c r="L22" i="30"/>
  <c r="G50" i="32"/>
  <c r="M50" i="32"/>
  <c r="K50" i="32"/>
  <c r="B41" i="20"/>
  <c r="J50" i="32"/>
  <c r="I50" i="32"/>
  <c r="H50" i="32"/>
  <c r="D103" i="30"/>
  <c r="I22" i="17"/>
  <c r="L22" i="17"/>
  <c r="D94" i="17"/>
  <c r="C18" i="23"/>
  <c r="K35" i="32"/>
  <c r="G35" i="32"/>
  <c r="J35" i="32"/>
  <c r="I35" i="32"/>
  <c r="H35" i="32"/>
  <c r="B26" i="20"/>
  <c r="M35" i="32"/>
  <c r="K54" i="32"/>
  <c r="I63" i="30"/>
  <c r="L63" i="30"/>
  <c r="J54" i="32"/>
  <c r="B45" i="20"/>
  <c r="G54" i="32"/>
  <c r="M54" i="32"/>
  <c r="I54" i="32"/>
  <c r="H54" i="32"/>
  <c r="D107" i="30"/>
  <c r="M31" i="32"/>
  <c r="K31" i="32"/>
  <c r="B22" i="20"/>
  <c r="I31" i="32"/>
  <c r="J31" i="32"/>
  <c r="I34" i="26"/>
  <c r="L34" i="26"/>
  <c r="D83" i="26"/>
  <c r="H31" i="32"/>
  <c r="G31" i="32"/>
  <c r="I13" i="28"/>
  <c r="L13" i="28"/>
  <c r="K45" i="32"/>
  <c r="D77" i="28"/>
  <c r="B36" i="20"/>
  <c r="G45" i="32"/>
  <c r="J45" i="32"/>
  <c r="I45" i="32"/>
  <c r="H45" i="32"/>
  <c r="M45" i="32"/>
  <c r="B31" i="20"/>
  <c r="M40" i="32"/>
  <c r="O82" i="32"/>
  <c r="Q82" i="32"/>
  <c r="K40" i="32"/>
  <c r="G40" i="32"/>
  <c r="D78" i="27"/>
  <c r="J40" i="32"/>
  <c r="I40" i="32"/>
  <c r="H40" i="32"/>
  <c r="I11" i="27"/>
  <c r="L11" i="27"/>
  <c r="D105" i="30"/>
  <c r="B43" i="20"/>
  <c r="G52" i="32"/>
  <c r="K52" i="32"/>
  <c r="I52" i="32"/>
  <c r="H52" i="32"/>
  <c r="J52" i="32"/>
  <c r="M52" i="32"/>
  <c r="I42" i="30"/>
  <c r="L42" i="30"/>
  <c r="O84" i="32"/>
  <c r="Q84" i="32"/>
  <c r="I30" i="31"/>
  <c r="L30" i="31"/>
  <c r="K58" i="32"/>
  <c r="D66" i="31"/>
  <c r="B49" i="20"/>
  <c r="G58" i="32"/>
  <c r="M58" i="32"/>
  <c r="O85" i="32"/>
  <c r="Q85" i="32"/>
  <c r="J58" i="32"/>
  <c r="I58" i="32"/>
  <c r="H58" i="32"/>
  <c r="D119" i="25"/>
  <c r="J67" i="32"/>
  <c r="J65" i="32"/>
  <c r="E119" i="25"/>
  <c r="E127" i="25"/>
  <c r="D128" i="25"/>
  <c r="J68" i="32"/>
  <c r="D83" i="27"/>
  <c r="L48" i="27"/>
  <c r="C83" i="32"/>
  <c r="B35" i="20"/>
  <c r="B46" i="20"/>
  <c r="D109" i="30"/>
  <c r="L68" i="30"/>
  <c r="C91" i="32"/>
  <c r="C95" i="32"/>
  <c r="D68" i="31"/>
  <c r="L35" i="31"/>
  <c r="B105" i="32" l="1"/>
  <c r="A127" i="32" s="1"/>
  <c r="D72" i="34"/>
  <c r="C75" i="34"/>
  <c r="D74" i="34"/>
  <c r="B657" i="20"/>
  <c r="H105" i="32" s="1"/>
  <c r="C127" i="32"/>
  <c r="B691" i="20"/>
  <c r="B705" i="20"/>
  <c r="C74" i="34"/>
  <c r="B104" i="32"/>
  <c r="A123" i="32" s="1"/>
  <c r="B106" i="32"/>
  <c r="A131" i="32" s="1"/>
  <c r="D73" i="34"/>
  <c r="C131" i="32"/>
  <c r="B658" i="20"/>
  <c r="G105" i="32"/>
  <c r="C123" i="32"/>
  <c r="B656" i="20"/>
  <c r="B107" i="32"/>
  <c r="A135" i="32" s="1"/>
  <c r="B677" i="20"/>
  <c r="C69" i="34"/>
  <c r="C115" i="32" s="1"/>
  <c r="I36" i="32"/>
  <c r="J36" i="32"/>
  <c r="D95" i="17"/>
  <c r="C19" i="23" s="1"/>
  <c r="M36" i="32"/>
  <c r="K36" i="32"/>
  <c r="B244" i="20"/>
  <c r="E95" i="17" s="1"/>
  <c r="B27" i="20"/>
  <c r="I34" i="17"/>
  <c r="L34" i="17" s="1"/>
  <c r="H36" i="32"/>
  <c r="B95" i="20"/>
  <c r="D81" i="26" s="1"/>
  <c r="H27" i="33"/>
  <c r="E72" i="34" s="1"/>
  <c r="B685" i="20" s="1"/>
  <c r="H29" i="33"/>
  <c r="J50" i="34" s="1"/>
  <c r="H25" i="33"/>
  <c r="E70" i="34" s="1"/>
  <c r="J103" i="32" s="1"/>
  <c r="C31" i="33"/>
  <c r="H31" i="33" s="1"/>
  <c r="E76" i="34" s="1"/>
  <c r="H28" i="33"/>
  <c r="E73" i="34" s="1"/>
  <c r="B692" i="20" s="1"/>
  <c r="H26" i="33"/>
  <c r="J23" i="34" s="1"/>
  <c r="H30" i="33"/>
  <c r="E75" i="34" s="1"/>
  <c r="G75" i="34" s="1"/>
  <c r="K108" i="32" s="1"/>
  <c r="D69" i="34"/>
  <c r="B663" i="20"/>
  <c r="H24" i="33"/>
  <c r="B670" i="20"/>
  <c r="C70" i="34"/>
  <c r="D70" i="34"/>
  <c r="H46" i="32"/>
  <c r="B37" i="20"/>
  <c r="J66" i="32"/>
  <c r="B458" i="20"/>
  <c r="G48" i="32" s="1"/>
  <c r="H66" i="32" s="1"/>
  <c r="C87" i="32" s="1"/>
  <c r="I27" i="28"/>
  <c r="L27" i="28" s="1"/>
  <c r="K46" i="32"/>
  <c r="M46" i="32"/>
  <c r="O83" i="32" s="1"/>
  <c r="Q83" i="32" s="1"/>
  <c r="G46" i="32"/>
  <c r="I46" i="32"/>
  <c r="D78" i="28"/>
  <c r="J46" i="32"/>
  <c r="D81" i="28"/>
  <c r="L45" i="28" s="1"/>
  <c r="I49" i="17"/>
  <c r="L49" i="17" s="1"/>
  <c r="G37" i="32"/>
  <c r="H37" i="32"/>
  <c r="K37" i="32"/>
  <c r="B268" i="20"/>
  <c r="E96" i="17" s="1"/>
  <c r="J37" i="32"/>
  <c r="D96" i="17"/>
  <c r="C20" i="23" s="1"/>
  <c r="B28" i="20"/>
  <c r="I37" i="32"/>
  <c r="M37" i="32"/>
  <c r="O81" i="32" s="1"/>
  <c r="Q81" i="32" s="1"/>
  <c r="H30" i="32"/>
  <c r="D82" i="26"/>
  <c r="K30" i="32"/>
  <c r="J30" i="32"/>
  <c r="I30" i="32"/>
  <c r="B21" i="20"/>
  <c r="G30" i="32"/>
  <c r="I23" i="26"/>
  <c r="L23" i="26" s="1"/>
  <c r="B119" i="20"/>
  <c r="E82" i="26" s="1"/>
  <c r="B654" i="20" l="1"/>
  <c r="F102" i="32" s="1"/>
  <c r="O86" i="32"/>
  <c r="Q86" i="32" s="1"/>
  <c r="J105" i="32"/>
  <c r="C139" i="32"/>
  <c r="B660" i="20"/>
  <c r="G72" i="34"/>
  <c r="K105" i="32" s="1"/>
  <c r="I105" i="32"/>
  <c r="F105" i="32"/>
  <c r="C135" i="32"/>
  <c r="B659" i="20"/>
  <c r="H104" i="32"/>
  <c r="G104" i="32"/>
  <c r="F104" i="32"/>
  <c r="I104" i="32"/>
  <c r="I106" i="32"/>
  <c r="F106" i="32"/>
  <c r="G106" i="32"/>
  <c r="H106" i="32"/>
  <c r="E98" i="17"/>
  <c r="B290" i="20" s="1"/>
  <c r="D43" i="23"/>
  <c r="B20" i="20"/>
  <c r="M29" i="32"/>
  <c r="O80" i="32" s="1"/>
  <c r="Q80" i="32" s="1"/>
  <c r="K29" i="32"/>
  <c r="I12" i="26"/>
  <c r="L12" i="26" s="1"/>
  <c r="B96" i="20"/>
  <c r="E81" i="26" s="1"/>
  <c r="E85" i="26" s="1"/>
  <c r="B164" i="20" s="1"/>
  <c r="J63" i="32" s="1"/>
  <c r="I29" i="32"/>
  <c r="H29" i="32"/>
  <c r="G29" i="32"/>
  <c r="J29" i="32"/>
  <c r="E74" i="34"/>
  <c r="B699" i="20" s="1"/>
  <c r="J32" i="34"/>
  <c r="E71" i="34"/>
  <c r="B678" i="20" s="1"/>
  <c r="J41" i="34"/>
  <c r="J106" i="32"/>
  <c r="G73" i="34"/>
  <c r="K106" i="32" s="1"/>
  <c r="J14" i="34"/>
  <c r="B671" i="20"/>
  <c r="J59" i="34"/>
  <c r="B39" i="20"/>
  <c r="B706" i="20"/>
  <c r="J108" i="32"/>
  <c r="G102" i="32"/>
  <c r="J5" i="34"/>
  <c r="E69" i="34"/>
  <c r="C119" i="32"/>
  <c r="G70" i="34"/>
  <c r="K103" i="32" s="1"/>
  <c r="B655" i="20"/>
  <c r="I102" i="32" l="1"/>
  <c r="H102" i="32"/>
  <c r="G108" i="32"/>
  <c r="F108" i="32"/>
  <c r="H108" i="32"/>
  <c r="I108" i="32"/>
  <c r="F107" i="32"/>
  <c r="G107" i="32"/>
  <c r="I107" i="32"/>
  <c r="H107" i="32"/>
  <c r="J64" i="32"/>
  <c r="B291" i="20"/>
  <c r="B165" i="20"/>
  <c r="G33" i="32" s="1"/>
  <c r="H63" i="32" s="1"/>
  <c r="G74" i="34"/>
  <c r="K107" i="32" s="1"/>
  <c r="J107" i="32"/>
  <c r="J104" i="32"/>
  <c r="G71" i="34"/>
  <c r="K104" i="32" s="1"/>
  <c r="J102" i="32"/>
  <c r="B664" i="20"/>
  <c r="G69" i="34"/>
  <c r="K102" i="32" s="1"/>
  <c r="I103" i="32"/>
  <c r="F103" i="32"/>
  <c r="G103" i="32"/>
  <c r="H103" i="32"/>
  <c r="G39" i="32" l="1"/>
  <c r="H64" i="32" s="1"/>
  <c r="C79" i="32" s="1"/>
  <c r="D99" i="17"/>
  <c r="L64" i="17" s="1"/>
  <c r="B30" i="20"/>
  <c r="D86" i="26"/>
  <c r="L49" i="26" s="1"/>
  <c r="B24" i="20"/>
  <c r="K109" i="32"/>
  <c r="J109" i="32"/>
  <c r="G77" i="34"/>
  <c r="I77" i="34" s="1"/>
  <c r="G70" i="32"/>
  <c r="C75" i="32"/>
  <c r="B59" i="20" l="1"/>
  <c r="D146" i="32" s="1"/>
  <c r="G110" i="32"/>
  <c r="H78" i="34"/>
  <c r="G111" i="32" s="1"/>
  <c r="B662" i="20"/>
  <c r="B661" i="20"/>
  <c r="B58" i="20"/>
  <c r="B50" i="20"/>
  <c r="B51" i="20"/>
  <c r="D144" i="32" s="1"/>
  <c r="D148" i="32" l="1"/>
  <c r="D150" i="32"/>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individualy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comments3.xml><?xml version="1.0" encoding="utf-8"?>
<comments xmlns="http://schemas.openxmlformats.org/spreadsheetml/2006/main">
  <authors>
    <author>Keller, Sed</author>
  </authors>
  <commentLis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List>
</comments>
</file>

<file path=xl/sharedStrings.xml><?xml version="1.0" encoding="utf-8"?>
<sst xmlns="http://schemas.openxmlformats.org/spreadsheetml/2006/main" count="8361" uniqueCount="3378">
  <si>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</si>
  <si>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</si>
  <si>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</si>
  <si>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</si>
  <si>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</si>
  <si>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</si>
  <si>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</si>
  <si>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</si>
  <si>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</si>
  <si>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</si>
  <si>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</si>
  <si>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</si>
  <si>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</si>
  <si>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</si>
  <si>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</si>
  <si>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</si>
  <si>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</si>
  <si>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</si>
  <si>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</si>
  <si>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</si>
  <si>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</si>
  <si>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</si>
  <si>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</si>
  <si>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</si>
  <si>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</si>
  <si>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</si>
  <si>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</si>
  <si>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</si>
  <si>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</si>
  <si>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</si>
  <si>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</si>
  <si>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</si>
  <si>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</si>
  <si>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</si>
  <si>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</si>
  <si>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</si>
  <si>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</si>
  <si>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</si>
  <si>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</si>
  <si>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</si>
  <si>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</si>
  <si>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</si>
  <si>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</si>
  <si>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</si>
  <si>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</si>
  <si>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</si>
  <si>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</si>
  <si>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</si>
  <si>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</si>
  <si>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</si>
  <si>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</si>
  <si>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</si>
  <si>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</si>
  <si>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</si>
  <si>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</si>
  <si>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</si>
  <si>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</si>
  <si>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</si>
  <si>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</si>
  <si>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</si>
  <si>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</si>
  <si>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</si>
  <si>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</si>
  <si>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</si>
  <si>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</si>
  <si>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</si>
  <si>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</si>
  <si>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</si>
  <si>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</si>
  <si>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</si>
  <si>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</si>
  <si>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</si>
  <si>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</si>
  <si>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</si>
  <si>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</si>
  <si>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</si>
  <si>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</si>
  <si>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</si>
  <si>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</si>
  <si>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</si>
  <si>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</si>
  <si>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</si>
  <si>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</si>
  <si>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</si>
  <si>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</si>
  <si>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</si>
  <si>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</si>
  <si>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</si>
  <si>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</si>
  <si>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</si>
  <si>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</si>
  <si>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</si>
  <si>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</si>
  <si>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</si>
  <si>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</si>
  <si>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</si>
  <si>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</si>
  <si>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</si>
  <si>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</si>
  <si>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</si>
  <si>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</si>
  <si>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</si>
  <si>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</si>
  <si>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</si>
  <si>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</si>
  <si>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</si>
  <si>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</si>
  <si>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</si>
  <si>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</si>
  <si>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</si>
  <si>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</si>
  <si>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</si>
  <si>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</si>
  <si>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</si>
  <si>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</si>
  <si>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</si>
  <si>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</si>
  <si>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</si>
  <si>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</si>
  <si>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</si>
  <si>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</si>
  <si>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</si>
  <si>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</si>
  <si>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</si>
  <si>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</si>
  <si>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</si>
  <si>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</si>
  <si>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</si>
  <si>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</si>
  <si>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</si>
  <si>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</si>
  <si>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</si>
  <si>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</si>
  <si>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</si>
  <si>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</si>
  <si>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</si>
  <si>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</si>
  <si>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</si>
  <si>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</si>
  <si>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</si>
  <si>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</si>
  <si>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</si>
  <si>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</si>
  <si>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</si>
  <si>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</si>
  <si>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</si>
  <si>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</si>
  <si>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</si>
  <si>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</si>
  <si>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</si>
  <si>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</si>
  <si>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</si>
  <si>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</si>
  <si>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</si>
  <si>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</si>
  <si>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</si>
  <si>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</si>
  <si>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</si>
  <si>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</si>
  <si>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</si>
  <si>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</si>
  <si>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</si>
  <si>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</si>
  <si>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</si>
  <si>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</si>
  <si>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</si>
  <si>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</si>
  <si>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</si>
  <si>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</si>
  <si>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</si>
  <si>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</si>
  <si>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</si>
  <si>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</si>
  <si>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</si>
  <si>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</si>
  <si>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</si>
  <si>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</si>
  <si>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</si>
  <si>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</si>
  <si>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</si>
  <si>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</si>
  <si>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</si>
  <si>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</si>
  <si>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</si>
  <si>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</si>
  <si>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</si>
  <si>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</si>
  <si>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</si>
  <si>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</si>
  <si>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</si>
  <si>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</si>
  <si>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</si>
  <si>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</si>
  <si>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</si>
  <si>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</si>
  <si>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</si>
  <si>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</si>
  <si>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</si>
  <si>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</si>
  <si>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</si>
  <si>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</si>
  <si>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</si>
  <si>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</si>
  <si>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</si>
  <si>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</si>
  <si>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</si>
  <si>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</si>
  <si>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</si>
  <si>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</si>
  <si>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</si>
  <si>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</si>
  <si>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</si>
  <si>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</si>
  <si>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</si>
  <si>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</si>
  <si>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</si>
  <si>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</si>
  <si>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</si>
  <si>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</si>
  <si>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</si>
  <si>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</si>
  <si>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</si>
  <si>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</si>
  <si>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</si>
  <si>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</si>
  <si>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</si>
  <si>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</si>
  <si>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</si>
  <si>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</si>
  <si>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</si>
  <si>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</si>
  <si>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</si>
  <si>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</si>
  <si>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</si>
  <si>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</si>
  <si>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</si>
  <si>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</si>
  <si>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</si>
  <si>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</si>
  <si>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</si>
  <si>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</si>
  <si>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</si>
  <si>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</si>
  <si>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</si>
  <si>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</si>
  <si>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</si>
  <si>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</si>
  <si>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</si>
  <si>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</si>
  <si>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</si>
  <si>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</si>
  <si>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</si>
  <si>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</si>
  <si>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</si>
  <si>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</si>
  <si>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</si>
  <si>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</si>
  <si>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</si>
  <si>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</si>
  <si>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</si>
  <si>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</si>
  <si>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</si>
  <si>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</si>
  <si>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</si>
  <si>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</si>
  <si>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</si>
  <si>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</si>
  <si>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</si>
  <si>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</si>
  <si>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</si>
  <si>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</si>
  <si>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</si>
  <si>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</si>
  <si>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</si>
  <si>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</si>
  <si>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</si>
  <si>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</si>
  <si>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</si>
  <si>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</si>
  <si>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</si>
  <si>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</si>
  <si>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</si>
  <si>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</si>
  <si>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</si>
  <si>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</si>
  <si>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</si>
  <si>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</si>
  <si>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</si>
  <si>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</si>
  <si>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</si>
  <si>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</si>
  <si>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</si>
  <si>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</si>
  <si>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</si>
  <si>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</si>
  <si>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</si>
  <si>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</si>
  <si>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</si>
  <si>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</si>
  <si>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</si>
  <si>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</si>
  <si>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</si>
  <si>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</si>
  <si>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</si>
  <si>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</si>
  <si>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</si>
  <si>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</si>
  <si>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</si>
  <si>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</si>
  <si>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</si>
  <si>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</si>
  <si>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</si>
  <si>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</si>
  <si>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</si>
  <si>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</si>
  <si>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</si>
  <si>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</si>
  <si>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</si>
  <si>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</si>
  <si>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</si>
  <si>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</si>
  <si>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</si>
  <si>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</si>
  <si>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</si>
  <si>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</si>
  <si>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</si>
  <si>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</si>
  <si>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</si>
  <si>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</si>
  <si>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</si>
  <si>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</si>
  <si>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</si>
  <si>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</si>
  <si>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</si>
  <si>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</si>
  <si>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</si>
  <si>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</si>
  <si>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</si>
  <si>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</si>
  <si>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</si>
  <si>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</si>
  <si>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</si>
  <si>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</si>
  <si>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</si>
  <si>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</si>
  <si>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</si>
  <si>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</si>
  <si>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</si>
  <si>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</si>
  <si>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</si>
  <si>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</si>
  <si>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</si>
  <si>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</si>
  <si>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</si>
  <si>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</si>
  <si>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</si>
  <si>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</si>
  <si>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</si>
  <si>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</si>
  <si>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</si>
  <si>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</si>
  <si>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</si>
  <si>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</si>
  <si>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</si>
  <si>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</si>
  <si>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</si>
  <si>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</si>
  <si>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</si>
  <si>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</si>
  <si>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</si>
  <si>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</si>
  <si>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</si>
  <si>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</si>
  <si>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</si>
  <si>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</si>
  <si>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</si>
  <si>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</si>
  <si>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</si>
  <si>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</si>
  <si>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</si>
  <si>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</si>
  <si>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</si>
  <si>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</si>
  <si>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</si>
  <si>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</si>
  <si>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</si>
  <si>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</si>
  <si>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</si>
  <si>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</si>
  <si>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</si>
  <si>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</si>
  <si>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</si>
  <si>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</si>
  <si>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</si>
  <si>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</si>
  <si>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</si>
  <si>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</si>
  <si>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</si>
  <si>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</si>
  <si>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</si>
  <si>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</si>
  <si>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</si>
  <si>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</si>
  <si>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</si>
  <si>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</si>
  <si>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</si>
  <si>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</si>
  <si>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</si>
  <si>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</si>
  <si>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</si>
  <si>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</si>
  <si>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</si>
  <si>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</si>
  <si>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</si>
  <si>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</si>
  <si>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</si>
  <si>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</si>
  <si>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</si>
  <si>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</si>
  <si>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</si>
  <si>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</si>
  <si>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</si>
  <si>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</si>
  <si>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</si>
  <si>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</si>
  <si>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</si>
  <si>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</si>
  <si>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</si>
  <si>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</si>
  <si>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</si>
  <si>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</si>
  <si>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</si>
  <si>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</si>
  <si>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</si>
  <si>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</si>
  <si>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</si>
  <si>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</si>
  <si>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</si>
  <si>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</si>
  <si>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</si>
  <si>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</si>
  <si>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</si>
  <si>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</si>
  <si>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</si>
  <si>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</si>
  <si>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</si>
  <si>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</si>
  <si>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</si>
  <si>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</si>
  <si>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</si>
  <si>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</si>
  <si>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</si>
  <si>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</si>
  <si>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</si>
  <si>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</si>
  <si>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</si>
  <si>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</si>
  <si>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</si>
  <si>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</si>
  <si>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</si>
  <si>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</si>
  <si>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</si>
  <si>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</si>
  <si>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</si>
  <si>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</si>
  <si>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</si>
  <si>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Text</t>
  </si>
  <si>
    <t xml:space="preserve">Students: </t>
  </si>
  <si>
    <t>PP</t>
  </si>
  <si>
    <t>EX</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</si>
  <si>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</si>
  <si>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</si>
  <si>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</si>
  <si>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</si>
  <si>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</si>
  <si>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</si>
  <si>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</si>
  <si>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</si>
  <si>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</si>
  <si>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</si>
  <si>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</si>
  <si>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</si>
  <si>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</si>
  <si>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</si>
  <si>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</si>
  <si>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Parent Feedback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</si>
  <si>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</si>
  <si>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</si>
  <si>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</si>
  <si>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</si>
  <si>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</si>
  <si>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</si>
  <si>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</si>
  <si>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</si>
  <si>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</si>
  <si>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</si>
  <si>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</si>
  <si>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</si>
  <si>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</si>
  <si>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</si>
  <si>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</si>
  <si>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</si>
  <si>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</si>
  <si>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</si>
  <si>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</si>
  <si>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</si>
  <si>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</si>
  <si>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</si>
  <si>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</si>
  <si>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</si>
  <si>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</si>
  <si>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</si>
  <si>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</si>
  <si>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</si>
  <si>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</si>
  <si>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</si>
  <si>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</si>
  <si>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</si>
  <si>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</si>
  <si>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</si>
  <si>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</si>
  <si>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</si>
  <si>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</si>
  <si>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</si>
  <si>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</si>
  <si>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</si>
  <si>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</si>
  <si>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</si>
  <si>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</si>
  <si>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</si>
  <si>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</si>
  <si>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</si>
  <si>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</si>
  <si>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</si>
  <si>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</si>
  <si>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</si>
  <si>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</si>
  <si>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</si>
  <si>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</si>
  <si>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</si>
  <si>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</si>
  <si>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</si>
  <si>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</si>
  <si>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</si>
  <si>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</si>
  <si>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</si>
  <si>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</si>
  <si>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</si>
  <si>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</si>
  <si>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</si>
  <si>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</si>
  <si>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</si>
  <si>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</si>
  <si>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</si>
  <si>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</si>
  <si>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</si>
  <si>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</si>
  <si>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</si>
  <si>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</si>
  <si>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</si>
  <si>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</si>
  <si>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</si>
  <si>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</si>
  <si>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</si>
  <si>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</si>
  <si>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</si>
  <si>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</si>
  <si>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</si>
  <si>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</si>
  <si>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</si>
  <si>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</si>
  <si>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</si>
  <si>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</si>
  <si>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</si>
  <si>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</si>
  <si>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</si>
  <si>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</si>
  <si>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</si>
  <si>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</si>
  <si>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</si>
  <si>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</si>
  <si>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</si>
  <si>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</si>
  <si>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</si>
  <si>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</si>
  <si>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</si>
  <si>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</si>
  <si>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</si>
  <si>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</si>
  <si>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</si>
  <si>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</si>
  <si>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</si>
  <si>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</si>
  <si>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</si>
  <si>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</si>
  <si>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</si>
  <si>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</si>
  <si>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</si>
  <si>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</si>
  <si>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</si>
  <si>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</si>
  <si>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</si>
  <si>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</si>
  <si>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</si>
  <si>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</si>
  <si>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</si>
  <si>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</si>
  <si>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</si>
  <si>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</si>
  <si>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</si>
  <si>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</si>
  <si>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</si>
  <si>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</si>
  <si>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</si>
  <si>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</si>
  <si>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</si>
  <si>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</si>
  <si>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</si>
  <si>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</si>
  <si>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</si>
  <si>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</si>
  <si>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</si>
  <si>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</si>
  <si>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</si>
  <si>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</si>
  <si>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</si>
  <si>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</si>
  <si>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</si>
  <si>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</si>
  <si>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</si>
  <si>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</si>
  <si>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</si>
  <si>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</si>
  <si>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</si>
  <si>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</si>
  <si>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</si>
  <si>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</si>
  <si>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</si>
  <si>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</si>
  <si>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</si>
  <si>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</si>
  <si>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</si>
  <si>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</si>
  <si>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</si>
  <si>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</si>
  <si>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</si>
  <si>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</si>
  <si>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</si>
  <si>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</si>
  <si>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</si>
  <si>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</si>
  <si>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</si>
  <si>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</si>
  <si>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</si>
  <si>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</si>
  <si>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</si>
  <si>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</si>
  <si>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</si>
  <si>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</si>
  <si>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</si>
  <si>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</si>
  <si>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</si>
  <si>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</si>
  <si>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</si>
  <si>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</si>
  <si>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</si>
  <si>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</si>
  <si>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</si>
  <si>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</si>
  <si>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</si>
  <si>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</si>
  <si>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</si>
  <si>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</si>
  <si>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</si>
  <si>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</si>
  <si>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</si>
  <si>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</si>
  <si>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</si>
  <si>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</si>
  <si>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</si>
  <si>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</si>
  <si>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</si>
  <si>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</si>
  <si>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</si>
  <si>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</si>
  <si>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</si>
  <si>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</si>
  <si>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</si>
  <si>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</si>
  <si>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</si>
  <si>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</si>
  <si>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</si>
  <si>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</si>
  <si>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</si>
  <si>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</si>
  <si>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</si>
  <si>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</si>
  <si>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</si>
  <si>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</si>
  <si>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</si>
  <si>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</si>
  <si>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</si>
  <si>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</si>
  <si>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</si>
  <si>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</si>
  <si>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</si>
  <si>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</si>
  <si>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</si>
  <si>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</si>
  <si>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</si>
  <si>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</si>
  <si>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</si>
  <si>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</si>
  <si>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</si>
  <si>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</si>
  <si>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</si>
  <si>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</si>
  <si>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</si>
  <si>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</si>
  <si>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</si>
  <si>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</si>
  <si>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</si>
  <si>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</si>
  <si>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</si>
  <si>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</si>
  <si>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</si>
  <si>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</si>
  <si>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</si>
  <si>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</si>
  <si>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</si>
  <si>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</si>
  <si>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</si>
  <si>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</si>
  <si>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</si>
  <si>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</si>
  <si>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</si>
  <si>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</si>
  <si>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</si>
  <si>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</si>
  <si>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</si>
  <si>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</si>
  <si>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</si>
  <si>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</si>
  <si>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</si>
  <si>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</si>
  <si>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</si>
  <si>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</si>
  <si>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</si>
  <si>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</si>
  <si>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</si>
  <si>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</si>
  <si>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</si>
  <si>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</si>
  <si>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</si>
  <si>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</si>
  <si>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</si>
  <si>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</si>
  <si>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</si>
  <si>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</si>
  <si>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</si>
  <si>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</si>
  <si>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</si>
  <si>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</si>
  <si>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</si>
  <si>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</si>
  <si>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</si>
  <si>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</si>
  <si>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</si>
  <si>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</si>
  <si>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</si>
  <si>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</si>
  <si>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</si>
  <si>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</si>
  <si>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</si>
  <si>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</si>
  <si>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</si>
  <si>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</si>
  <si>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</si>
  <si>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</si>
  <si>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</si>
  <si>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</si>
  <si>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</si>
  <si>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</si>
  <si>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</si>
  <si>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</si>
  <si>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</si>
  <si>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</si>
  <si>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</si>
  <si>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</si>
  <si>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</si>
  <si>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</si>
  <si>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</si>
  <si>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</si>
  <si>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</si>
  <si>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</si>
  <si>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</si>
  <si>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</si>
  <si>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</si>
  <si>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</si>
  <si>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</si>
  <si>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</si>
  <si>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</si>
  <si>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</si>
  <si>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</si>
  <si>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</si>
  <si>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</si>
  <si>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</si>
  <si>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</si>
  <si>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</si>
  <si>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</si>
  <si>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</si>
  <si>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</si>
  <si>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</si>
  <si>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</si>
  <si>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</si>
  <si>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</si>
  <si>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</si>
  <si>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</si>
  <si>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</si>
  <si>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</si>
  <si>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</si>
  <si>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</si>
  <si>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</si>
  <si>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</si>
  <si>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</si>
  <si>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</si>
  <si>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</si>
  <si>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</si>
  <si>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</si>
  <si>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</si>
  <si>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</si>
  <si>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</si>
  <si>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</si>
  <si>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</si>
  <si>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</si>
  <si>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</si>
  <si>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</si>
  <si>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</si>
  <si>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</si>
  <si>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</si>
  <si>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</si>
  <si>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</si>
  <si>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</si>
  <si>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</si>
  <si>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</si>
  <si>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</si>
  <si>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</si>
  <si>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</si>
  <si>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</si>
  <si>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</si>
  <si>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</si>
  <si>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</si>
  <si>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</si>
  <si>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</si>
  <si>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</si>
  <si>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</si>
  <si>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</si>
  <si>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</si>
  <si>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</si>
  <si>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</si>
  <si>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</si>
  <si>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</si>
  <si>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</si>
  <si>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</si>
  <si>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</si>
  <si>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</si>
  <si>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</si>
  <si>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</si>
  <si>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</si>
  <si>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</si>
  <si>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</si>
  <si>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</si>
  <si>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</si>
  <si>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</si>
  <si>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</si>
  <si>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</si>
  <si>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</si>
  <si>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</si>
  <si>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</si>
  <si>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</si>
  <si>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</si>
  <si>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</si>
  <si>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</si>
  <si>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</si>
  <si>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</si>
  <si>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</si>
  <si>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</si>
  <si>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</si>
  <si>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</si>
  <si>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</si>
  <si>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</si>
  <si>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</si>
  <si>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</si>
  <si>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</si>
  <si>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</si>
  <si>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</si>
  <si>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</si>
  <si>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</si>
  <si>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</si>
  <si>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</si>
  <si>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</si>
  <si>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</si>
  <si>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</si>
  <si>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</si>
  <si>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</si>
  <si>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</si>
  <si>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</si>
  <si>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</si>
  <si>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</si>
  <si>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</si>
  <si>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</si>
  <si>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</si>
  <si>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</si>
  <si>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</si>
  <si>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</si>
  <si>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</si>
  <si>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</si>
  <si>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</si>
  <si>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</si>
  <si>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</si>
  <si>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</si>
  <si>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</si>
  <si>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</si>
  <si>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</si>
  <si>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</si>
  <si>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</si>
  <si>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</si>
  <si>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</si>
  <si>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</si>
  <si>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</si>
  <si>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</si>
  <si>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</si>
  <si>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</si>
  <si>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</si>
  <si>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</si>
  <si>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</si>
  <si>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</si>
  <si>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</si>
  <si>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</si>
  <si>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</si>
  <si>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</si>
  <si>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</si>
  <si>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</si>
  <si>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</si>
  <si>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</si>
  <si>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</si>
  <si>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</si>
  <si>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</si>
  <si>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</si>
  <si>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</si>
  <si>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</si>
  <si>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</si>
  <si>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</si>
  <si>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</si>
  <si>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</si>
  <si>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</si>
  <si>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</si>
  <si>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</si>
  <si>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</si>
  <si>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</si>
  <si>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Evaluator Role</t>
  </si>
  <si>
    <t>Date Submitted</t>
  </si>
  <si>
    <t>Descriptor</t>
  </si>
  <si>
    <t>Notes</t>
  </si>
  <si>
    <t>School Code</t>
  </si>
  <si>
    <t>School District Name</t>
  </si>
  <si>
    <t>School District Code</t>
  </si>
  <si>
    <t>BOCES Name</t>
  </si>
  <si>
    <t>BOCES Code</t>
  </si>
  <si>
    <t>STD1</t>
  </si>
  <si>
    <t>STD2</t>
  </si>
  <si>
    <t>STD4</t>
  </si>
  <si>
    <t>STD5</t>
  </si>
  <si>
    <t>1AOverall</t>
  </si>
  <si>
    <t>1BOverall</t>
  </si>
  <si>
    <t>1COverall</t>
  </si>
  <si>
    <t>1DOverall</t>
  </si>
  <si>
    <t>STD1Overall</t>
  </si>
  <si>
    <t>2AOverall</t>
  </si>
  <si>
    <t>2BOverall</t>
  </si>
  <si>
    <t>2COverall</t>
  </si>
  <si>
    <t>2DOverall</t>
  </si>
  <si>
    <t>2EOverall</t>
  </si>
  <si>
    <t>STD2Overall</t>
  </si>
  <si>
    <t>3AOverall</t>
  </si>
  <si>
    <t>3BOverall</t>
  </si>
  <si>
    <t>3COverall</t>
  </si>
  <si>
    <t>3DOverall</t>
  </si>
  <si>
    <t>4AOverall</t>
  </si>
  <si>
    <t>4BOverall</t>
  </si>
  <si>
    <t>4COverall</t>
  </si>
  <si>
    <t>STD4Overall</t>
  </si>
  <si>
    <t>5AOverall</t>
  </si>
  <si>
    <t>5BOverall</t>
  </si>
  <si>
    <t>5COverall</t>
  </si>
  <si>
    <t>5DOverall</t>
  </si>
  <si>
    <t>STD5Overall</t>
  </si>
  <si>
    <t>STD3overall</t>
  </si>
  <si>
    <t>School Name</t>
  </si>
  <si>
    <t>1a</t>
  </si>
  <si>
    <t>1b</t>
  </si>
  <si>
    <t>1c</t>
  </si>
  <si>
    <t>1d</t>
  </si>
  <si>
    <t>P</t>
  </si>
  <si>
    <t>A</t>
  </si>
  <si>
    <t>E</t>
  </si>
  <si>
    <t>Standard 1A</t>
  </si>
  <si>
    <t>Check</t>
  </si>
  <si>
    <t>Ex</t>
  </si>
  <si>
    <t>Overall</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</si>
  <si>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</si>
  <si>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</si>
  <si>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</si>
  <si>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</si>
  <si>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</si>
  <si>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</si>
  <si>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</si>
  <si>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</si>
  <si>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</si>
  <si>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</si>
  <si>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</si>
  <si>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</si>
  <si>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</si>
  <si>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</si>
  <si>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</si>
  <si>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</si>
  <si>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</si>
  <si>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</si>
  <si>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</si>
  <si>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</si>
  <si>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2a</t>
  </si>
  <si>
    <t>2b</t>
  </si>
  <si>
    <t>2c</t>
  </si>
  <si>
    <t>2d</t>
  </si>
  <si>
    <t>Standard 3</t>
  </si>
  <si>
    <t>3a</t>
  </si>
  <si>
    <t>3b</t>
  </si>
  <si>
    <t>3c</t>
  </si>
  <si>
    <t>3d</t>
  </si>
  <si>
    <t>Standard 4</t>
  </si>
  <si>
    <t>4a</t>
  </si>
  <si>
    <t>4b</t>
  </si>
  <si>
    <t>4c</t>
  </si>
  <si>
    <t>Standard 5</t>
  </si>
  <si>
    <t>5a</t>
  </si>
  <si>
    <t>5b</t>
  </si>
  <si>
    <t>5c</t>
  </si>
  <si>
    <t>5d</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</si>
  <si>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</si>
  <si>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</si>
  <si>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</si>
  <si>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</si>
  <si>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</si>
  <si>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</si>
  <si>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</si>
  <si>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</si>
  <si>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</si>
  <si>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</si>
  <si>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</si>
  <si>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</si>
  <si>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</si>
  <si>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2e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</si>
  <si>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</si>
  <si>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</si>
  <si>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</si>
  <si>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</si>
  <si>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</si>
  <si>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</si>
  <si>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</si>
  <si>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</si>
  <si>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</si>
  <si>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</si>
  <si>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</si>
  <si>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</si>
  <si>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</si>
  <si>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</si>
  <si>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</si>
  <si>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</si>
  <si>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</si>
  <si>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</si>
  <si>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</si>
  <si>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</si>
  <si>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</si>
  <si>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</si>
  <si>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</si>
  <si>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</si>
  <si>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</si>
  <si>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</si>
  <si>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</si>
  <si>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</si>
  <si>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</si>
  <si>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</si>
  <si>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</si>
  <si>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</si>
  <si>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</si>
  <si>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</si>
  <si>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</si>
  <si>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</si>
  <si>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</si>
  <si>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</si>
  <si>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</si>
  <si>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</si>
  <si>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</si>
  <si>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</si>
  <si>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</si>
  <si>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</si>
  <si>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</si>
  <si>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</si>
  <si>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</si>
  <si>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</si>
  <si>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</si>
  <si>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</si>
  <si>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</si>
  <si>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</si>
  <si>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</si>
  <si>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</si>
  <si>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</si>
  <si>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</si>
  <si>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</si>
  <si>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</si>
  <si>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</si>
  <si>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</si>
  <si>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</si>
  <si>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</si>
  <si>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</si>
  <si>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</si>
  <si>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</si>
  <si>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</si>
  <si>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</si>
  <si>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</si>
  <si>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</si>
  <si>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</si>
  <si>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</si>
  <si>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</si>
  <si>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</si>
  <si>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</si>
  <si>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</si>
  <si>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</si>
  <si>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</si>
  <si>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</si>
  <si>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</si>
  <si>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</si>
  <si>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</si>
  <si>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</si>
  <si>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</si>
  <si>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</si>
  <si>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</si>
  <si>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</si>
  <si>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</si>
  <si>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</si>
  <si>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</si>
  <si>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</si>
  <si>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</si>
  <si>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</si>
  <si>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</si>
  <si>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</si>
  <si>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</si>
  <si>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</si>
  <si>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</si>
  <si>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</si>
  <si>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</si>
  <si>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</si>
  <si>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</si>
  <si>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</si>
  <si>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</si>
  <si>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</si>
  <si>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</si>
  <si>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</si>
  <si>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</si>
  <si>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</si>
  <si>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</si>
  <si>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</si>
  <si>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</si>
  <si>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</si>
  <si>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</si>
  <si>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</si>
  <si>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</si>
  <si>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</si>
  <si>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</si>
  <si>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</si>
  <si>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</si>
  <si>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</si>
  <si>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</si>
  <si>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</si>
  <si>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</si>
  <si>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</si>
  <si>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</si>
  <si>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</si>
  <si>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</si>
  <si>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</si>
  <si>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</si>
  <si>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</si>
  <si>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</si>
  <si>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</si>
  <si>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</si>
  <si>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</si>
  <si>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</si>
  <si>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</si>
  <si>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</si>
  <si>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</si>
  <si>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</si>
  <si>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</si>
  <si>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</si>
  <si>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</si>
  <si>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</si>
  <si>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</si>
  <si>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</si>
  <si>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</si>
  <si>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</si>
  <si>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</si>
  <si>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</si>
  <si>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</si>
  <si>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</si>
  <si>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</si>
  <si>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</si>
  <si>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</si>
  <si>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</si>
  <si>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</si>
  <si>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</si>
  <si>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</si>
  <si>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</si>
  <si>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</si>
  <si>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</si>
  <si>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</si>
  <si>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</si>
  <si>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</si>
  <si>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</si>
  <si>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</si>
  <si>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</si>
  <si>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</si>
  <si>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</si>
  <si>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</si>
  <si>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</si>
  <si>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</si>
  <si>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</si>
  <si>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</si>
  <si>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</si>
  <si>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</si>
  <si>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</si>
  <si>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</si>
  <si>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</si>
  <si>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</si>
  <si>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</si>
  <si>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</si>
  <si>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</si>
  <si>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</si>
  <si>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</si>
  <si>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</si>
  <si>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</si>
  <si>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</si>
  <si>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</si>
  <si>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</si>
  <si>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</si>
  <si>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</si>
  <si>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</si>
  <si>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</si>
  <si>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</si>
  <si>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</si>
  <si>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</si>
  <si>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</si>
  <si>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</si>
  <si>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</si>
  <si>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</si>
  <si>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</si>
  <si>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</si>
  <si>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</si>
  <si>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</si>
  <si>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</si>
  <si>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</si>
  <si>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</si>
  <si>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</si>
  <si>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</si>
  <si>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</si>
  <si>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</si>
  <si>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</si>
  <si>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</si>
  <si>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</si>
  <si>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</si>
  <si>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</si>
  <si>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</si>
  <si>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</si>
  <si>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</si>
  <si>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</si>
  <si>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</si>
  <si>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</si>
  <si>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</si>
  <si>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</si>
  <si>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</si>
  <si>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</si>
  <si>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</si>
  <si>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</si>
  <si>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</si>
  <si>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</si>
  <si>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</si>
  <si>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</si>
  <si>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</si>
  <si>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</si>
  <si>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</si>
  <si>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</si>
  <si>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</si>
  <si>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</si>
  <si>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</si>
  <si>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</si>
  <si>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</si>
  <si>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</si>
  <si>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</si>
  <si>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</si>
  <si>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</si>
  <si>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</si>
  <si>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</si>
  <si>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</si>
  <si>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</si>
  <si>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</si>
  <si>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</si>
  <si>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</si>
  <si>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</si>
  <si>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</si>
  <si>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</si>
  <si>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</si>
  <si>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</si>
  <si>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</si>
  <si>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</si>
  <si>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</si>
  <si>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</si>
  <si>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</si>
  <si>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</si>
  <si>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</si>
  <si>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</si>
  <si>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</si>
  <si>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</si>
  <si>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</si>
  <si>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</si>
  <si>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</si>
  <si>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</si>
  <si>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</si>
  <si>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</si>
  <si>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</si>
  <si>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</si>
  <si>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</si>
  <si>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</si>
  <si>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</si>
  <si>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</si>
  <si>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</si>
  <si>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</si>
  <si>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</si>
  <si>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</si>
  <si>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</si>
  <si>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</si>
  <si>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</si>
  <si>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</si>
  <si>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</si>
  <si>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</si>
  <si>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</si>
  <si>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</si>
  <si>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</si>
  <si>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</si>
  <si>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</si>
  <si>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</si>
  <si>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</si>
  <si>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</si>
  <si>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</si>
  <si>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</si>
  <si>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</si>
  <si>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</si>
  <si>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</si>
  <si>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</si>
  <si>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</si>
  <si>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</si>
  <si>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</si>
  <si>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</si>
  <si>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</si>
  <si>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</si>
  <si>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</si>
  <si>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</si>
  <si>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</si>
  <si>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</si>
  <si>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</si>
  <si>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</si>
  <si>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</si>
  <si>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</si>
  <si>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</si>
  <si>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</si>
  <si>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</si>
  <si>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</si>
  <si>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</si>
  <si>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</si>
  <si>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</si>
  <si>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</si>
  <si>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</si>
  <si>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</si>
  <si>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</si>
  <si>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</si>
  <si>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</si>
  <si>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</si>
  <si>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</si>
  <si>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</si>
  <si>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</si>
  <si>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</si>
  <si>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</si>
  <si>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</si>
  <si>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</si>
  <si>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</si>
  <si>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</si>
  <si>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</si>
  <si>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</si>
  <si>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</si>
  <si>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</si>
  <si>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</si>
  <si>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</si>
  <si>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</si>
  <si>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</si>
  <si>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</si>
  <si>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</si>
  <si>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</si>
  <si>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</si>
  <si>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</si>
  <si>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</si>
  <si>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</si>
  <si>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</si>
  <si>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</si>
  <si>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</si>
  <si>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</si>
  <si>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</si>
  <si>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</si>
  <si>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</si>
  <si>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</si>
  <si>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</si>
  <si>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</si>
  <si>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</si>
  <si>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</si>
  <si>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</si>
  <si>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</si>
  <si>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</si>
  <si>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</si>
  <si>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</si>
  <si>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</si>
  <si>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</si>
  <si>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</si>
  <si>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</si>
  <si>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</si>
  <si>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</si>
  <si>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</si>
  <si>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</si>
  <si>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</si>
  <si>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</si>
  <si>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</si>
  <si>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</si>
  <si>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</si>
  <si>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</si>
  <si>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</si>
  <si>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</si>
  <si>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</si>
  <si>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</si>
  <si>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</si>
  <si>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</si>
  <si>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</si>
  <si>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</si>
  <si>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</si>
  <si>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</si>
  <si>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</si>
  <si>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</si>
  <si>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</si>
  <si>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</si>
  <si>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</si>
  <si>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</si>
  <si>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</si>
  <si>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</si>
  <si>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</si>
  <si>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</si>
  <si>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</si>
  <si>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</si>
  <si>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</si>
  <si>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</si>
  <si>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</si>
  <si>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</si>
  <si>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</si>
  <si>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</si>
  <si>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</si>
  <si>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</si>
  <si>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</si>
  <si>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</si>
  <si>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</si>
  <si>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</si>
  <si>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</si>
  <si>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</si>
  <si>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</si>
  <si>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</si>
  <si>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</si>
  <si>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</si>
  <si>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</si>
  <si>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</si>
  <si>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</si>
  <si>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</si>
  <si>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</si>
  <si>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</si>
  <si>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</si>
  <si>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</si>
  <si>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</si>
  <si>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</si>
  <si>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</si>
  <si>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</si>
  <si>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</si>
  <si>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</si>
  <si>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</si>
  <si>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</si>
  <si>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</si>
  <si>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</si>
  <si>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</si>
  <si>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</si>
  <si>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</si>
  <si>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</si>
  <si>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</si>
  <si>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</si>
  <si>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</si>
  <si>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</si>
  <si>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</si>
  <si>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</si>
  <si>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</si>
  <si>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</si>
  <si>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</si>
  <si>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</si>
  <si>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</si>
  <si>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</si>
  <si>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</si>
  <si>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</si>
  <si>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</si>
  <si>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</si>
  <si>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</si>
  <si>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</si>
  <si>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</si>
  <si>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</si>
  <si>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</si>
  <si>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</si>
  <si>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</si>
  <si>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</si>
  <si>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</si>
  <si>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</si>
  <si>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</si>
  <si>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f: Teachers provide students with opportunities to work in teams and develop leadership qualities.</t>
  </si>
  <si>
    <t xml:space="preserve">Proficient
(Meets State Standard)
</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</si>
  <si>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</si>
  <si>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</si>
  <si>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</si>
  <si>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</si>
  <si>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</si>
  <si>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</si>
  <si>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</si>
  <si>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</si>
  <si>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</si>
  <si>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</si>
  <si>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</si>
  <si>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</si>
  <si>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</si>
  <si>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</si>
  <si>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</si>
  <si>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</si>
  <si>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</si>
  <si>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</si>
  <si>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</si>
  <si>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</si>
  <si>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</si>
  <si>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</si>
  <si>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</si>
  <si>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</si>
  <si>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</si>
  <si>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</si>
  <si>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</si>
  <si>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</si>
  <si>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</si>
  <si>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</si>
  <si>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</si>
  <si>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</si>
  <si>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</si>
  <si>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</si>
  <si>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</si>
  <si>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</si>
  <si>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</si>
  <si>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</si>
  <si>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</si>
  <si>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</si>
  <si>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</si>
  <si>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</si>
  <si>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</si>
  <si>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</si>
  <si>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</si>
  <si>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</si>
  <si>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</si>
  <si>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</si>
  <si>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</si>
  <si>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</si>
  <si>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</si>
  <si>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</si>
  <si>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</si>
  <si>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</si>
  <si>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</si>
  <si>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</si>
  <si>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</si>
  <si>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</si>
  <si>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</si>
  <si>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</si>
  <si>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</si>
  <si>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</si>
  <si>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</si>
  <si>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</si>
  <si>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</si>
  <si>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</si>
  <si>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</si>
  <si>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</si>
  <si>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</si>
  <si>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</si>
  <si>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</si>
  <si>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</si>
  <si>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</si>
  <si>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</si>
  <si>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</si>
  <si>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</si>
  <si>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</si>
  <si>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</si>
  <si>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</si>
  <si>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</si>
  <si>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</si>
  <si>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</si>
  <si>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</si>
  <si>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</si>
  <si>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</si>
  <si>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</si>
  <si>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</si>
  <si>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</si>
  <si>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</si>
  <si>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</si>
  <si>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</si>
  <si>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</si>
  <si>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</si>
  <si>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</si>
  <si>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</si>
  <si>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</si>
  <si>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</si>
  <si>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</si>
  <si>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</si>
  <si>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</si>
  <si>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</si>
  <si>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</si>
  <si>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</si>
  <si>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</si>
  <si>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</si>
  <si>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</si>
  <si>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</si>
  <si>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</si>
  <si>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</si>
  <si>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</si>
  <si>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</si>
  <si>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</si>
  <si>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</si>
  <si>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</si>
  <si>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</si>
  <si>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</si>
  <si>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</si>
  <si>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</si>
  <si>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</si>
  <si>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</si>
  <si>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</si>
  <si>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</si>
  <si>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</si>
  <si>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</si>
  <si>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</si>
  <si>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</si>
  <si>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</si>
  <si>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</si>
  <si>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</si>
  <si>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</si>
  <si>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</si>
  <si>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</si>
  <si>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</si>
  <si>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</si>
  <si>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</si>
  <si>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</si>
  <si>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</si>
  <si>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</si>
  <si>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</si>
  <si>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</si>
  <si>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</si>
  <si>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</si>
  <si>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</si>
  <si>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</si>
  <si>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</si>
  <si>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</si>
  <si>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</si>
  <si>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</si>
  <si>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</si>
  <si>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</si>
  <si>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</si>
  <si>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</si>
  <si>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</si>
  <si>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</si>
  <si>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</si>
  <si>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</si>
  <si>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</si>
  <si>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</si>
  <si>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</si>
  <si>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</si>
  <si>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</si>
  <si>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</si>
  <si>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</si>
  <si>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</si>
  <si>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</si>
  <si>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</si>
  <si>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</si>
  <si>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</si>
  <si>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</si>
  <si>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</si>
  <si>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</si>
  <si>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</si>
  <si>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</si>
  <si>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</si>
  <si>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</si>
  <si>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</si>
  <si>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</si>
  <si>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</si>
  <si>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</si>
  <si>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</si>
  <si>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</si>
  <si>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</si>
  <si>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</si>
  <si>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</si>
  <si>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</si>
  <si>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</si>
  <si>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</si>
  <si>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</si>
  <si>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</si>
  <si>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</si>
  <si>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</si>
  <si>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</si>
  <si>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</si>
  <si>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</si>
  <si>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</si>
  <si>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</si>
  <si>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</si>
  <si>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</si>
  <si>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</si>
  <si>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</si>
  <si>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</si>
  <si>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</si>
  <si>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</si>
  <si>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</si>
  <si>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</si>
  <si>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</si>
  <si>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</si>
  <si>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</si>
  <si>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</si>
  <si>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</si>
  <si>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</si>
  <si>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</si>
  <si>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</si>
  <si>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</si>
  <si>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</si>
  <si>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</si>
  <si>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</si>
  <si>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</si>
  <si>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</si>
  <si>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</si>
  <si>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</si>
  <si>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</si>
  <si>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</si>
  <si>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</si>
  <si>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</si>
  <si>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</si>
  <si>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</si>
  <si>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</si>
  <si>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</si>
  <si>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</si>
  <si>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</si>
  <si>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</si>
  <si>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</si>
  <si>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</si>
  <si>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</si>
  <si>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</si>
  <si>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</si>
  <si>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</si>
  <si>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</si>
  <si>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</si>
  <si>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</si>
  <si>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</si>
  <si>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</si>
  <si>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</si>
  <si>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</si>
  <si>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</si>
  <si>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</si>
  <si>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</si>
  <si>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</si>
  <si>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</si>
  <si>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</si>
  <si>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</si>
  <si>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</si>
  <si>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</si>
  <si>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</si>
  <si>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</si>
  <si>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</si>
  <si>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</si>
  <si>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</si>
  <si>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</si>
  <si>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</si>
  <si>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</si>
  <si>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</si>
  <si>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</si>
  <si>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</si>
  <si>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</si>
  <si>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</si>
  <si>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</si>
  <si>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</si>
  <si>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</si>
  <si>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</si>
  <si>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</si>
  <si>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</si>
  <si>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</si>
  <si>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</si>
  <si>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</si>
  <si>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</si>
  <si>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</si>
  <si>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</si>
  <si>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</si>
  <si>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</si>
  <si>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</si>
  <si>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</si>
  <si>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</si>
  <si>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</si>
  <si>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</si>
  <si>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</si>
  <si>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</si>
  <si>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</si>
  <si>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</si>
  <si>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</si>
  <si>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</si>
  <si>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</si>
  <si>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</si>
  <si>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</si>
  <si>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</si>
  <si>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</si>
  <si>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</si>
  <si>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</si>
  <si>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</si>
  <si>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</si>
  <si>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</si>
  <si>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</si>
  <si>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</si>
  <si>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</si>
  <si>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</si>
  <si>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</si>
  <si>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</si>
  <si>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</si>
  <si>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</si>
  <si>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</si>
  <si>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</si>
  <si>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</si>
  <si>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</si>
  <si>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</si>
  <si>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</si>
  <si>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</si>
  <si>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</si>
  <si>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</si>
  <si>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</si>
  <si>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</si>
  <si>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</si>
  <si>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</si>
  <si>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</si>
  <si>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</si>
  <si>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</si>
  <si>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</si>
  <si>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</si>
  <si>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</si>
  <si>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</si>
  <si>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</si>
  <si>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</si>
  <si>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</si>
  <si>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</si>
  <si>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</si>
  <si>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</si>
  <si>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</si>
  <si>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</si>
  <si>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</si>
  <si>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</si>
  <si>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</si>
  <si>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</si>
  <si>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</si>
  <si>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</si>
  <si>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</si>
  <si>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</si>
  <si>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</si>
  <si>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</si>
  <si>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</si>
  <si>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</si>
  <si>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</si>
  <si>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</si>
  <si>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</si>
  <si>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</si>
  <si>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</si>
  <si>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</si>
  <si>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</si>
  <si>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</si>
  <si>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</si>
  <si>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</si>
  <si>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</si>
  <si>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</si>
  <si>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</si>
  <si>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</si>
  <si>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</si>
  <si>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</si>
  <si>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</si>
  <si>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</si>
  <si>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</si>
  <si>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</si>
  <si>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</si>
  <si>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</si>
  <si>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</si>
  <si>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</si>
  <si>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</si>
  <si>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</si>
  <si>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</si>
  <si>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</si>
  <si>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</si>
  <si>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</si>
  <si>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</si>
  <si>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</si>
  <si>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</si>
  <si>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</si>
  <si>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</si>
  <si>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</si>
  <si>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</si>
  <si>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</si>
  <si>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</si>
  <si>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</si>
  <si>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</si>
  <si>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</si>
  <si>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</si>
  <si>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</si>
  <si>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</si>
  <si>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</si>
  <si>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</si>
  <si>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</si>
  <si>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</si>
  <si>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</si>
  <si>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</si>
  <si>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</si>
  <si>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</si>
  <si>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</si>
  <si>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</si>
  <si>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</si>
  <si>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</si>
  <si>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</si>
  <si>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</si>
  <si>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</si>
  <si>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</si>
  <si>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</si>
  <si>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</si>
  <si>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</si>
  <si>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</si>
  <si>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</si>
  <si>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</si>
  <si>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</si>
  <si>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</si>
  <si>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</si>
  <si>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</si>
  <si>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</si>
  <si>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</si>
  <si>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</si>
  <si>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</si>
  <si>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</si>
  <si>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</si>
  <si>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</si>
  <si>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</si>
  <si>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</si>
  <si>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</si>
  <si>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</si>
  <si>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</si>
  <si>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</si>
  <si>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</si>
  <si>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</si>
  <si>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</si>
  <si>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</si>
  <si>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</si>
  <si>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</si>
  <si>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Routinely updated.</t>
  </si>
  <si>
    <t>Familiar to staff and other stakeholders.</t>
  </si>
  <si>
    <t>Part of routine school communications with staff and other stakeholders.</t>
  </si>
  <si>
    <t>Integrated into school programs.</t>
  </si>
  <si>
    <t>1aBasic1</t>
  </si>
  <si>
    <t>1aBasic2</t>
  </si>
  <si>
    <t>Developed through a collaborative process including staff and other stakeholder groups.</t>
  </si>
  <si>
    <t>1aBasic3</t>
  </si>
  <si>
    <t>1aPartially Proficient1</t>
  </si>
  <si>
    <t>1aPartially Proficient2</t>
  </si>
  <si>
    <t>1aProficient1</t>
  </si>
  <si>
    <t>Focused on student achievement.</t>
  </si>
  <si>
    <t>1aProficient2</t>
  </si>
  <si>
    <t xml:space="preserve">Based on the analysis of multiple sources of information. </t>
  </si>
  <si>
    <t>1aProficient3</t>
  </si>
  <si>
    <t>Aligned with district priorities.</t>
  </si>
  <si>
    <t>1aProficient4</t>
  </si>
  <si>
    <t>Measurable.</t>
  </si>
  <si>
    <t>1aProficient5</t>
  </si>
  <si>
    <t>Rigorous.</t>
  </si>
  <si>
    <t>1aProficient6</t>
  </si>
  <si>
    <t>Concrete.</t>
  </si>
  <si>
    <t>1aAccomplished1</t>
  </si>
  <si>
    <t xml:space="preserve">Incorporate strategic goals into their instructional plans. </t>
  </si>
  <si>
    <t>1aAccomplished2</t>
  </si>
  <si>
    <t>Identify and address barriers to achieving the school's vision, mission and goals.</t>
  </si>
  <si>
    <t>1aExemplary1</t>
  </si>
  <si>
    <t>1aExemplary2</t>
  </si>
  <si>
    <t>Assume leadership roles in updating the school’s vision, mission, and strategic goals.</t>
  </si>
  <si>
    <t>1bBasic1</t>
  </si>
  <si>
    <t>Implements systems and processes for planning and managing change.</t>
  </si>
  <si>
    <t>1bBasic2</t>
  </si>
  <si>
    <t>Works collaboratively to develop the school plan.</t>
  </si>
  <si>
    <t>1bPartially Proficient1</t>
  </si>
  <si>
    <t>Personal commitment to continuous school and district improvement.</t>
  </si>
  <si>
    <t>1bPartially Proficient2</t>
  </si>
  <si>
    <t xml:space="preserve">Components of school’s plan. </t>
  </si>
  <si>
    <t>1bPartially Proficient3</t>
  </si>
  <si>
    <t>Progress toward meeting school goals and outcomes.</t>
  </si>
  <si>
    <t>1bProficient1</t>
  </si>
  <si>
    <t>Monitor progress toward achieving school goals and student outcomes.</t>
  </si>
  <si>
    <t>1bProficient2</t>
  </si>
  <si>
    <t>Regularly revise school goals and outcomes based on progress monitoring data.</t>
  </si>
  <si>
    <t>1bAccomplished1</t>
  </si>
  <si>
    <t>Conscientiously implement the school plan.</t>
  </si>
  <si>
    <t>1bAccomplished2</t>
  </si>
  <si>
    <t xml:space="preserve">Address barriers to achieving school’s vision, mission, and strategic goals. </t>
  </si>
  <si>
    <t>1bExemplary1</t>
  </si>
  <si>
    <t>Track student progress.</t>
  </si>
  <si>
    <t>1bExemplary2</t>
  </si>
  <si>
    <t>Collaboratively develop short-term and long-term plans to improve student outcomes.</t>
  </si>
  <si>
    <t>1cBasic1</t>
  </si>
  <si>
    <t>Acknowledges the importance of meaningful change.</t>
  </si>
  <si>
    <t>1cBasic2</t>
  </si>
  <si>
    <t>1cBasic3</t>
  </si>
  <si>
    <t>1cPartially Proficient1</t>
  </si>
  <si>
    <t>Provides support for change efforts within the school.</t>
  </si>
  <si>
    <t>1cPartially Proficient2</t>
  </si>
  <si>
    <t>Coaches others in leading change.</t>
  </si>
  <si>
    <t>1cProficient1</t>
  </si>
  <si>
    <t>Provide opportunities for all staff to engage in school change efforts.</t>
  </si>
  <si>
    <t>1cProficient2</t>
  </si>
  <si>
    <t>Manage change.</t>
  </si>
  <si>
    <t>1cAccomplished1</t>
  </si>
  <si>
    <t xml:space="preserve">Lead school planning efforts. </t>
  </si>
  <si>
    <t>1cAccomplished2</t>
  </si>
  <si>
    <t>Implement approved school change strategies.</t>
  </si>
  <si>
    <t>1cAccomplished3</t>
  </si>
  <si>
    <t>Anticipate, identify and address barriers to positive change.</t>
  </si>
  <si>
    <t>1cExemplary1</t>
  </si>
  <si>
    <t>Lead school change efforts.</t>
  </si>
  <si>
    <t>1cExemplary2</t>
  </si>
  <si>
    <t>Set challenging student learning goals.</t>
  </si>
  <si>
    <t>1dBasic1</t>
  </si>
  <si>
    <t>Involves staff in the school’s decision making processes.</t>
  </si>
  <si>
    <t>1dPartially Proficient1</t>
  </si>
  <si>
    <t>Assumes responsibility for decision making process.</t>
  </si>
  <si>
    <t>1dPartially Proficient2</t>
  </si>
  <si>
    <t>Includes parents, families, and the larger school community in decision making processes.</t>
  </si>
  <si>
    <t>1dProficient1</t>
  </si>
  <si>
    <t>Selecting and implementing effective improvement strategies.</t>
  </si>
  <si>
    <t>1dAccomplished1</t>
  </si>
  <si>
    <t>Lead planning and monitoring efforts.</t>
  </si>
  <si>
    <t>1dAccomplished2</t>
  </si>
  <si>
    <t>Collaborate on school planning efforts.</t>
  </si>
  <si>
    <t>1dExemplary1</t>
  </si>
  <si>
    <t>Participate in meaningful school leadership activities.</t>
  </si>
  <si>
    <t>2aBasic1</t>
  </si>
  <si>
    <t>Differentiating instruction.</t>
  </si>
  <si>
    <t>2aBasic2</t>
  </si>
  <si>
    <t>Assessing student work.</t>
  </si>
  <si>
    <t>2aBasic3</t>
  </si>
  <si>
    <t>Monitoring student progress.</t>
  </si>
  <si>
    <t>2aBasic4</t>
  </si>
  <si>
    <t>Aligning instructional strategies with student performance standards.</t>
  </si>
  <si>
    <t>2aBasic5</t>
  </si>
  <si>
    <t>Applying research based strategies.</t>
  </si>
  <si>
    <t>2aPartially Proficient1</t>
  </si>
  <si>
    <t>School wide activities.</t>
  </si>
  <si>
    <t>2aPartially Proficient2</t>
  </si>
  <si>
    <t>Implementation of the district's approved curriculum.</t>
  </si>
  <si>
    <t>2aPartially Proficient3</t>
  </si>
  <si>
    <t>Clear, consistent, and frequent communication with staff.</t>
  </si>
  <si>
    <t>2aPartially Proficient4</t>
  </si>
  <si>
    <t>Consistent and objective use of data for decision making.</t>
  </si>
  <si>
    <t>2aProficient1</t>
  </si>
  <si>
    <t>Reflective of input from staff.</t>
  </si>
  <si>
    <t>2aProficient2</t>
  </si>
  <si>
    <t>Aligned with student performance standards.</t>
  </si>
  <si>
    <t>2aProficient3</t>
  </si>
  <si>
    <t>Supported by research.</t>
  </si>
  <si>
    <t>2aProficient4</t>
  </si>
  <si>
    <t>Enhanced by the use of appropriate technologies.</t>
  </si>
  <si>
    <t>2aAccomplished1</t>
  </si>
  <si>
    <t>Develop and implement ideas for improving student learning.</t>
  </si>
  <si>
    <t>2aAccomplished2</t>
  </si>
  <si>
    <t>Use evidence-based practices.</t>
  </si>
  <si>
    <t>2aAccomplished3</t>
  </si>
  <si>
    <t>Refine curriculum, instruction, and assessment approaches based on data, school wide discussions and idea generation.</t>
  </si>
  <si>
    <t>2aExemplary1</t>
  </si>
  <si>
    <t>Initiate classroom based changes based on discussions with colleagues and results of data analysis.</t>
  </si>
  <si>
    <t>2aExemplary2</t>
  </si>
  <si>
    <t>Make corrections to their instructional approaches based on personal reflection.</t>
  </si>
  <si>
    <t>2aExemplary3</t>
  </si>
  <si>
    <t>Use evidence-based strategies appropriate for addressing school and student needs.</t>
  </si>
  <si>
    <t>2bBasic1</t>
  </si>
  <si>
    <t>Limits interruptions to instruction throughout the day.</t>
  </si>
  <si>
    <t>2bPartially Proficient1</t>
  </si>
  <si>
    <t>Manages time so teaching and learning are the school’s top priority.</t>
  </si>
  <si>
    <t>2bPartially Proficient2</t>
  </si>
  <si>
    <t>Implements a master schedule providing planning and collaboration time for all staff.</t>
  </si>
  <si>
    <t>2bProficient1</t>
  </si>
  <si>
    <t>Quickly and efficiently resolves issues that disrupt the school day.</t>
  </si>
  <si>
    <t>2bAccomplished1</t>
  </si>
  <si>
    <t xml:space="preserve">Assuring that students stay on task. </t>
  </si>
  <si>
    <t>2bAccomplished2</t>
  </si>
  <si>
    <t>Limiting transitions that can influence time available.</t>
  </si>
  <si>
    <t>2bExemplary1</t>
  </si>
  <si>
    <t>Advocate to administrators for uninterrupted instructional time.</t>
  </si>
  <si>
    <t>2bExemplary2</t>
  </si>
  <si>
    <t>Adjust instructional strategies to maximize time on task.</t>
  </si>
  <si>
    <t>2cBasic1</t>
  </si>
  <si>
    <t>Provides needs based on professional development.</t>
  </si>
  <si>
    <t>2cBasic2</t>
  </si>
  <si>
    <t>Supports the staff in the implementation of a rigorous instructional program.</t>
  </si>
  <si>
    <t>2cPartially Proficient1</t>
  </si>
  <si>
    <t>Aligns professional development offerings with the school’s most critical needs.</t>
  </si>
  <si>
    <t>2cPartially Proficient2</t>
  </si>
  <si>
    <t>Actively engages in professional development activities along with staff.</t>
  </si>
  <si>
    <t>2cPartially Proficient3</t>
  </si>
  <si>
    <t>2cPartially Proficient4</t>
  </si>
  <si>
    <t>2cProficient1</t>
  </si>
  <si>
    <t>Relevant to students' needs and interests.</t>
  </si>
  <si>
    <t>2cProficient2</t>
  </si>
  <si>
    <t>Focused on quality of classroom instruction.</t>
  </si>
  <si>
    <t>2cProficient3</t>
  </si>
  <si>
    <t>2cProficient4</t>
  </si>
  <si>
    <t>Evidence-based.</t>
  </si>
  <si>
    <t>2cAccomplished1</t>
  </si>
  <si>
    <t>Actively participate in professional development activities to develop and/or sustain their leadership capacity.</t>
  </si>
  <si>
    <t>2cExemplary1</t>
  </si>
  <si>
    <t>Identify their professional development needs.</t>
  </si>
  <si>
    <t>2cExemplary2</t>
  </si>
  <si>
    <t>Apply lessons learned through professional development.</t>
  </si>
  <si>
    <t>2dBasic1</t>
  </si>
  <si>
    <t>Leads the development of student outcomes and educator goals.</t>
  </si>
  <si>
    <t>2dPartially Proficient1</t>
  </si>
  <si>
    <t>Communicates a belief in high measurable goals outcomes for students and staff.</t>
  </si>
  <si>
    <t>2dProficient1</t>
  </si>
  <si>
    <t>2dProficient2</t>
  </si>
  <si>
    <t>2dProficient3</t>
  </si>
  <si>
    <t>Consistently addressed.</t>
  </si>
  <si>
    <t>2dProficient4</t>
  </si>
  <si>
    <t>2dProficient5</t>
  </si>
  <si>
    <t>Based on multiple sources of information</t>
  </si>
  <si>
    <t>2dProficient6</t>
  </si>
  <si>
    <t>Holds staff accountable for achieving student learning goals.</t>
  </si>
  <si>
    <t>2dAccomplished1</t>
  </si>
  <si>
    <t>Set rigorous but achievable individual learning goals for students.</t>
  </si>
  <si>
    <t>2dAccomplished2</t>
  </si>
  <si>
    <t>Participate in the development of rigorous but achievable school goals.</t>
  </si>
  <si>
    <t>2dExemplary1</t>
  </si>
  <si>
    <t>Ensure that all students achieve the rigorous outcomes they set for them.</t>
  </si>
  <si>
    <t>2eBasic1</t>
  </si>
  <si>
    <t>Provides instructional coaching for teachers.</t>
  </si>
  <si>
    <t>2eBasic2</t>
  </si>
  <si>
    <t>Stays abreast of evidence based practices associated with improved student learning.</t>
  </si>
  <si>
    <t>2ePartially Proficient1</t>
  </si>
  <si>
    <t xml:space="preserve">Participates in professional development and adult learning activities to understand evidence based student learning research. </t>
  </si>
  <si>
    <t>2ePartially Proficient2</t>
  </si>
  <si>
    <t>Provides data-based feedback on instructional practices to teachers.</t>
  </si>
  <si>
    <t>2eProficient1</t>
  </si>
  <si>
    <t>Evaluates professional development activities to assure that they result in improved instructional and assessment practices.</t>
  </si>
  <si>
    <t>2eProficient2</t>
  </si>
  <si>
    <t>Supports teacher efforts to engage in data-based decision making.</t>
  </si>
  <si>
    <t>2eAccomplished1</t>
  </si>
  <si>
    <t>Use data to guide and support instructional changes.</t>
  </si>
  <si>
    <t>2eAccomplished2</t>
  </si>
  <si>
    <t>Collect, analyze, and share data related to changes to instructional practices.</t>
  </si>
  <si>
    <t>2eExemplary1</t>
  </si>
  <si>
    <t>Share knowledge of school successes with colleagues and others interested in making positive school changes.</t>
  </si>
  <si>
    <t>3aBasic1</t>
  </si>
  <si>
    <t>Establishes a school culture that is welcoming to students, staff, and visitors.</t>
  </si>
  <si>
    <t>3aBasic2</t>
  </si>
  <si>
    <t>3aBasic3</t>
  </si>
  <si>
    <t>3aBasic4</t>
  </si>
  <si>
    <t>3aPartially Proficient1</t>
  </si>
  <si>
    <t>Decision making processes.</t>
  </si>
  <si>
    <t>3aPartially Proficient2</t>
  </si>
  <si>
    <t>Parent conferences.</t>
  </si>
  <si>
    <t>3aPartially Proficient3</t>
  </si>
  <si>
    <t>Activities to learn about how to help students.</t>
  </si>
  <si>
    <t>3aProficient1</t>
  </si>
  <si>
    <t>Establishes an inclusive school culture based on collaboration among and between students, parents, staff, and the community.</t>
  </si>
  <si>
    <t>3aProficient2</t>
  </si>
  <si>
    <t>Consistently monitors school culture to ensure that it is conducive to student learning.</t>
  </si>
  <si>
    <t>3aAccomplished1</t>
  </si>
  <si>
    <t>A variety of meaningful school-based activities.</t>
  </si>
  <si>
    <t>3aAccomplished2</t>
  </si>
  <si>
    <t>Decision making processes related to their children’s education.</t>
  </si>
  <si>
    <t>3aExemplary1</t>
  </si>
  <si>
    <t>Collaborate on student learning initiatives.</t>
  </si>
  <si>
    <t>3bBasic1</t>
  </si>
  <si>
    <t>Understands the interconnectedness of students’ cognitive, physical, social and emotional health and welfare.</t>
  </si>
  <si>
    <t>3bPartially Proficient1</t>
  </si>
  <si>
    <t>Implements an approach to learning that integrates research based practices to address students’ cognitive, physical, social and emotional health and welfare.</t>
  </si>
  <si>
    <t>3bProficient1</t>
  </si>
  <si>
    <t>Monitors school activities and initiatives to assure that all of the students’ needs are addressed.</t>
  </si>
  <si>
    <t>3bAccomplished1</t>
  </si>
  <si>
    <t xml:space="preserve">Identify and address the needs of the whole child. </t>
  </si>
  <si>
    <t>3bAccomplished2</t>
  </si>
  <si>
    <t>Seek advice of experts who can help address student needs when necessary.</t>
  </si>
  <si>
    <t>3bExemplary1</t>
  </si>
  <si>
    <t>3cBasic1</t>
  </si>
  <si>
    <t>Understands the diversity of the school community.</t>
  </si>
  <si>
    <t>3cBasic2</t>
  </si>
  <si>
    <t>Recognizes that diversity is an asset to the school.</t>
  </si>
  <si>
    <t>3cPartially Proficient1</t>
  </si>
  <si>
    <t>Sets student expectations that reflect an understanding of and respect for their backgrounds, needs, or skills.</t>
  </si>
  <si>
    <t>3cPartially Proficient2</t>
  </si>
  <si>
    <t>Provides all students opportunities to showcase their skills and talents.</t>
  </si>
  <si>
    <t>3cPartially Proficient3</t>
  </si>
  <si>
    <t>Demonstrates an appreciation for and sensitivity to diversity in the school community.</t>
  </si>
  <si>
    <t>3cProficient1</t>
  </si>
  <si>
    <t>Achieve one year of growth for one year of instruction.</t>
  </si>
  <si>
    <t>3cProficient2</t>
  </si>
  <si>
    <t>Graduate from high school.</t>
  </si>
  <si>
    <t>3cProficient3</t>
  </si>
  <si>
    <t>Be college or career ready at time of high school graduation.</t>
  </si>
  <si>
    <t>3cProficient4</t>
  </si>
  <si>
    <t>Implements activities and provides services to meet student needs.</t>
  </si>
  <si>
    <t>3cAccomplished1</t>
  </si>
  <si>
    <t>Ensure that all students are treated with respect and dignity.</t>
  </si>
  <si>
    <t>3cAccomplished2</t>
  </si>
  <si>
    <t>Respect students for their unique talents and skills.</t>
  </si>
  <si>
    <t>3cExemplary1</t>
  </si>
  <si>
    <t>Initiate actions that encourage an inclusive climate of respect for student diversity.</t>
  </si>
  <si>
    <t>3cExemplary2</t>
  </si>
  <si>
    <t>3dBasic1</t>
  </si>
  <si>
    <t>Routinely assesses student outcomes.</t>
  </si>
  <si>
    <t>3dBasic2</t>
  </si>
  <si>
    <t>Requires staff to use data to identify needed improvements to teaching and learning activities.</t>
  </si>
  <si>
    <t>3dPartially Proficient1</t>
  </si>
  <si>
    <t>Develops the capacity of staff and other stakeholders to use data for decision making.</t>
  </si>
  <si>
    <t>3dProficient1</t>
  </si>
  <si>
    <t>Developing new initiatives and monitoring their impact on student learning.</t>
  </si>
  <si>
    <t>3dProficient2</t>
  </si>
  <si>
    <t>Eliminating ineffective activities and initiatives.</t>
  </si>
  <si>
    <t>3dAccomplished1</t>
  </si>
  <si>
    <t>Instructional approaches.</t>
  </si>
  <si>
    <t>3dAccomplished2</t>
  </si>
  <si>
    <t>Progress toward achieving goals and student outcomes.</t>
  </si>
  <si>
    <t>3dExemplary1</t>
  </si>
  <si>
    <t>Activities and initiatives for elimination or scale back.</t>
  </si>
  <si>
    <t>3dExemplary2</t>
  </si>
  <si>
    <t>Evidence based programs, practices, and instructional programs for implementation.</t>
  </si>
  <si>
    <t>4aBasic1</t>
  </si>
  <si>
    <t>Organizes the school as a professional learning community.</t>
  </si>
  <si>
    <t>4aPartially Proficient1</t>
  </si>
  <si>
    <t>Of high quality.</t>
  </si>
  <si>
    <t>4aPartially Proficient2</t>
  </si>
  <si>
    <t>Tailored to meet staff needs.</t>
  </si>
  <si>
    <t>4aPartially Proficient3</t>
  </si>
  <si>
    <t>Focused on student learning.</t>
  </si>
  <si>
    <t>4aPartially Proficient4</t>
  </si>
  <si>
    <t>Research based.</t>
  </si>
  <si>
    <t>4aPartially Proficient5</t>
  </si>
  <si>
    <t>Job embedded.</t>
  </si>
  <si>
    <t>4aPartially Proficient6</t>
  </si>
  <si>
    <t>Designed to meet student learning needs.</t>
  </si>
  <si>
    <t>4aPartially Proficient7</t>
  </si>
  <si>
    <t>Aligned with the school improvement plan.</t>
  </si>
  <si>
    <t>4aProficient1</t>
  </si>
  <si>
    <t>Provides opportunities for staff to assume leadership roles within the school.</t>
  </si>
  <si>
    <t>4aAccomplished1</t>
  </si>
  <si>
    <t>Actively engage in the creation and  implementation of the school's professional learning community.</t>
  </si>
  <si>
    <t>4aExemplary1</t>
  </si>
  <si>
    <t>Assume leadership roles within professional learning communities.</t>
  </si>
  <si>
    <t>4bBasic1</t>
  </si>
  <si>
    <t>Adheres to district and state policies and procedures related to personnel activities.</t>
  </si>
  <si>
    <t>4bBasic2</t>
  </si>
  <si>
    <t>Makes personnel assignments within the parameters of district policy.</t>
  </si>
  <si>
    <t>4bPartially Proficient1</t>
  </si>
  <si>
    <t>Recruiting staff.</t>
  </si>
  <si>
    <t>4bPartially Proficient2</t>
  </si>
  <si>
    <t>Hiring staff.</t>
  </si>
  <si>
    <t>4bPartially Proficient3</t>
  </si>
  <si>
    <t>Assigning staff.</t>
  </si>
  <si>
    <t>4bPartially Proficient4</t>
  </si>
  <si>
    <t>Evaluating staff.</t>
  </si>
  <si>
    <t>4bPartially Proficient5</t>
  </si>
  <si>
    <t>Dismissing staff.</t>
  </si>
  <si>
    <t>4bPartially Proficient6</t>
  </si>
  <si>
    <t>Provides support for new teachers and staff members to help ensure their success.</t>
  </si>
  <si>
    <t>4bProficient1</t>
  </si>
  <si>
    <t xml:space="preserve">Supports low performing teachers in ways that will improve their performance. </t>
  </si>
  <si>
    <t>4bProficient2</t>
  </si>
  <si>
    <t>Places personnel in positions to ensure that all students have equal access to highly effective teachers.</t>
  </si>
  <si>
    <t>4bProficient3</t>
  </si>
  <si>
    <t>Dismisses or does not rehire teachers when necessary.</t>
  </si>
  <si>
    <t>4bAccomplished1</t>
  </si>
  <si>
    <t>Accept school placements where they are needed most in order to address student learning needs.</t>
  </si>
  <si>
    <t>4bExemplary1</t>
  </si>
  <si>
    <t>Use the advice of coaches, mentors, and/or experts in various fields in order to improve their practice.</t>
  </si>
  <si>
    <t>4cBasic1</t>
  </si>
  <si>
    <t>Understands the importance of consistent and rigorous evaluations of school staff members.</t>
  </si>
  <si>
    <t>4cPartially Proficient1</t>
  </si>
  <si>
    <t>4cPartially Proficient2</t>
  </si>
  <si>
    <t>4cPartially Proficient3</t>
  </si>
  <si>
    <t>4cPartially Proficient4</t>
  </si>
  <si>
    <t>Uses evaluation results to identify professional development and growth needs of teachers and staff.</t>
  </si>
  <si>
    <t>4cProficient1</t>
  </si>
  <si>
    <t>Provides mentoring, coaching, and other resources for staff whose performance needs improvement.</t>
  </si>
  <si>
    <t>4cAccomplished1</t>
  </si>
  <si>
    <t>Hold themselves accountable for meeting or exceeding student outcomes and school goals.</t>
  </si>
  <si>
    <t>4cExemplary1</t>
  </si>
  <si>
    <t>Adhere to the district’s personnel evaluation process.</t>
  </si>
  <si>
    <t>4cExemplary2</t>
  </si>
  <si>
    <t>Use personnel evaluation results to improve performance over time.</t>
  </si>
  <si>
    <t>5aBasic1</t>
  </si>
  <si>
    <t>District guidelines.</t>
  </si>
  <si>
    <t>5aBasic2</t>
  </si>
  <si>
    <t>Standard accounting procedures.</t>
  </si>
  <si>
    <t>5aBasic3</t>
  </si>
  <si>
    <t>Student and staff needs.</t>
  </si>
  <si>
    <t>5aPartially Proficient1</t>
  </si>
  <si>
    <t>Focuses school resources on teaching and learning.</t>
  </si>
  <si>
    <t>5aPartially Proficient2</t>
  </si>
  <si>
    <t>5aPartially Proficient3</t>
  </si>
  <si>
    <t>5aPartially Proficient4</t>
  </si>
  <si>
    <t>5aPartially Proficient5</t>
  </si>
  <si>
    <t>5aProficient1</t>
  </si>
  <si>
    <t>Manages and monitors fiscal, physical, and personnel resources efficiently and effectively.</t>
  </si>
  <si>
    <t>5aProficient2</t>
  </si>
  <si>
    <t>Creates management structures to support the alignment of resources with school goals and student outcomes.</t>
  </si>
  <si>
    <t>5aAccomplished1</t>
  </si>
  <si>
    <t xml:space="preserve">Support the development of external partnerships that support teaching and learning. </t>
  </si>
  <si>
    <t>5aExemplary1</t>
  </si>
  <si>
    <t>Use school resources for the benefit of students.</t>
  </si>
  <si>
    <t>5aExemplary2</t>
  </si>
  <si>
    <t>Fully support the alignment of resources with school goals and student outcomes.</t>
  </si>
  <si>
    <t>5aExemplary3</t>
  </si>
  <si>
    <t>Participate in the budgeting and prioritization process as requested.</t>
  </si>
  <si>
    <t>5bBasic1</t>
  </si>
  <si>
    <t>Builds positive relationships between and among students, staff members and parents/guardians.</t>
  </si>
  <si>
    <t>5bPartially Proficient1</t>
  </si>
  <si>
    <t>Interacts with students, staff and other stakeholders as needed in order to defuse potentially stressful situations.</t>
  </si>
  <si>
    <t>5bProficient1</t>
  </si>
  <si>
    <t>Resolves issues as they arise to prevent long-term problems.</t>
  </si>
  <si>
    <t>5bProficient2</t>
  </si>
  <si>
    <t>Models fairness and consistency when dealing with students, staff and parents/guardians.</t>
  </si>
  <si>
    <t>5bAccomplished1</t>
  </si>
  <si>
    <t>Build positive relationships with each other.</t>
  </si>
  <si>
    <t>5bAccomplished2</t>
  </si>
  <si>
    <t>Manage conflicts or tense situations between and among students, parents, and colleagues.</t>
  </si>
  <si>
    <t>5bExemplary1</t>
  </si>
  <si>
    <t>Anticipate problems and adjust behaviors to avoid conflict.</t>
  </si>
  <si>
    <t>5cBasic1</t>
  </si>
  <si>
    <t>Communicates with students, parents and the community on a regular basis.</t>
  </si>
  <si>
    <t>5cBasic2</t>
  </si>
  <si>
    <t>Responds to contact from parents and community members in a timely and meaningful manner.</t>
  </si>
  <si>
    <t>5cPartially Proficient1</t>
  </si>
  <si>
    <t>Prioritizes communication as a high priority area for the school.</t>
  </si>
  <si>
    <t>5cPartially Proficient2</t>
  </si>
  <si>
    <t>Invites parents and the community to share ideas and concerns.</t>
  </si>
  <si>
    <t>5cProficient1</t>
  </si>
  <si>
    <t>Offers a variety of venues for communication available for students, staff, parents/guardians, and community stakeholders.</t>
  </si>
  <si>
    <t>5cAccomplished1</t>
  </si>
  <si>
    <t>Use existing communication structures such as newsletters and blogs to expand and enhance communication between the classroom and the school community.</t>
  </si>
  <si>
    <t>5cExemplary1</t>
  </si>
  <si>
    <t>Develop effective strategies to sustain positive meaningful communications with parents, students, and the community.</t>
  </si>
  <si>
    <t>5dBasic1</t>
  </si>
  <si>
    <t>Adheres to rules and procedures required by district administration.</t>
  </si>
  <si>
    <t>5dBasic2</t>
  </si>
  <si>
    <t>Establishes school rules and procedures.</t>
  </si>
  <si>
    <t>5dPartially Proficient1</t>
  </si>
  <si>
    <t>Establishes rules and procedures appropriate for all members of the school community.</t>
  </si>
  <si>
    <t>5dPartially Proficient2</t>
  </si>
  <si>
    <t>Routinely reviews and revises rules and procedures to assure their continued relevance.</t>
  </si>
  <si>
    <t>5dProficient1</t>
  </si>
  <si>
    <t>Establishes and clearly articulates high expectations for all students and staff.</t>
  </si>
  <si>
    <t>5dProficient2</t>
  </si>
  <si>
    <t>Demonstrates values, beliefs and attitudes that inspire students and staff to higher levels of performance.</t>
  </si>
  <si>
    <t>5dAccomplished1</t>
  </si>
  <si>
    <t>Adhere to school and district rules and procedures.</t>
  </si>
  <si>
    <t>5dExemplary1</t>
  </si>
  <si>
    <t>Establish and enforce high expectations for student classroom behavior.</t>
  </si>
  <si>
    <t>5eBasic1</t>
  </si>
  <si>
    <t>Complies with district policies and negotiated agreements.</t>
  </si>
  <si>
    <t>5eBasic2</t>
  </si>
  <si>
    <t>Is familiar with state and federal laws and district and state policies.</t>
  </si>
  <si>
    <t>5ePartially Proficient1</t>
  </si>
  <si>
    <t>Inquires about policies/laws prior to making decisions.</t>
  </si>
  <si>
    <t>5ePartially Proficient2</t>
  </si>
  <si>
    <t>Establishes procedures to protect the confidentiality of staff and student information.</t>
  </si>
  <si>
    <t>5ePartially Proficient3</t>
  </si>
  <si>
    <t>Studies changes to laws and policies to maintain the school's compliance.</t>
  </si>
  <si>
    <t>5eProficient1</t>
  </si>
  <si>
    <t>Efficiently and effectively manages school or district contractual arrangements.</t>
  </si>
  <si>
    <t>5eProficient2</t>
  </si>
  <si>
    <t>Provides meaningful and timely input into the development of district and board policy.</t>
  </si>
  <si>
    <t>5eAccomplished1</t>
  </si>
  <si>
    <t>Adhere to all school and district policies and procedures.</t>
  </si>
  <si>
    <t>5eExemplary1</t>
  </si>
  <si>
    <t>Provide school and/or district administrators input regarding policies and procedures.</t>
  </si>
  <si>
    <t>5eExemplary2</t>
  </si>
  <si>
    <t>Suggest new or revised policies and procedures to help assure student success.</t>
  </si>
  <si>
    <t>5fBasic1</t>
  </si>
  <si>
    <t>Understands the importance of establishing a safe, positive, and supportive school environment.</t>
  </si>
  <si>
    <t>5fPartially Proficient1</t>
  </si>
  <si>
    <t>Establishes rules and procedures to maintain a safe and positive school culture.</t>
  </si>
  <si>
    <t>5fPartially Proficient2</t>
  </si>
  <si>
    <t>Addresses safety issues immediately and efficiently.</t>
  </si>
  <si>
    <t>5fProficient1</t>
  </si>
  <si>
    <t>Expects students and teachers to respect diverse interests and attitudes.</t>
  </si>
  <si>
    <t>5fProficient2</t>
  </si>
  <si>
    <t xml:space="preserve">Creates mechanisms to ensure all stakeholder voices are heard and respected. </t>
  </si>
  <si>
    <t>5fAccomplished1</t>
  </si>
  <si>
    <t>Demonstrate respectful behavior toward students, parents, stakeholders, and colleagues.</t>
  </si>
  <si>
    <t>5fExemplary1</t>
  </si>
  <si>
    <t>Improve school safety.</t>
  </si>
  <si>
    <t>5fExemplary2</t>
  </si>
  <si>
    <t>Encourage respect between and among students and colleagues.</t>
  </si>
  <si>
    <t>6aBasic1</t>
  </si>
  <si>
    <t>Establishes a welcoming and inviting approach to parents and community members as visitors to the school or individual classrooms.</t>
  </si>
  <si>
    <t>6aPartially Proficient1</t>
  </si>
  <si>
    <t>Conducts community outreach activities.</t>
  </si>
  <si>
    <t>6aPartially Proficient2</t>
  </si>
  <si>
    <t>Invites families to participate in activities specifically focused on their children.</t>
  </si>
  <si>
    <t>6aProficient1</t>
  </si>
  <si>
    <t>Student learning initiatives.</t>
  </si>
  <si>
    <t>6aProficient2</t>
  </si>
  <si>
    <t>School decision making processes.</t>
  </si>
  <si>
    <t>6aAccomplished1</t>
  </si>
  <si>
    <t xml:space="preserve">Support family and community involvement for the benefit of student learning. </t>
  </si>
  <si>
    <t>6aAccomplished2</t>
  </si>
  <si>
    <t>Use community resources to classroom learning.</t>
  </si>
  <si>
    <t>6aExemplary1</t>
  </si>
  <si>
    <t>Sustain meaningful parent and community involvement throughout the school year.</t>
  </si>
  <si>
    <t>6bBasic1</t>
  </si>
  <si>
    <t>Understands the need for strong community and organizational relationships.</t>
  </si>
  <si>
    <t>6bPartially Proficient1</t>
  </si>
  <si>
    <t>Understands and interacts with the network of agencies that provide health, social, and other services to families.</t>
  </si>
  <si>
    <t>6bProficient1</t>
  </si>
  <si>
    <t>Establishes and maintains strong positive relationships with key community stakeholders and external agencies.</t>
  </si>
  <si>
    <t>6bProficient2</t>
  </si>
  <si>
    <t>Maximizes the impact of community, district, state and national relationships to benefit the school.</t>
  </si>
  <si>
    <t>6bAccomplished1</t>
  </si>
  <si>
    <t>Adhering to all applicable rules, regulations, policies, and laws.</t>
  </si>
  <si>
    <t>6bAccomplished2</t>
  </si>
  <si>
    <t>Utilizing available external resources for the benefit of students.</t>
  </si>
  <si>
    <t>6bExemplary1</t>
  </si>
  <si>
    <t>Provide support/feedback to enhance the opportunities for all students to be successful and workforce ready.</t>
  </si>
  <si>
    <t>6cBasic1</t>
  </si>
  <si>
    <t>Engages community members and key stakeholders in the school’s activities.</t>
  </si>
  <si>
    <t>6cBasic2</t>
  </si>
  <si>
    <t xml:space="preserve">Understands the community and the issues it is facing. </t>
  </si>
  <si>
    <t>6cPartially Proficient1</t>
  </si>
  <si>
    <t>Identifies and engages key community stakeholders.</t>
  </si>
  <si>
    <t>6cPartially Proficient2</t>
  </si>
  <si>
    <t>Solicits community input and uses the input to inform decisions.</t>
  </si>
  <si>
    <t>6cProficient1</t>
  </si>
  <si>
    <t>Advocates throughout the school community for school support.</t>
  </si>
  <si>
    <t>6cProficient2</t>
  </si>
  <si>
    <t>Expands personal reach and sphere of influence to maximize support for the school.</t>
  </si>
  <si>
    <t>6cAccomplished1</t>
  </si>
  <si>
    <t>Engage community agencies to help meet the needs of students and families.</t>
  </si>
  <si>
    <t>6cExemplary1</t>
  </si>
  <si>
    <t>Maintain strong relationships with key community stakeholders.</t>
  </si>
  <si>
    <t>…and</t>
  </si>
  <si>
    <t xml:space="preserve">Has processes in place for: </t>
  </si>
  <si>
    <t xml:space="preserve"> Resource allocation.</t>
  </si>
  <si>
    <t>Addressing barriers to change.</t>
  </si>
  <si>
    <t>Staff and other stakeholders:</t>
  </si>
  <si>
    <t>Aligned with P-20.</t>
  </si>
  <si>
    <t xml:space="preserve">Allocates resources to: </t>
  </si>
  <si>
    <t>Fund priority needs first.</t>
  </si>
  <si>
    <t>Support the attainment of strategic goals and student outcomes.</t>
  </si>
  <si>
    <t>Continuous school improvement.</t>
  </si>
  <si>
    <t>Professional development.</t>
  </si>
  <si>
    <t>In line with district policies.</t>
  </si>
  <si>
    <t>On time</t>
  </si>
  <si>
    <t>Using multiple measures.</t>
  </si>
  <si>
    <t>Accept and respect students who are different from them.</t>
  </si>
  <si>
    <t>Communicates with families and the community:</t>
  </si>
  <si>
    <t>Frequently.</t>
  </si>
  <si>
    <t>Focusing on including them in the school’s activities.</t>
  </si>
  <si>
    <t>In an inclusive manner.</t>
  </si>
  <si>
    <t>Actionable.</t>
  </si>
  <si>
    <t>Timely.</t>
  </si>
  <si>
    <t>Professional Practice Label</t>
  </si>
  <si>
    <r>
      <t>Parents, families, and community members</t>
    </r>
    <r>
      <rPr>
        <sz val="12"/>
        <rFont val="Times New Roman"/>
        <family val="1"/>
      </rPr>
      <t xml:space="preserve"> participate in:</t>
    </r>
  </si>
  <si>
    <r>
      <t xml:space="preserve">School staff members </t>
    </r>
    <r>
      <rPr>
        <sz val="12"/>
        <rFont val="Times New Roman"/>
        <family val="1"/>
      </rPr>
      <t>participate in the evaluation of:</t>
    </r>
  </si>
  <si>
    <t>Standard II:  Principals Demonstrate Instructional Leadership</t>
  </si>
  <si>
    <t>Sets student learning goals that are:</t>
  </si>
  <si>
    <t>`</t>
  </si>
  <si>
    <t>Unified Improvement Plan</t>
  </si>
  <si>
    <t>Number and percent of Ineffective, Effective, and Highly Effective Teachers</t>
  </si>
  <si>
    <t>Supervisor Feedback</t>
  </si>
  <si>
    <t>Teacher Feedback</t>
  </si>
  <si>
    <t>TELL Survey</t>
  </si>
  <si>
    <t>360 Survey</t>
  </si>
  <si>
    <t>Parent Survey</t>
  </si>
  <si>
    <t>Student Survey</t>
  </si>
  <si>
    <t xml:space="preserve">Percent and number of Highly Effective, Effective, and Ineffective Teachers </t>
  </si>
  <si>
    <t>Standard I:  Principals Demonstrate Strategic Leadership</t>
  </si>
  <si>
    <t>a. School Vision, Mission, and Strategic Goals</t>
  </si>
  <si>
    <t>b. School Improvement Plan</t>
  </si>
  <si>
    <t>c. Leading Change</t>
  </si>
  <si>
    <t>a. Curriculum, Instruction, Learning and Assessment</t>
  </si>
  <si>
    <t>b. Instructional Time</t>
  </si>
  <si>
    <t>c. Implementing High-Quality Instruction</t>
  </si>
  <si>
    <t>d. High Expectations for all Students</t>
  </si>
  <si>
    <t>e. Instructional Practices</t>
  </si>
  <si>
    <t>Unified Improvement Plan*</t>
  </si>
  <si>
    <t>Teacher Feedback*</t>
  </si>
  <si>
    <t>Student Feedback</t>
  </si>
  <si>
    <t xml:space="preserve">Meeting agendas, minutes, and rosters </t>
  </si>
  <si>
    <t>Quarterly Reports to SAC</t>
  </si>
  <si>
    <t>Teacher Lesson Plans</t>
  </si>
  <si>
    <t>Minutes of Planning Sessions</t>
  </si>
  <si>
    <t>Teacher Turnover Rates</t>
  </si>
  <si>
    <t>Emails and memos to staff</t>
  </si>
  <si>
    <t>*Artifact is required for all principals and assistant principals.</t>
  </si>
  <si>
    <t>Standard III:  Principals Demonstrate School Culture and Equity Leadership</t>
  </si>
  <si>
    <r>
      <rPr>
        <sz val="7"/>
        <color theme="1"/>
        <rFont val="Times New Roman"/>
        <family val="1"/>
      </rPr>
      <t xml:space="preserve"> </t>
    </r>
    <r>
      <rPr>
        <sz val="9.5"/>
        <color theme="1"/>
        <rFont val="Times New Roman"/>
        <family val="1"/>
      </rPr>
      <t>Supervisor Feedback</t>
    </r>
  </si>
  <si>
    <r>
      <rPr>
        <sz val="7"/>
        <color theme="1"/>
        <rFont val="Times New Roman"/>
        <family val="1"/>
      </rPr>
      <t xml:space="preserve"> </t>
    </r>
    <r>
      <rPr>
        <sz val="9.5"/>
        <color theme="1"/>
        <rFont val="Times New Roman"/>
        <family val="1"/>
      </rPr>
      <t>Parent Feedback</t>
    </r>
  </si>
  <si>
    <t>High School Graduation Rates Disaggregated by Race/Ethnicity, Gender, SES, and other factors</t>
  </si>
  <si>
    <t>a. Intentional and Collaborative School Culture</t>
  </si>
  <si>
    <t>b. Commitment to the Whole Child</t>
  </si>
  <si>
    <t>d. Efficacy, Empowerment and a Culture of Continuous Improvement</t>
  </si>
  <si>
    <t>c. Equity Pedagogy</t>
  </si>
  <si>
    <t>a. Professional Development/Learning Communities</t>
  </si>
  <si>
    <t>b. Recruiting, Hiring, Placing, Mentoring, and Dismissal of Staff</t>
  </si>
  <si>
    <t>c. Teacher and staff evaluation</t>
  </si>
  <si>
    <t>Number and Percent of Ineffective, Effective, and Highly Effective Teachers*</t>
  </si>
  <si>
    <t>Personnel Evaluation Records</t>
  </si>
  <si>
    <t>Professional Development Plan for the School</t>
  </si>
  <si>
    <t xml:space="preserve">Agendas and Rosters for Professional Development Offerings </t>
  </si>
  <si>
    <t>Agendas and Rosters for Professional Learning Community Meetings</t>
  </si>
  <si>
    <t>Standard IV:  Principals Demonstrate Human Resource Leadership</t>
  </si>
  <si>
    <t>Standard V:  Principals Demonstrate Managerial Leadership</t>
  </si>
  <si>
    <r>
      <rPr>
        <sz val="7"/>
        <color theme="1"/>
        <rFont val="Times New Roman"/>
        <family val="1"/>
      </rPr>
      <t xml:space="preserve"> </t>
    </r>
    <r>
      <rPr>
        <sz val="9.5"/>
        <color theme="1"/>
        <rFont val="Times New Roman"/>
        <family val="1"/>
      </rPr>
      <t>Student Feedback</t>
    </r>
  </si>
  <si>
    <r>
      <rPr>
        <sz val="7"/>
        <color theme="1"/>
        <rFont val="Times New Roman"/>
        <family val="1"/>
      </rPr>
      <t xml:space="preserve"> </t>
    </r>
    <r>
      <rPr>
        <sz val="9.5"/>
        <color theme="1"/>
        <rFont val="Times New Roman"/>
        <family val="1"/>
      </rPr>
      <t>School Handbook</t>
    </r>
  </si>
  <si>
    <r>
      <rPr>
        <sz val="7"/>
        <color theme="1"/>
        <rFont val="Times New Roman"/>
        <family val="1"/>
      </rPr>
      <t xml:space="preserve"> </t>
    </r>
    <r>
      <rPr>
        <sz val="9.5"/>
        <color theme="1"/>
        <rFont val="Times New Roman"/>
        <family val="1"/>
      </rPr>
      <t>School Policies and Procedures Manual</t>
    </r>
  </si>
  <si>
    <r>
      <rPr>
        <sz val="7"/>
        <color theme="1"/>
        <rFont val="Times New Roman"/>
        <family val="1"/>
      </rPr>
      <t xml:space="preserve"> </t>
    </r>
    <r>
      <rPr>
        <sz val="9.5"/>
        <color theme="1"/>
        <rFont val="Times New Roman"/>
        <family val="1"/>
      </rPr>
      <t>Emails to staff, parents, students, and the community</t>
    </r>
  </si>
  <si>
    <r>
      <rPr>
        <sz val="7"/>
        <color theme="1"/>
        <rFont val="Times New Roman"/>
        <family val="1"/>
      </rPr>
      <t xml:space="preserve"> </t>
    </r>
    <r>
      <rPr>
        <sz val="9.5"/>
        <color theme="1"/>
        <rFont val="Times New Roman"/>
        <family val="1"/>
      </rPr>
      <t>Minutes of Parent and Community Meetings</t>
    </r>
  </si>
  <si>
    <r>
      <rPr>
        <sz val="7"/>
        <color theme="1"/>
        <rFont val="Times New Roman"/>
        <family val="1"/>
      </rPr>
      <t xml:space="preserve"> </t>
    </r>
    <r>
      <rPr>
        <sz val="9.5"/>
        <color theme="1"/>
        <rFont val="Times New Roman"/>
        <family val="1"/>
      </rPr>
      <t>Rosters of Meeting Attendees</t>
    </r>
  </si>
  <si>
    <r>
      <rPr>
        <sz val="7"/>
        <color theme="1"/>
        <rFont val="Times New Roman"/>
        <family val="1"/>
      </rPr>
      <t xml:space="preserve"> </t>
    </r>
    <r>
      <rPr>
        <sz val="9.5"/>
        <color theme="1"/>
        <rFont val="Times New Roman"/>
        <family val="1"/>
      </rPr>
      <t>Faculty Meeting Minutes</t>
    </r>
  </si>
  <si>
    <r>
      <rPr>
        <sz val="7"/>
        <color theme="1"/>
        <rFont val="Times New Roman"/>
        <family val="1"/>
      </rPr>
      <t xml:space="preserve"> </t>
    </r>
    <r>
      <rPr>
        <sz val="9.5"/>
        <color theme="1"/>
        <rFont val="Times New Roman"/>
        <family val="1"/>
      </rPr>
      <t>School Budget</t>
    </r>
  </si>
  <si>
    <r>
      <rPr>
        <sz val="7"/>
        <color theme="1"/>
        <rFont val="Times New Roman"/>
        <family val="1"/>
      </rPr>
      <t xml:space="preserve"> </t>
    </r>
    <r>
      <rPr>
        <sz val="9.5"/>
        <color theme="1"/>
        <rFont val="Times New Roman"/>
        <family val="1"/>
      </rPr>
      <t>Discipline Referrals</t>
    </r>
  </si>
  <si>
    <r>
      <rPr>
        <sz val="7"/>
        <color theme="1"/>
        <rFont val="Times New Roman"/>
        <family val="1"/>
      </rPr>
      <t xml:space="preserve"> </t>
    </r>
    <r>
      <rPr>
        <sz val="9.5"/>
        <color theme="1"/>
        <rFont val="Times New Roman"/>
        <family val="1"/>
      </rPr>
      <t>Communication logs</t>
    </r>
  </si>
  <si>
    <r>
      <rPr>
        <sz val="7"/>
        <color theme="1"/>
        <rFont val="Times New Roman"/>
        <family val="1"/>
      </rPr>
      <t xml:space="preserve"> </t>
    </r>
    <r>
      <rPr>
        <sz val="9.5"/>
        <color theme="1"/>
        <rFont val="Times New Roman"/>
        <family val="1"/>
      </rPr>
      <t>Teacher Turnover Rate</t>
    </r>
  </si>
  <si>
    <r>
      <t>a.</t>
    </r>
    <r>
      <rPr>
        <sz val="7"/>
        <color theme="1"/>
        <rFont val="Times New Roman"/>
        <family val="1"/>
      </rPr>
      <t xml:space="preserve">       </t>
    </r>
    <r>
      <rPr>
        <sz val="9.5"/>
        <color theme="1"/>
        <rFont val="Times New Roman"/>
        <family val="1"/>
      </rPr>
      <t>School Resources and Budget</t>
    </r>
  </si>
  <si>
    <r>
      <t>b.</t>
    </r>
    <r>
      <rPr>
        <sz val="7"/>
        <color theme="1"/>
        <rFont val="Times New Roman"/>
        <family val="1"/>
      </rPr>
      <t xml:space="preserve">       </t>
    </r>
    <r>
      <rPr>
        <sz val="9.5"/>
        <color theme="1"/>
        <rFont val="Times New Roman"/>
        <family val="1"/>
      </rPr>
      <t>Conflict Management and Resolution</t>
    </r>
  </si>
  <si>
    <r>
      <t>c.</t>
    </r>
    <r>
      <rPr>
        <sz val="7"/>
        <color theme="1"/>
        <rFont val="Times New Roman"/>
        <family val="1"/>
      </rPr>
      <t xml:space="preserve">        </t>
    </r>
    <r>
      <rPr>
        <sz val="9.5"/>
        <color theme="1"/>
        <rFont val="Times New Roman"/>
        <family val="1"/>
      </rPr>
      <t>Systematic Communication</t>
    </r>
  </si>
  <si>
    <r>
      <t>d.</t>
    </r>
    <r>
      <rPr>
        <sz val="7"/>
        <color theme="1"/>
        <rFont val="Times New Roman"/>
        <family val="1"/>
      </rPr>
      <t xml:space="preserve">       </t>
    </r>
    <r>
      <rPr>
        <sz val="9.5"/>
        <color theme="1"/>
        <rFont val="Times New Roman"/>
        <family val="1"/>
      </rPr>
      <t>School-wide Expectations for Students and Staff</t>
    </r>
  </si>
  <si>
    <r>
      <t>e.</t>
    </r>
    <r>
      <rPr>
        <sz val="7"/>
        <color theme="1"/>
        <rFont val="Times New Roman"/>
        <family val="1"/>
      </rPr>
      <t xml:space="preserve">        </t>
    </r>
    <r>
      <rPr>
        <sz val="9.5"/>
        <color theme="1"/>
        <rFont val="Times New Roman"/>
        <family val="1"/>
      </rPr>
      <t>Supporting Policies and Agreements</t>
    </r>
  </si>
  <si>
    <r>
      <t>f.</t>
    </r>
    <r>
      <rPr>
        <sz val="7"/>
        <color theme="1"/>
        <rFont val="Times New Roman"/>
        <family val="1"/>
      </rPr>
      <t xml:space="preserve">        </t>
    </r>
    <r>
      <rPr>
        <sz val="10"/>
        <color theme="1"/>
        <rFont val="Times New Roman"/>
        <family val="1"/>
      </rPr>
      <t>Ensuring an Orderly and Supportive Environment</t>
    </r>
  </si>
  <si>
    <t>Standard VI:  Principals Demonstrate External Development Leadership</t>
  </si>
  <si>
    <t>Community Feedback</t>
  </si>
  <si>
    <t>Teacher Turnover Rate</t>
  </si>
  <si>
    <t>Number and Percent of Highly Effective, Effective, and Ineffective Teachers*</t>
  </si>
  <si>
    <r>
      <t>a.</t>
    </r>
    <r>
      <rPr>
        <sz val="7"/>
        <color theme="1"/>
        <rFont val="Times New Roman"/>
        <family val="1"/>
      </rPr>
      <t xml:space="preserve">       </t>
    </r>
    <r>
      <rPr>
        <sz val="9.5"/>
        <color theme="1"/>
        <rFont val="Times New Roman"/>
        <family val="1"/>
      </rPr>
      <t>Family and Community Involvement and Outreach</t>
    </r>
  </si>
  <si>
    <r>
      <t>b.</t>
    </r>
    <r>
      <rPr>
        <sz val="7"/>
        <color theme="1"/>
        <rFont val="Times New Roman"/>
        <family val="1"/>
      </rPr>
      <t xml:space="preserve">       </t>
    </r>
    <r>
      <rPr>
        <sz val="9.5"/>
        <color theme="1"/>
        <rFont val="Times New Roman"/>
        <family val="1"/>
      </rPr>
      <t>Professional Leadership Responsibilities</t>
    </r>
  </si>
  <si>
    <t>Click here to revisit element</t>
  </si>
  <si>
    <t>No Basic practices apply</t>
  </si>
  <si>
    <t>5e</t>
  </si>
  <si>
    <t>5f</t>
  </si>
  <si>
    <t>6a</t>
  </si>
  <si>
    <t>6b</t>
  </si>
  <si>
    <t>6c</t>
  </si>
  <si>
    <t>Errors</t>
  </si>
  <si>
    <t xml:space="preserve">No Score can be given because the box "No Basic practices apply" is checked along with a "Basic" professional practice.  </t>
  </si>
  <si>
    <t>Element has not been completed</t>
  </si>
  <si>
    <t>No Professional Practices have been selected.</t>
  </si>
  <si>
    <t>NS</t>
  </si>
  <si>
    <t>No Score</t>
  </si>
  <si>
    <t>ER</t>
  </si>
  <si>
    <t>Error</t>
  </si>
  <si>
    <t>BF</t>
  </si>
  <si>
    <t>Need to revisit element</t>
  </si>
  <si>
    <t>Standard 1 Score</t>
  </si>
  <si>
    <t>Standard 1 Rating</t>
  </si>
  <si>
    <t>Standard 2a</t>
  </si>
  <si>
    <t>Standard 2 Score</t>
  </si>
  <si>
    <t>Standard 2 Rating</t>
  </si>
  <si>
    <t>Standard 3a</t>
  </si>
  <si>
    <t>Standard 3 Score</t>
  </si>
  <si>
    <t>Standard 3 Rating</t>
  </si>
  <si>
    <t>Standard 4a</t>
  </si>
  <si>
    <t>Standard 4 Score</t>
  </si>
  <si>
    <t>Standard 4 Rating</t>
  </si>
  <si>
    <t>Standard 5a</t>
  </si>
  <si>
    <t>Standard 5 Score</t>
  </si>
  <si>
    <t>Standard 5 Rating</t>
  </si>
  <si>
    <t>Standard 6a</t>
  </si>
  <si>
    <t>Principal/Assistant Principal / Evaluator verification</t>
  </si>
  <si>
    <t>Training / Orientation</t>
  </si>
  <si>
    <t>Verified</t>
  </si>
  <si>
    <t>Professional Practice Elements</t>
  </si>
  <si>
    <t>Overall Rating For Professional Practice</t>
  </si>
  <si>
    <t xml:space="preserve">Percentage </t>
  </si>
  <si>
    <t>Custom Weights</t>
  </si>
  <si>
    <t>weight choice</t>
  </si>
  <si>
    <t>Select Preset Weights</t>
  </si>
  <si>
    <t>This should be formated to be black</t>
  </si>
  <si>
    <t>Elements complete</t>
  </si>
  <si>
    <t>Total elements</t>
  </si>
  <si>
    <t>Percentage Complete</t>
  </si>
  <si>
    <t>Measures of Student Learning</t>
  </si>
  <si>
    <t>Much Lower Than Expected</t>
  </si>
  <si>
    <t>Lower Than Expected</t>
  </si>
  <si>
    <t>Expected</t>
  </si>
  <si>
    <t>More Than Expected</t>
  </si>
  <si>
    <t xml:space="preserve">Points </t>
  </si>
  <si>
    <t>QS6</t>
  </si>
  <si>
    <t>Measures of Student Learning Comments Summary</t>
  </si>
  <si>
    <t>Final Evaluation Rating and Score</t>
  </si>
  <si>
    <t>Professional Practices</t>
  </si>
  <si>
    <t>Final Rating</t>
  </si>
  <si>
    <t>Ineffective</t>
  </si>
  <si>
    <t>pp</t>
  </si>
  <si>
    <t>growth</t>
  </si>
  <si>
    <t>Partially Effective</t>
  </si>
  <si>
    <t>y</t>
  </si>
  <si>
    <t>x</t>
  </si>
  <si>
    <t>Final Score</t>
  </si>
  <si>
    <t>Effective</t>
  </si>
  <si>
    <t>Change Isoquant cut points</t>
  </si>
  <si>
    <t>Highly Effective</t>
  </si>
  <si>
    <t>Low effective</t>
  </si>
  <si>
    <t>low highly effective</t>
  </si>
  <si>
    <t>Isoquant Ranges</t>
  </si>
  <si>
    <t>Evaluator Signature (if not principal)</t>
  </si>
  <si>
    <t>Principal  Signature</t>
  </si>
  <si>
    <t>Evaluee Comments</t>
  </si>
  <si>
    <t>Evaluator Comments</t>
  </si>
  <si>
    <t>districtsx</t>
  </si>
  <si>
    <t>ACADEMY_20</t>
  </si>
  <si>
    <t>PUEBLO_COUNTY_70__________</t>
  </si>
  <si>
    <t>ADAMS_12_FIVE_STAR_SCHOOLS</t>
  </si>
  <si>
    <t>DENVER_COUNTY_1___________</t>
  </si>
  <si>
    <t>ADAMS_COUNTY_14</t>
  </si>
  <si>
    <t>FOUNTAIN_8________________</t>
  </si>
  <si>
    <t>ADAMS_ARAPAHOE_28J</t>
  </si>
  <si>
    <t>AGATE_300</t>
  </si>
  <si>
    <t>DOUGLAS_COUNTY_RE_1_______</t>
  </si>
  <si>
    <t>AGUILAR_REORGANIZED_6</t>
  </si>
  <si>
    <t>ACADEMY_20________________</t>
  </si>
  <si>
    <t>AKRON_R_1</t>
  </si>
  <si>
    <t>COLORADO_SPRINGS_11_______</t>
  </si>
  <si>
    <t>ALAMOSA_RE_11J</t>
  </si>
  <si>
    <t>MAPLETON_1________________</t>
  </si>
  <si>
    <t>ARCHULETA_COUNTY_50_JT</t>
  </si>
  <si>
    <t>ARICKAREE_R_2</t>
  </si>
  <si>
    <t>ARRIBA_FLAGLER_C_20</t>
  </si>
  <si>
    <t>ASPEN_1</t>
  </si>
  <si>
    <t>AULT_HIGHLAND_RE_9</t>
  </si>
  <si>
    <t>BAYFIELD_10_JT_R</t>
  </si>
  <si>
    <t>BENNETT_29J</t>
  </si>
  <si>
    <t>BETHUNE_R_5</t>
  </si>
  <si>
    <t>BIG_SANDY_100J</t>
  </si>
  <si>
    <t>ADAMS_COUNTY_14___________</t>
  </si>
  <si>
    <t>BOULDER_VALLEY_RE_2</t>
  </si>
  <si>
    <t>BRANSON_REORGANIZED_82</t>
  </si>
  <si>
    <t>JEFFERSON_COUNTY_R_1______</t>
  </si>
  <si>
    <t>BRIGGSDALE_RE_10</t>
  </si>
  <si>
    <t>BRIGHTON_27J</t>
  </si>
  <si>
    <t>HARRISON_2________________</t>
  </si>
  <si>
    <t>BRUSH_RE_2_J</t>
  </si>
  <si>
    <t>ST_VRAIN_VALLEY_RE_1J_____</t>
  </si>
  <si>
    <t>BUENA_VISTA_R_31</t>
  </si>
  <si>
    <t>BUFFALO_RE_4J</t>
  </si>
  <si>
    <t>AGATE_300_________________</t>
  </si>
  <si>
    <t>BURLINGTON_RE_6J</t>
  </si>
  <si>
    <t>BYERS_32J</t>
  </si>
  <si>
    <t>AGUILAR_REORGANIZED_6_____</t>
  </si>
  <si>
    <t>CALHAN_RJ_1</t>
  </si>
  <si>
    <t>CAMPO_RE_6</t>
  </si>
  <si>
    <t>CANON_CITY_RE_1</t>
  </si>
  <si>
    <t>AKRON_R_1_________________</t>
  </si>
  <si>
    <t>CENTENNIAL_BOCES</t>
  </si>
  <si>
    <t>CENTENNIAL_R_1</t>
  </si>
  <si>
    <t>CENTER_26_JT</t>
  </si>
  <si>
    <t>ALAMOSA_RE_11J____________</t>
  </si>
  <si>
    <t>CHARTER_SCHOOL_INSTITUTE</t>
  </si>
  <si>
    <t>CHERAW_31</t>
  </si>
  <si>
    <t>CHERRY_CREEK_5</t>
  </si>
  <si>
    <t>CHEYENNE_COUNTY_RE_5</t>
  </si>
  <si>
    <t>CHEYENNE_MOUNTAIN_12</t>
  </si>
  <si>
    <t>CLEAR_CREEK_RE_1</t>
  </si>
  <si>
    <t>Colorado_School_for_the_De</t>
  </si>
  <si>
    <t>LAMAR_RE_2________________</t>
  </si>
  <si>
    <t>COLORADO_SPRINGS_11</t>
  </si>
  <si>
    <t>COTOPAXI_RE_3</t>
  </si>
  <si>
    <t>ADAMS_ARAPAHOE_28J________</t>
  </si>
  <si>
    <t>CREEDE_SCHOOL_DISTRICT</t>
  </si>
  <si>
    <t>CRIPPLE_CREEK_VICTOR_RE_1</t>
  </si>
  <si>
    <t>CROWLEY_COUNTY_RE_1_J</t>
  </si>
  <si>
    <t>BOULDER_VALLEY_RE_2_______</t>
  </si>
  <si>
    <t>CUSTER_COUNTY_SCHOOL_DISTR</t>
  </si>
  <si>
    <t>CHARTER_SCHOOL_INSTITUTE__</t>
  </si>
  <si>
    <t>DE_BEQUE_49JT</t>
  </si>
  <si>
    <t>DURANGO_9_R_______________</t>
  </si>
  <si>
    <t>DEER_TRAIL_26J</t>
  </si>
  <si>
    <t>CHERRY_CREEK_5____________</t>
  </si>
  <si>
    <t>DEL_NORTE_C_7</t>
  </si>
  <si>
    <t>DELTA_COUNTY_50_J</t>
  </si>
  <si>
    <t>SOUTH_CONEJOS_RE_10_______</t>
  </si>
  <si>
    <t>DENVER_COUNTY_1</t>
  </si>
  <si>
    <t>DOLORES_COUNTY_RE_NO.2</t>
  </si>
  <si>
    <t>MESA_COUNTY_VALLEY_51_____</t>
  </si>
  <si>
    <t>DOLORES_RE_4A</t>
  </si>
  <si>
    <t>DOUGLAS_COUNTY_RE_1</t>
  </si>
  <si>
    <t>DURANGO_9_R</t>
  </si>
  <si>
    <t>LITTLETON_6_______________</t>
  </si>
  <si>
    <t>EADS_RE_1</t>
  </si>
  <si>
    <t>EAGLE_COUNTY_RE_50</t>
  </si>
  <si>
    <t>EAST_GRAND_2</t>
  </si>
  <si>
    <t>ARCHULETA_COUNTY_50_JT____</t>
  </si>
  <si>
    <t>EAST_OTERO_R_1</t>
  </si>
  <si>
    <t>EATON_RE_2</t>
  </si>
  <si>
    <t>ARICKAREE_R_2_____________</t>
  </si>
  <si>
    <t>EDISON_54_JT</t>
  </si>
  <si>
    <t>ELBERT_200</t>
  </si>
  <si>
    <t>ELIZABETH_C_1</t>
  </si>
  <si>
    <t>ELLICOTT_22</t>
  </si>
  <si>
    <t>ENGLEWOOD_1</t>
  </si>
  <si>
    <t>EXPEDITIONARY_BOCES</t>
  </si>
  <si>
    <t>FALCON_49</t>
  </si>
  <si>
    <t>FORT_MORGAN_RE_3</t>
  </si>
  <si>
    <t>FOUNTAIN_8</t>
  </si>
  <si>
    <t>FOWLER_R_4J</t>
  </si>
  <si>
    <t>ASPEN_1___________________</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</si>
  <si>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</si>
  <si>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</si>
  <si>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</si>
  <si>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</si>
  <si>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</si>
  <si>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</si>
  <si>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</si>
  <si>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</si>
  <si>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</si>
  <si>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</si>
  <si>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</si>
  <si>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</si>
  <si>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</si>
  <si>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</si>
  <si>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</si>
  <si>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</si>
  <si>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</si>
  <si>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BUENA_VISTA_R_31__________</t>
  </si>
  <si>
    <t>HOLYOKE_RE_1J</t>
  </si>
  <si>
    <t>EAGLE_COUNTY_RE_50________</t>
  </si>
  <si>
    <t>HUERFANO_RE_1</t>
  </si>
  <si>
    <t>IDALIA_RJ_3</t>
  </si>
  <si>
    <t>IGNACIO_11_JT</t>
  </si>
  <si>
    <t>VALLEY_RE_1_______________</t>
  </si>
  <si>
    <t>JEFFERSON_COUNTY_R_1</t>
  </si>
  <si>
    <t>THOMPSON_R2_J_____________</t>
  </si>
  <si>
    <t>JOHNSTOWN_MILLIKEN_RE_5J</t>
  </si>
  <si>
    <t>DELTA_COUNTY_50J________</t>
  </si>
  <si>
    <t>JULESBURG_RE_1</t>
  </si>
  <si>
    <t>POUDRE_R_1________________</t>
  </si>
  <si>
    <t>KARVAL_RE_23</t>
  </si>
  <si>
    <t>FORT_MORGAN_RE_3__________</t>
  </si>
  <si>
    <t>KEENESBURG_RE_3_J</t>
  </si>
  <si>
    <t>FALCON_49_________________</t>
  </si>
  <si>
    <t>KIM_REORGANIZED_88</t>
  </si>
  <si>
    <t>KIOWA_C_2</t>
  </si>
  <si>
    <t>MEEKER_RE1________________</t>
  </si>
  <si>
    <t>KIT_CARSON_R_1</t>
  </si>
  <si>
    <t>LA_VETA_RE_2</t>
  </si>
  <si>
    <t>ROARING_FORK_RE_1_________</t>
  </si>
  <si>
    <t>LAKE_COUNTY_R_1</t>
  </si>
  <si>
    <t>LAMAR_RE_2</t>
  </si>
  <si>
    <t>LAS_ANIMAS_RE_1</t>
  </si>
  <si>
    <t>LEWIS_PALMER_38</t>
  </si>
  <si>
    <t>LIBERTY_J_4</t>
  </si>
  <si>
    <t>MONTEZUMA_CORTEZ_RE_1_____</t>
  </si>
  <si>
    <t>LIMON_RE_4J</t>
  </si>
  <si>
    <t>LITTLETON_6</t>
  </si>
  <si>
    <t>BAYFIELD_10_JT_R__________</t>
  </si>
  <si>
    <t>LONE_STAR_101</t>
  </si>
  <si>
    <t>MANCOS_RE_6</t>
  </si>
  <si>
    <t>MANITOU_SPRINGS_14</t>
  </si>
  <si>
    <t>GARFIELD_16_______________</t>
  </si>
  <si>
    <t>MANZANOLA_3J</t>
  </si>
  <si>
    <t>MAPLETON_1</t>
  </si>
  <si>
    <t>MC_CLAVE_RE_2</t>
  </si>
  <si>
    <t>MEEKER_RE1</t>
  </si>
  <si>
    <t>LEWIS_PALMER_38___________</t>
  </si>
  <si>
    <t>MESA_COUNTY_VALLEY_51</t>
  </si>
  <si>
    <t>MIAMI/YODER_60_JT</t>
  </si>
  <si>
    <t>MOFFAT_2</t>
  </si>
  <si>
    <t>MOFFAT_COUNTY_RE:NO_1</t>
  </si>
  <si>
    <t>BRUSH_RE_2J_____________</t>
  </si>
  <si>
    <t>MONTE_VISTA_C_8</t>
  </si>
  <si>
    <t>MONTEZUMA_CORTEZ_RE_1</t>
  </si>
  <si>
    <t>BRIGHTON_27J______________</t>
  </si>
  <si>
    <t>MONTROSE_COUNTY_RE_1J</t>
  </si>
  <si>
    <t>MOUNTAIN_BOCES</t>
  </si>
  <si>
    <t>MOUNTAIN_VALLEY_RE_1</t>
  </si>
  <si>
    <t>PUEBLO_CITY_60____________</t>
  </si>
  <si>
    <t>NORTH_CONEJOS_RE_1J</t>
  </si>
  <si>
    <t>NORTH_PARK_R_1</t>
  </si>
  <si>
    <t>EATON_RE_2________________</t>
  </si>
  <si>
    <t>NORWOOD_R_2J</t>
  </si>
  <si>
    <t>OTIS_R_3</t>
  </si>
  <si>
    <t>BENNETT_29J_______________</t>
  </si>
  <si>
    <t>OURAY_R_1</t>
  </si>
  <si>
    <t>PARK__ESTES_PARK__R_3</t>
  </si>
  <si>
    <t>PARK_COUNTY_RE_2</t>
  </si>
  <si>
    <t>PAWNEE_RE_12</t>
  </si>
  <si>
    <t>PEYTON_23_JT</t>
  </si>
  <si>
    <t>PLAINVIEW_RE_2</t>
  </si>
  <si>
    <t>PLATEAU_RE_5</t>
  </si>
  <si>
    <t>PLATEAU_VALLEY_50</t>
  </si>
  <si>
    <t>PLATTE_CANYON_1</t>
  </si>
  <si>
    <t>PLATTE_VALLEY_RE_3</t>
  </si>
  <si>
    <t>PLATTE_VALLEY_RE_7</t>
  </si>
  <si>
    <t>BETHUNE_R_5_______________</t>
  </si>
  <si>
    <t>POUDRE_R_1</t>
  </si>
  <si>
    <t>PRAIRIE_RE_11</t>
  </si>
  <si>
    <t>PRIMERO_REORGANIZED_2</t>
  </si>
  <si>
    <t>PRITCHETT_RE_3</t>
  </si>
  <si>
    <t>PUEBLO_CITY_60</t>
  </si>
  <si>
    <t>PUEBLO_COUNTY_70</t>
  </si>
  <si>
    <t>MONTE_VISTA_C_8___________</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</si>
  <si>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</si>
  <si>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</si>
  <si>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</si>
  <si>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</si>
  <si>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</si>
  <si>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</si>
  <si>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</si>
  <si>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</si>
  <si>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</si>
  <si>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</si>
  <si>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</si>
  <si>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</si>
  <si>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</si>
  <si>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</si>
  <si>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</si>
  <si>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</si>
  <si>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</si>
  <si>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</si>
  <si>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</si>
  <si>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</si>
  <si>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BRANSON_REORGANIZED_82____</t>
  </si>
  <si>
    <t>SWINK_33</t>
  </si>
  <si>
    <t>TELLURIDE_R_1</t>
  </si>
  <si>
    <t>THOMPSON_R2_J</t>
  </si>
  <si>
    <t>TRINIDAD_1</t>
  </si>
  <si>
    <t>SUMMIT_RE_1_______________</t>
  </si>
  <si>
    <t>VALLEY_RE_1</t>
  </si>
  <si>
    <t>GREELEY_6_________________</t>
  </si>
  <si>
    <t>VILAS_RE_5</t>
  </si>
  <si>
    <t>WALSH_RE_1</t>
  </si>
  <si>
    <t>WELD_COUNTY_RE_1</t>
  </si>
  <si>
    <t>BRIGGSDALE_RE_10__________</t>
  </si>
  <si>
    <t>WELD_COUNTY_S/D_RE_8</t>
  </si>
  <si>
    <t>WELDON_VALLEY_RE_20_J</t>
  </si>
  <si>
    <t>WEST_END_RE_2</t>
  </si>
  <si>
    <t>WEST_GRAND_1_JT.</t>
  </si>
  <si>
    <t>WESTMINSTER_50</t>
  </si>
  <si>
    <t>CHEYENNE_MOUNTAIN_12______</t>
  </si>
  <si>
    <t>WIDEFIELD_3</t>
  </si>
  <si>
    <t>WIGGINS_RE_50_J</t>
  </si>
  <si>
    <t>WILEY_RE_13_JT</t>
  </si>
  <si>
    <t>WINDSOR_RE_4</t>
  </si>
  <si>
    <t>WOODLAND_PARK_RE_2</t>
  </si>
  <si>
    <t>WOODLIN_R_104</t>
  </si>
  <si>
    <t>WRAY_RD_2</t>
  </si>
  <si>
    <t>YUMA_1</t>
  </si>
  <si>
    <t>WRAY_RD_2_________________</t>
  </si>
  <si>
    <t>BURLINGTON_RE_6J__________</t>
  </si>
  <si>
    <t>BYERS_32J_________________</t>
  </si>
  <si>
    <t>GARFIELD_RE_2_____________</t>
  </si>
  <si>
    <t>CALHAN_RJ_1_______________</t>
  </si>
  <si>
    <t>CAMPO_RE_6________________</t>
  </si>
  <si>
    <t>CANON_CITY_RE_1___________</t>
  </si>
  <si>
    <t>KEENESBURG_RE_3J________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</si>
  <si>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</si>
  <si>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</si>
  <si>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</si>
  <si>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</si>
  <si>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</si>
  <si>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</si>
  <si>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</si>
  <si>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</si>
  <si>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</si>
  <si>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</si>
  <si>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</si>
  <si>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</si>
  <si>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</si>
  <si>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</si>
  <si>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</si>
  <si>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</si>
  <si>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</si>
  <si>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</si>
  <si>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</si>
  <si>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</si>
  <si>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</si>
  <si>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</si>
  <si>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</si>
  <si>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</si>
  <si>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</si>
  <si>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</si>
  <si>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</si>
  <si>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</si>
  <si>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</si>
  <si>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</si>
  <si>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</si>
  <si>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</si>
  <si>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</si>
  <si>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PARK_ESTES_PARK_R_3_____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</si>
  <si>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</si>
  <si>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</si>
  <si>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</si>
  <si>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</si>
  <si>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</si>
  <si>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</si>
  <si>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</si>
  <si>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</si>
  <si>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</si>
  <si>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</si>
  <si>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</si>
  <si>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</si>
  <si>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</si>
  <si>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</si>
  <si>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</si>
  <si>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</si>
  <si>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</si>
  <si>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</si>
  <si>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</si>
  <si>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</si>
  <si>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</si>
  <si>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</si>
  <si>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</si>
  <si>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</si>
  <si>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</si>
  <si>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</si>
  <si>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</si>
  <si>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</si>
  <si>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</si>
  <si>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</si>
  <si>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</si>
  <si>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</si>
  <si>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</si>
  <si>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</si>
  <si>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</si>
  <si>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</si>
  <si>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</si>
  <si>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</si>
  <si>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</si>
  <si>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</si>
  <si>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</si>
  <si>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</si>
  <si>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</si>
  <si>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</si>
  <si>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</si>
  <si>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</si>
  <si>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</si>
  <si>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</si>
  <si>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</si>
  <si>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</si>
  <si>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</si>
  <si>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</si>
  <si>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</si>
  <si>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</si>
  <si>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</si>
  <si>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</si>
  <si>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</si>
  <si>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</si>
  <si>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</si>
  <si>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</si>
  <si>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</si>
  <si>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</si>
  <si>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</si>
  <si>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</si>
  <si>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</si>
  <si>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</si>
  <si>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</si>
  <si>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</si>
  <si>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</si>
  <si>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</si>
  <si>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</si>
  <si>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</si>
  <si>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</si>
  <si>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</si>
  <si>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</si>
  <si>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</si>
  <si>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</si>
  <si>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</si>
  <si>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</si>
  <si>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</si>
  <si>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</si>
  <si>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</si>
  <si>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WELDON_VALLEY_RE_20J____</t>
  </si>
  <si>
    <t>WEST_GRAND_1_JT.__________</t>
  </si>
  <si>
    <t>WIGGINS_RE_50J__________</t>
  </si>
  <si>
    <t>WILEY_RE_13_JT____________</t>
  </si>
  <si>
    <t>WOODLIN_R_104_____________</t>
  </si>
  <si>
    <t>BRUSH_RE_2J</t>
  </si>
  <si>
    <t>DELTA_COUNTY_50J</t>
  </si>
  <si>
    <t>KEENESBURG_RE_3J</t>
  </si>
  <si>
    <t>PARK_ESTES_PARK_R_3</t>
  </si>
  <si>
    <t>WELDON_VALLEY_RE_20J</t>
  </si>
  <si>
    <t>WIGGINS_RE_50J</t>
  </si>
  <si>
    <t>CREST ACADEMY</t>
  </si>
  <si>
    <t>Other</t>
  </si>
  <si>
    <t>other</t>
  </si>
  <si>
    <t>Selecting and Weighting Measures of Student Learning</t>
  </si>
  <si>
    <t>Position:</t>
  </si>
  <si>
    <t>Weight</t>
  </si>
  <si>
    <t>Attribution Collective / Individual</t>
  </si>
  <si>
    <t>Please Select</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</si>
  <si>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</si>
  <si>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</si>
  <si>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</si>
  <si>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</si>
  <si>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</si>
  <si>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</si>
  <si>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</si>
  <si>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</si>
  <si>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</si>
  <si>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</si>
  <si>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Above Expected</t>
  </si>
  <si>
    <t>Criteria for each rating category</t>
  </si>
  <si>
    <t>Evidence &amp; Comments  on Student Learning Outcome Measure 1</t>
  </si>
  <si>
    <t xml:space="preserve">Expected </t>
  </si>
  <si>
    <t>Points</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</si>
  <si>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</si>
  <si>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</si>
  <si>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</si>
  <si>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</si>
  <si>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</si>
  <si>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</si>
  <si>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</si>
  <si>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</si>
  <si>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</si>
  <si>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</si>
  <si>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r>
      <t>c.</t>
    </r>
    <r>
      <rPr>
        <sz val="7"/>
        <color theme="1"/>
        <rFont val="Times New Roman"/>
        <family val="1"/>
      </rPr>
      <t>     </t>
    </r>
    <r>
      <rPr>
        <sz val="9.5"/>
        <color theme="1"/>
        <rFont val="Times New Roman"/>
        <family val="1"/>
      </rPr>
      <t>Advocacy for the School</t>
    </r>
  </si>
  <si>
    <t>a.  School Vision, Mission and Strategic Goals</t>
  </si>
  <si>
    <t>b.  School Improvement Plan</t>
  </si>
  <si>
    <t>c.  Leading Change</t>
  </si>
  <si>
    <t>d.  Distributive Leadership</t>
  </si>
  <si>
    <t>a.  Curriculum, Instruction, Learning and Assessment</t>
  </si>
  <si>
    <t>b.  Instructional Time</t>
  </si>
  <si>
    <t>c.  Implementing High Quality Instruction</t>
  </si>
  <si>
    <t>d.  High Expectations for All Students</t>
  </si>
  <si>
    <t xml:space="preserve">e.  Knowledge of effective instructional practices </t>
  </si>
  <si>
    <t>Overall Rating for Quality Standard VI</t>
  </si>
  <si>
    <t>a.  Intentional and Collaborative School Culture</t>
  </si>
  <si>
    <t>b.  Commitment to the Whole Child</t>
  </si>
  <si>
    <t>c.  Equity Pedagogy</t>
  </si>
  <si>
    <t>d.  Efficacy, Empowerment and a Culture of Continuous Improvement</t>
  </si>
  <si>
    <t>a.  Professional Development/Learning Communities</t>
  </si>
  <si>
    <t>b.  Recruiting, Hiring, Placing, Mentoring, and Dismissal of Staff</t>
  </si>
  <si>
    <t>c.  Teacher and Staff Evaluation</t>
  </si>
  <si>
    <t>a.  School Resources and Budget</t>
  </si>
  <si>
    <t>b.  Conflict Management and Resolution</t>
  </si>
  <si>
    <t>c.  Systematic Communication</t>
  </si>
  <si>
    <t>d.  School-wide Expectations for Students and Staff</t>
  </si>
  <si>
    <t>e.  Supporting Practices and Agreements</t>
  </si>
  <si>
    <t>f.  Orderly and Supportive Environment</t>
  </si>
  <si>
    <t>a.  Family and Community Involvement and Outreach</t>
  </si>
  <si>
    <t>b.  Professional Leadership Responsibilities</t>
  </si>
  <si>
    <t>c.  Advocacy for the School</t>
  </si>
  <si>
    <t>VI.</t>
  </si>
  <si>
    <t>Weight Selection</t>
  </si>
  <si>
    <t>1 element</t>
  </si>
  <si>
    <t>2 standard</t>
  </si>
  <si>
    <t>3 custom</t>
  </si>
  <si>
    <t>score</t>
  </si>
  <si>
    <t>verified</t>
  </si>
  <si>
    <t>Comments Summary (from other tabs)</t>
  </si>
  <si>
    <t>Standard 6</t>
  </si>
  <si>
    <t>QS7</t>
  </si>
  <si>
    <t xml:space="preserve">CUSTOM WEIGHTING </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</si>
  <si>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</si>
  <si>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</si>
  <si>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</si>
  <si>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r>
      <t>Finally, send this</t>
    </r>
    <r>
      <rPr>
        <u/>
        <sz val="12"/>
        <color theme="1"/>
        <rFont val="Calibri"/>
        <family val="2"/>
        <scheme val="minor"/>
      </rPr>
      <t xml:space="preserve"> modified file</t>
    </r>
    <r>
      <rPr>
        <sz val="12"/>
        <color theme="1"/>
        <rFont val="Calibri"/>
        <family val="2"/>
        <scheme val="minor"/>
      </rPr>
      <t xml:space="preserve"> out to evaluators as the template for the final evaluation. </t>
    </r>
  </si>
  <si>
    <t>To lock and password protect this custom weighting sheet, first click on "Review",</t>
  </si>
  <si>
    <t>Then click on the "Protect" Sheet button,</t>
  </si>
  <si>
    <t>Then enter your custom password twice,</t>
  </si>
  <si>
    <t>Custom Weight (Please select on the "Custom" tab)</t>
  </si>
  <si>
    <t xml:space="preserve"> </t>
  </si>
  <si>
    <t>Comment or other</t>
  </si>
  <si>
    <t>Principal's Last Name</t>
  </si>
  <si>
    <t>Principal's First Name</t>
  </si>
  <si>
    <t>Principal's EDID</t>
  </si>
  <si>
    <t>Principal's Role</t>
  </si>
  <si>
    <t>comment</t>
  </si>
  <si>
    <t>Standard 6 Final Score-3</t>
  </si>
  <si>
    <t>Standard 6 Final Score-540</t>
  </si>
  <si>
    <t>Growth 1 Name</t>
  </si>
  <si>
    <t>Growth 1 percentage</t>
  </si>
  <si>
    <t>Growth 1 attribution</t>
  </si>
  <si>
    <t>Growth 1 Much less scale</t>
  </si>
  <si>
    <t>Growth 1 less scale</t>
  </si>
  <si>
    <t>Growth 1 expected scale</t>
  </si>
  <si>
    <t>Growth 1 more scale</t>
  </si>
  <si>
    <t>Growth 2 Name</t>
  </si>
  <si>
    <t>Growth 2 percentage</t>
  </si>
  <si>
    <t>Growth 2 attribution</t>
  </si>
  <si>
    <t>Growth 2 Much less scale</t>
  </si>
  <si>
    <t>Growth 2 less scale</t>
  </si>
  <si>
    <t>Growth 2 expected scale</t>
  </si>
  <si>
    <t>Growth 2 more scale</t>
  </si>
  <si>
    <t>Growth 3 Name</t>
  </si>
  <si>
    <t>Growth 3 percentage</t>
  </si>
  <si>
    <t>Growth 3 attribution</t>
  </si>
  <si>
    <t>Growth 3 Much less scale</t>
  </si>
  <si>
    <t>Growth 3 less scale</t>
  </si>
  <si>
    <t>Growth 3 expected scale</t>
  </si>
  <si>
    <t>Growth 3 more scale</t>
  </si>
  <si>
    <t>Growth 4 Name</t>
  </si>
  <si>
    <t>Growth 4 percentage</t>
  </si>
  <si>
    <t>Growth 4 attribution</t>
  </si>
  <si>
    <t>Growth 4 Much less scale</t>
  </si>
  <si>
    <t>Growth 4 less scale</t>
  </si>
  <si>
    <t>Growth 4 expected scale</t>
  </si>
  <si>
    <t>Growth 4 more scale</t>
  </si>
  <si>
    <t>Growth 5 Name</t>
  </si>
  <si>
    <t>Growth 5 percentage</t>
  </si>
  <si>
    <t>Growth 5 attribution</t>
  </si>
  <si>
    <t>Growth 5 Much less scale</t>
  </si>
  <si>
    <t>Growth 5 less scale</t>
  </si>
  <si>
    <t>Growth 5 expected scale</t>
  </si>
  <si>
    <t>Growth 5 more scale</t>
  </si>
  <si>
    <t>Growth 6 Name</t>
  </si>
  <si>
    <t>Growth 6 percentage</t>
  </si>
  <si>
    <t>Growth 6 attribution</t>
  </si>
  <si>
    <t>Growth 6 Much less scale</t>
  </si>
  <si>
    <t>Growth 6 less scale</t>
  </si>
  <si>
    <t>Growth 6 expected scale</t>
  </si>
  <si>
    <t>Growth 6 more scale</t>
  </si>
  <si>
    <t>Growth 7 Name</t>
  </si>
  <si>
    <t>Growth 7 percentage</t>
  </si>
  <si>
    <t>Growth 7 attribution</t>
  </si>
  <si>
    <t>Growth 7 Much less scale</t>
  </si>
  <si>
    <t>Growth 7 less scale</t>
  </si>
  <si>
    <t>Growth 7 expected scale</t>
  </si>
  <si>
    <t>Growth 7 more scale</t>
  </si>
  <si>
    <t>Data-Spec</t>
  </si>
  <si>
    <t>5EOverall</t>
  </si>
  <si>
    <t>5FOverall</t>
  </si>
  <si>
    <t>PPOverallRating</t>
  </si>
  <si>
    <t>PPOVeralScore-540</t>
  </si>
  <si>
    <t>ST1Percent</t>
  </si>
  <si>
    <t>ST2Percent</t>
  </si>
  <si>
    <t>ST3Percent</t>
  </si>
  <si>
    <t>ST4Percent</t>
  </si>
  <si>
    <t>ST5Percent</t>
  </si>
  <si>
    <t>ST6Percent</t>
  </si>
  <si>
    <t>ST7FinalScore-3</t>
  </si>
  <si>
    <t>ST7FinalScore-540</t>
  </si>
  <si>
    <t>Growth 1</t>
  </si>
  <si>
    <t>Growth 2</t>
  </si>
  <si>
    <t>Growth 3</t>
  </si>
  <si>
    <t>Growth 4</t>
  </si>
  <si>
    <t>Growth 5</t>
  </si>
  <si>
    <t>Growth 6</t>
  </si>
  <si>
    <t>Growth 7</t>
  </si>
  <si>
    <t>protect instructional
time by:</t>
  </si>
  <si>
    <t>Median Growth Percentile 1st to 34th</t>
  </si>
  <si>
    <t>Median Growth Percentile 50th to 64th</t>
  </si>
  <si>
    <t>Median Growth Percentile 65th to 99th</t>
  </si>
  <si>
    <t>6AOverall</t>
  </si>
  <si>
    <t>6BOverall</t>
  </si>
  <si>
    <t>6COverall</t>
  </si>
  <si>
    <t>Standard 6 Score</t>
  </si>
  <si>
    <t>Standard 6 Rating</t>
  </si>
  <si>
    <t>Standard 7</t>
  </si>
  <si>
    <t>CDE Educator Effectiveness website</t>
  </si>
  <si>
    <t xml:space="preserve">Please contact us with any suggestions for change / improvement of this tool. </t>
  </si>
  <si>
    <t xml:space="preserve">Description:
</t>
  </si>
  <si>
    <t xml:space="preserve">Instructions:
</t>
  </si>
  <si>
    <t xml:space="preserve">Professional Practice Standards
</t>
  </si>
  <si>
    <t xml:space="preserve">"No Basic Practices Apply" button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</si>
  <si>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</si>
  <si>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 xml:space="preserve">"Revisit element" button
</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</si>
  <si>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</si>
  <si>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 xml:space="preserve">Measures of Student Learning Standard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</si>
  <si>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</si>
  <si>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</si>
  <si>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</si>
  <si>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</si>
  <si>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</si>
  <si>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</si>
  <si>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Saving and Printing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</si>
  <si>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</si>
  <si>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Collecting, reporting, and analyzing multiple evaluations</t>
  </si>
  <si>
    <t>CDE has designed a simple tool to automate the aggregation of multiple evaluations.  This tool will be released with future versions of the electronic system.  Please feel free to contact the Educator Effectiveness team for more information about this system.</t>
  </si>
  <si>
    <t>Authors:  Chris Vance and Sed Keller (Colorado Department of Education)</t>
  </si>
  <si>
    <t>Special thanks:  Bob Snead, Patrick Mount and Paul Jebe</t>
  </si>
  <si>
    <t>Standard 7 (MSL)</t>
  </si>
  <si>
    <t>Principal Evaluation Report</t>
  </si>
  <si>
    <t>Please Select Custom Weights</t>
  </si>
  <si>
    <t>VALUE</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</si>
  <si>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</si>
  <si>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theme="1"/>
        <rFont val="Calibri"/>
        <family val="2"/>
        <scheme val="minor"/>
      </rPr>
      <t xml:space="preserve"> 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</si>
  <si>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</si>
  <si>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4. Click on the </t>
    </r>
    <r>
      <rPr>
        <sz val="12"/>
        <color rgb="FF00B0F0"/>
        <rFont val="Calibri"/>
        <family val="2"/>
        <scheme val="minor"/>
      </rPr>
      <t>Standard 7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</si>
  <si>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 xml:space="preserve">Report </t>
    </r>
    <r>
      <rPr>
        <sz val="11"/>
        <color rgb="FFC00000"/>
        <rFont val="Calibri"/>
        <family val="2"/>
        <scheme val="minor"/>
      </rPr>
      <t xml:space="preserve">Tab instead of all of the tabs. </t>
    </r>
    <r>
      <rPr>
        <sz val="11"/>
        <color theme="1"/>
        <rFont val="Calibri"/>
        <family val="2"/>
        <scheme val="minor"/>
      </rPr>
      <t xml:space="preserve">  The Report tab is only 5-6 pages.  The black portion around the sheets will NOT print.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</si>
  <si>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</si>
  <si>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t>Everything below this line is for reporting purposes only.  Please edit and make selections on the Standards tabs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</si>
  <si>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</si>
  <si>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2</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</si>
  <si>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</si>
  <si>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rPr>
        <b/>
        <u/>
        <sz val="12"/>
        <color theme="10"/>
        <rFont val="Calibri"/>
        <family val="2"/>
        <scheme val="minor"/>
      </rPr>
      <t>Standard 5</t>
    </r>
    <r>
      <rPr>
        <u/>
        <sz val="12"/>
        <color theme="10"/>
        <rFont val="Calibri"/>
        <family val="2"/>
        <scheme val="minor"/>
      </rPr>
      <t xml:space="preserve"> (click here to edit)</t>
    </r>
  </si>
  <si>
    <r>
      <rPr>
        <b/>
        <u/>
        <sz val="12"/>
        <color theme="10"/>
        <rFont val="Calibri"/>
        <family val="2"/>
        <scheme val="minor"/>
      </rPr>
      <t>Standard 6</t>
    </r>
    <r>
      <rPr>
        <u/>
        <sz val="12"/>
        <color theme="10"/>
        <rFont val="Calibri"/>
        <family val="2"/>
        <scheme val="minor"/>
      </rPr>
      <t xml:space="preserve"> (Click here to edit)</t>
    </r>
  </si>
  <si>
    <t>Weights must equal 100%</t>
  </si>
  <si>
    <t>Note:  You cannot select both Elementary and Secondary responsibilities.  Please select the most applicable responsibility.</t>
  </si>
  <si>
    <t>Comments are Necessary for Ratings of Basic or Partially Proficent</t>
  </si>
  <si>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Standard 6 Scoring</t>
    </r>
    <r>
      <rPr>
        <sz val="12"/>
        <color theme="1"/>
        <rFont val="Calibri"/>
        <family val="2"/>
        <scheme val="minor"/>
      </rPr>
      <t xml:space="preserve"> Tab.  Information entered in the "Standard 6 Selecting" tab is used to pre-populate fields in the </t>
    </r>
    <r>
      <rPr>
        <sz val="12"/>
        <color rgb="FF00B0F0"/>
        <rFont val="Calibri"/>
        <family val="2"/>
        <scheme val="minor"/>
      </rPr>
      <t>Standard 7 Scoring</t>
    </r>
    <r>
      <rPr>
        <sz val="12"/>
        <color theme="1"/>
        <rFont val="Calibri"/>
        <family val="2"/>
        <scheme val="minor"/>
      </rPr>
      <t xml:space="preserve"> Tab.</t>
    </r>
  </si>
  <si>
    <t>Contributing organizations: Center School District, Colorado Department of Education, Colorado Legacy Foundation, San Juan BOCES, Thompson School District</t>
  </si>
  <si>
    <r>
      <rPr>
        <b/>
        <u/>
        <sz val="12"/>
        <color theme="10"/>
        <rFont val="Calibri"/>
        <family val="2"/>
        <scheme val="minor"/>
      </rPr>
      <t>Standard 3</t>
    </r>
    <r>
      <rPr>
        <u/>
        <sz val="12"/>
        <color theme="10"/>
        <rFont val="Calibri"/>
        <family val="2"/>
        <scheme val="minor"/>
      </rPr>
      <t xml:space="preserve"> (click here to edit)</t>
    </r>
  </si>
  <si>
    <t># and % of Highly Effective, Effective, and Ineffective Teachers*</t>
  </si>
  <si>
    <t>Ratings: (# points per rating at this level)</t>
  </si>
  <si>
    <t>d. Distributive Leadership</t>
  </si>
  <si>
    <t>DEMO ONLY NOT FOR FINAL EVALUTION</t>
  </si>
  <si>
    <t>Measures of Student Learning Rating</t>
  </si>
  <si>
    <t>Colorado Model Evaluation System: Principal (Demonstration Only)</t>
  </si>
  <si>
    <r>
      <t>This initial excel evaluation system is designed for demonstration, planning, and decision making purposes.  This version is</t>
    </r>
    <r>
      <rPr>
        <u/>
        <sz val="11"/>
        <color rgb="FFFF0000"/>
        <rFont val="Calibri"/>
        <family val="2"/>
      </rPr>
      <t xml:space="preserve"> </t>
    </r>
    <r>
      <rPr>
        <u/>
        <sz val="11"/>
        <color rgb="FFC00000"/>
        <rFont val="Calibri"/>
        <family val="2"/>
      </rPr>
      <t>NOT to be used for official ratings.</t>
    </r>
    <r>
      <rPr>
        <sz val="11"/>
        <color indexed="8"/>
        <rFont val="Calibri"/>
        <family val="2"/>
      </rPr>
      <t xml:space="preserve">  A finalized version will be released by August 16th for official use in the evaluation system.  These will include versions for Self Evaluation and Final evaluation. Please check CDE's Educator Effectiveness webpage for more information or updates</t>
    </r>
  </si>
  <si>
    <t>0 to 2</t>
  </si>
  <si>
    <t>2.01 to 8</t>
  </si>
  <si>
    <t>8.01 to 14</t>
  </si>
  <si>
    <t>14.01 to 20</t>
  </si>
  <si>
    <t>2.01 to 24</t>
  </si>
  <si>
    <t>Weight Standards - based on the # of elements within each standard</t>
  </si>
  <si>
    <t>Weight Standards - equally</t>
  </si>
  <si>
    <t>Cut points for 1080 principal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</si>
  <si>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</si>
  <si>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</si>
  <si>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</si>
  <si>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</si>
  <si>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</si>
  <si>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</si>
  <si>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</si>
  <si>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</si>
  <si>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</si>
  <si>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</si>
  <si>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</si>
  <si>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</si>
  <si>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</si>
  <si>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</si>
  <si>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</si>
  <si>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</si>
  <si>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</si>
  <si>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</si>
  <si>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</si>
  <si>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</si>
  <si>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</si>
  <si>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</si>
  <si>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</si>
  <si>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</si>
  <si>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</si>
  <si>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</si>
  <si>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</si>
  <si>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</si>
  <si>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</si>
  <si>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</si>
  <si>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</si>
  <si>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</si>
  <si>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Median Growth Percentile 35th to 49th</t>
  </si>
  <si>
    <t>Total Points for 24 point scale:</t>
  </si>
  <si>
    <t>Collaboratively implement strategies to address the school's vision, msission, and strategic goals.</t>
  </si>
  <si>
    <t>THE PRINCIPAL ensures that the school’s vision, mission, and strategic goals are:</t>
  </si>
  <si>
    <t>THE PRINCIPAL collaboratively establishes strategic goals that are:</t>
  </si>
  <si>
    <t>THE PRINCIPAL:</t>
  </si>
  <si>
    <t>THE PRINCIPAL communicates effectively to staff and other stakeholders:</t>
  </si>
  <si>
    <t>THE PRINCIPAL establishes clear and consistent processes and systems to:</t>
  </si>
  <si>
    <t>THE PRINCIPAL establishes clear and effective processes to:</t>
  </si>
  <si>
    <t>THE PRINCIPAL involves school staff members in:</t>
  </si>
  <si>
    <t>THE PRINCIPAL sets expectations for staff regarding:</t>
  </si>
  <si>
    <t>THE PRINCIPAL reinforces instructional initiatives through:</t>
  </si>
  <si>
    <t>THE PRINCIPAL implements a school wide instructional approach that is:</t>
  </si>
  <si>
    <t>THE PRINCIPAL ensures that the school’s instructional program is:</t>
  </si>
  <si>
    <t xml:space="preserve">THE PRINCIPAL:  </t>
  </si>
  <si>
    <t>THE PRINCIPAL sets the expectation that all students will:</t>
  </si>
  <si>
    <t>THE PRINCIPAL 
creates a culture of risk taking and learning within the school by:</t>
  </si>
  <si>
    <t>THE PRINCIPAL provides professional development that is:</t>
  </si>
  <si>
    <t>THE PRINCIPAL considers school and district strategic goals and student outcomes when making personnel decisions such as:</t>
  </si>
  <si>
    <t xml:space="preserve">THE PRINCIPAL
manages school’s budget with respect to: 
</t>
  </si>
  <si>
    <t xml:space="preserve">THE PRINCIPAL encourages families and community members to become engaged in: </t>
  </si>
  <si>
    <t>THE PRINCIPAL ensures that the vision, mission, values, beliefs and goals of school are:</t>
  </si>
  <si>
    <t xml:space="preserve">SCHOOL STAFF MEMBERS: </t>
  </si>
  <si>
    <t>SCHOOL STAFF MEMBERS:</t>
  </si>
  <si>
    <t>SCHOOL STAFF MEMBERS</t>
  </si>
  <si>
    <t>Parents and SCHOOL STAFF MEMBERS:</t>
  </si>
  <si>
    <t xml:space="preserve">SCHOOL STAFF MEMBERS and the community: </t>
  </si>
  <si>
    <t>SCHOOL STAFF MEMBERS 
recommend:</t>
  </si>
  <si>
    <t xml:space="preserve">SCHOOL STAFF MEMBERS initiate activities designed to: </t>
  </si>
  <si>
    <r>
      <t>SCHOOL STAFF AND OTHER STAKEHOLDERS:</t>
    </r>
    <r>
      <rPr>
        <sz val="12"/>
        <rFont val="Times New Roman"/>
        <family val="1"/>
      </rPr>
      <t xml:space="preserve"> </t>
    </r>
  </si>
  <si>
    <t>SCHOOL STAFF MEMBERS AND OTHER STAKEHOLDERS:</t>
  </si>
  <si>
    <t xml:space="preserve">THE PRINCIPAL </t>
  </si>
  <si>
    <r>
      <t>Provides performance feedback to teachers that is</t>
    </r>
    <r>
      <rPr>
        <sz val="11"/>
        <color rgb="FFFF0000"/>
        <rFont val="Calibri"/>
        <family val="2"/>
        <scheme val="minor"/>
      </rPr>
      <t>:</t>
    </r>
  </si>
  <si>
    <r>
      <t xml:space="preserve">THE PRINCIPAL  
</t>
    </r>
    <r>
      <rPr>
        <b/>
        <sz val="11"/>
        <color rgb="FFFF0000"/>
        <rFont val="Times New Roman"/>
        <family val="1"/>
      </rPr>
      <t>i</t>
    </r>
    <r>
      <rPr>
        <b/>
        <sz val="11"/>
        <rFont val="Times New Roman"/>
        <family val="1"/>
      </rPr>
      <t>nvites families and community members into the school to participate in:</t>
    </r>
  </si>
  <si>
    <t>Address student needs in a holistic, integrated, and comprehensive manner.</t>
  </si>
  <si>
    <t>conducts staff evaluation activities:</t>
  </si>
  <si>
    <t>accept responsibility for:</t>
  </si>
  <si>
    <t>SCHOOL STAFF MEMBERS AND PARENTS:</t>
  </si>
  <si>
    <t>DATA2014P</t>
  </si>
  <si>
    <r>
      <rPr>
        <b/>
        <sz val="9.5"/>
        <color indexed="8"/>
        <rFont val="Times New Roman"/>
        <family val="1"/>
      </rPr>
      <t>ELEMENT A: School Vision, Mission and Strategic Goals:</t>
    </r>
    <r>
      <rPr>
        <sz val="9.5"/>
        <color indexed="8"/>
        <rFont val="Times New Roman"/>
        <family val="1"/>
      </rPr>
      <t xml:space="preserve"> Principals collaboratively develop the vision, mission, values, expectations and goals of the school, collaboratively determine the processes used to establish these foundations, and facilitate their integration into the life of the school community.</t>
    </r>
  </si>
  <si>
    <r>
      <rPr>
        <b/>
        <sz val="9.5"/>
        <color indexed="8"/>
        <rFont val="Times New Roman"/>
        <family val="1"/>
      </rPr>
      <t>ELEMENT B: School Plan:</t>
    </r>
    <r>
      <rPr>
        <sz val="9.5"/>
        <color indexed="8"/>
        <rFont val="Times New Roman"/>
        <family val="1"/>
      </rPr>
      <t xml:space="preserve"> Principals ensure that a plan is in place that supports improved academic achievement and developmental outcomes for all students, and provides for data-based progress monitoring.</t>
    </r>
  </si>
  <si>
    <r>
      <rPr>
        <b/>
        <sz val="9.5"/>
        <color indexed="8"/>
        <rFont val="Times New Roman"/>
        <family val="1"/>
      </rPr>
      <t xml:space="preserve">ELEMENT C: Leading Change: </t>
    </r>
    <r>
      <rPr>
        <sz val="9.5"/>
        <color indexed="8"/>
        <rFont val="Times New Roman"/>
        <family val="1"/>
      </rPr>
      <t>Principals solicit input and collaborate with staff and their school community to implement strategies for change and improvements that result in improved achievement and developmental outcomes.</t>
    </r>
  </si>
  <si>
    <r>
      <t xml:space="preserve">ELEMENT D: Distributive Leadership: </t>
    </r>
    <r>
      <rPr>
        <sz val="9.5"/>
        <color indexed="8"/>
        <rFont val="Times New Roman"/>
        <family val="1"/>
      </rPr>
      <t>Principals create and utilize processes to distribute leadership and support collaborative efforts throughout the school among Teachers and Administrators.</t>
    </r>
  </si>
  <si>
    <r>
      <rPr>
        <b/>
        <sz val="9.5"/>
        <color indexed="8"/>
        <rFont val="Times New Roman"/>
        <family val="1"/>
      </rPr>
      <t xml:space="preserve">ELEMENT A: Curriculum, Instruction, Learning and Assessment: </t>
    </r>
    <r>
      <rPr>
        <sz val="9.5"/>
        <color indexed="8"/>
        <rFont val="Times New Roman"/>
        <family val="1"/>
      </rPr>
      <t>Principals promote school-wide efforts to establish, implement and refine appropriate expectations for curriculum, instructional practices, assessment and use of data on student learning based on scientific research and evidence-based practices that result in student academic achievement.</t>
    </r>
  </si>
  <si>
    <r>
      <rPr>
        <b/>
        <sz val="9.5"/>
        <color indexed="8"/>
        <rFont val="Times New Roman"/>
        <family val="1"/>
      </rPr>
      <t>ELEMENT B: Instructional Time:</t>
    </r>
    <r>
      <rPr>
        <sz val="9.5"/>
        <color indexed="8"/>
        <rFont val="Times New Roman"/>
        <family val="1"/>
      </rPr>
      <t xml:space="preserve"> Principals create processes and schedules which maximize instructional, collaborative and preparation time.</t>
    </r>
  </si>
  <si>
    <r>
      <rPr>
        <b/>
        <sz val="9.5"/>
        <color indexed="8"/>
        <rFont val="Times New Roman"/>
        <family val="1"/>
      </rPr>
      <t>ELEMENT C: Implementing High-quality Instruction</t>
    </r>
    <r>
      <rPr>
        <sz val="9.5"/>
        <color indexed="8"/>
        <rFont val="Times New Roman"/>
        <family val="1"/>
      </rPr>
      <t>: Principals support Teachers through ongoing, actionable feedback and needs-based professional development to ensure that rigorous, relevant and evidence-based instruction and authentic learning experiences meet the needs of all students and are aligned across P-20.</t>
    </r>
  </si>
  <si>
    <r>
      <t xml:space="preserve">ELEMENT D: High Expectations for all Students: </t>
    </r>
    <r>
      <rPr>
        <sz val="9.5"/>
        <color indexed="8"/>
        <rFont val="Times New Roman"/>
        <family val="1"/>
      </rPr>
      <t>Principals hold all staff accountable for setting and achieving rigorous performance goals for all students, and empower staff to achieve these goals across content areas.</t>
    </r>
  </si>
  <si>
    <r>
      <rPr>
        <b/>
        <sz val="9.5"/>
        <color indexed="8"/>
        <rFont val="Times New Roman"/>
        <family val="1"/>
      </rPr>
      <t xml:space="preserve">ELEMENT E: Instructional Practices: </t>
    </r>
    <r>
      <rPr>
        <sz val="9.5"/>
        <color indexed="8"/>
        <rFont val="Times New Roman"/>
        <family val="1"/>
      </rPr>
      <t xml:space="preserve">Principals demonstrate a rich knowledge of effective instructional practices, as identified by research on best practices, in order to support and guide Teachers in data-based decision making regarding effective practices to maximize student success. </t>
    </r>
  </si>
  <si>
    <r>
      <rPr>
        <b/>
        <sz val="9.5"/>
        <color indexed="8"/>
        <rFont val="Times New Roman"/>
        <family val="1"/>
      </rPr>
      <t>ELEMENT A: Intentional and Collaborative School Culture:</t>
    </r>
    <r>
      <rPr>
        <sz val="9.5"/>
        <color indexed="8"/>
        <rFont val="Times New Roman"/>
        <family val="1"/>
      </rPr>
      <t xml:space="preserve"> Principals articulate, model and positively reinforce a clear vision and values of the school’s culture, and involve students, families and staff in creating an inclusive and welcoming climate that supports it.</t>
    </r>
  </si>
  <si>
    <r>
      <rPr>
        <b/>
        <sz val="9.5"/>
        <color indexed="8"/>
        <rFont val="Times New Roman"/>
        <family val="1"/>
      </rPr>
      <t xml:space="preserve">ELEMENT B: Commitment to the Whole Child: </t>
    </r>
    <r>
      <rPr>
        <sz val="9.5"/>
        <color indexed="8"/>
        <rFont val="Times New Roman"/>
        <family val="1"/>
      </rPr>
      <t>Principals promote the cognitive, physical, social and emotional health, growth and skill development of every student.</t>
    </r>
  </si>
  <si>
    <r>
      <rPr>
        <b/>
        <sz val="9.5"/>
        <color indexed="8"/>
        <rFont val="Times New Roman"/>
        <family val="1"/>
      </rPr>
      <t>ELEMENT C: Equity Pedagogy:</t>
    </r>
    <r>
      <rPr>
        <sz val="9.5"/>
        <color indexed="8"/>
        <rFont val="Times New Roman"/>
        <family val="1"/>
      </rPr>
      <t xml:space="preserve"> Principals demonstrate a commitment to a diverse population of students by creating an inclusive and positive school culture, and provide instruction in meeting the needs of diverse students, talents, experiences and challenges in support of student achievement.</t>
    </r>
  </si>
  <si>
    <r>
      <t>ELEMENT D: Efficacy, Empowerment and a Culture of Continuous Improvement:</t>
    </r>
    <r>
      <rPr>
        <sz val="9.5"/>
        <color indexed="8"/>
        <rFont val="Times New Roman"/>
        <family val="1"/>
      </rPr>
      <t xml:space="preserve"> Principals and their leadership team foster a school culture that encourages continual improvement through reliance on research, innovation, prudent risk-taking, high expectations for all students and Teachers, and a valid assessment of outcomes.</t>
    </r>
  </si>
  <si>
    <r>
      <rPr>
        <b/>
        <sz val="9.5"/>
        <color indexed="8"/>
        <rFont val="Times New Roman"/>
        <family val="1"/>
      </rPr>
      <t xml:space="preserve">ELEMENT A: Professional Development/Learning Communities: </t>
    </r>
    <r>
      <rPr>
        <sz val="9.5"/>
        <color indexed="8"/>
        <rFont val="Times New Roman"/>
        <family val="1"/>
      </rPr>
      <t>Principals ensure that the school is a professional learning community that provides opportunities for collaboration, fosters Teacher learning and develops Teacher leaders in a manner that is consistent with local structures, contracts, policies and strategic plans.</t>
    </r>
  </si>
  <si>
    <r>
      <rPr>
        <b/>
        <sz val="9.5"/>
        <color indexed="8"/>
        <rFont val="Times New Roman"/>
        <family val="1"/>
      </rPr>
      <t>ELEMENT B: Recruiting, Hiring, Placing, Mentoring, and Dismissal of Staff:</t>
    </r>
    <r>
      <rPr>
        <sz val="9.5"/>
        <color indexed="8"/>
        <rFont val="Times New Roman"/>
        <family val="1"/>
      </rPr>
      <t xml:space="preserve"> Principals establish and effectively manage processes and systems that ensure a knowledgeable, high-quality, high-performing staff.</t>
    </r>
  </si>
  <si>
    <r>
      <rPr>
        <b/>
        <sz val="9.5"/>
        <color indexed="8"/>
        <rFont val="Times New Roman"/>
        <family val="1"/>
      </rPr>
      <t>ELEMENT C: Teacher and Staff Evaluation:</t>
    </r>
    <r>
      <rPr>
        <sz val="9.5"/>
        <color indexed="8"/>
        <rFont val="Times New Roman"/>
        <family val="1"/>
      </rPr>
      <t xml:space="preserve"> Principals evaluate staff performance using the District’s Educator evaluation system in order to ensure that Teachers and staff are evaluated in a fair and equitable manner with a focus on improving Teacher and staff performance and, thus, student achievement.</t>
    </r>
  </si>
  <si>
    <r>
      <rPr>
        <b/>
        <sz val="9.5"/>
        <color indexed="8"/>
        <rFont val="Times New Roman"/>
        <family val="1"/>
      </rPr>
      <t>ELEMENT A: School Resources and Budget:</t>
    </r>
    <r>
      <rPr>
        <sz val="9.5"/>
        <color indexed="8"/>
        <rFont val="Times New Roman"/>
        <family val="1"/>
      </rPr>
      <t xml:space="preserve"> Principals establish systems for marshaling all available school resources to facilitate the work that needs to be done to improve student learning, academic achievement and overall healthy development for all students.</t>
    </r>
  </si>
  <si>
    <r>
      <rPr>
        <b/>
        <sz val="9.5"/>
        <color indexed="8"/>
        <rFont val="Times New Roman"/>
        <family val="1"/>
      </rPr>
      <t>ELEMENT B: Conflict Management and Resolution:</t>
    </r>
    <r>
      <rPr>
        <sz val="9.5"/>
        <color indexed="8"/>
        <rFont val="Times New Roman"/>
        <family val="1"/>
      </rPr>
      <t xml:space="preserve"> Principals proactively and efficiently manage the complexity of human interactions and relationships, including those among and between parents/guardians, students and staff.</t>
    </r>
  </si>
  <si>
    <r>
      <rPr>
        <b/>
        <sz val="9.5"/>
        <color indexed="8"/>
        <rFont val="Times New Roman"/>
        <family val="1"/>
      </rPr>
      <t>ELEMENT C: Systematic Communication:</t>
    </r>
    <r>
      <rPr>
        <sz val="9.5"/>
        <color indexed="8"/>
        <rFont val="Times New Roman"/>
        <family val="1"/>
      </rPr>
      <t xml:space="preserve"> Principals facilitate the design and utilization of various forms of formal and informal communication with all school stakeholders.</t>
    </r>
  </si>
  <si>
    <r>
      <t xml:space="preserve">ELEMENT D: School-wide Expectations for Students and Staff: </t>
    </r>
    <r>
      <rPr>
        <sz val="9.5"/>
        <color indexed="8"/>
        <rFont val="Times New Roman"/>
        <family val="1"/>
      </rPr>
      <t>Principals ensure that clear expectations, structures, rules and procedures are established for students and staff.</t>
    </r>
  </si>
  <si>
    <r>
      <rPr>
        <b/>
        <sz val="9.5"/>
        <color indexed="8"/>
        <rFont val="Times New Roman"/>
        <family val="1"/>
      </rPr>
      <t xml:space="preserve">ELEMENT E: Supporting Policies and Agreements: </t>
    </r>
    <r>
      <rPr>
        <sz val="9.5"/>
        <color indexed="8"/>
        <rFont val="Times New Roman"/>
        <family val="1"/>
      </rPr>
      <t>Principals regularly update their knowledge of federal and state laws, and School District and board policies, including negotiated agreements, if applicable, and establish processes to ensure that these policies, laws and agreements are consistently met and implemented.</t>
    </r>
  </si>
  <si>
    <r>
      <rPr>
        <b/>
        <sz val="9.5"/>
        <color indexed="8"/>
        <rFont val="Times New Roman"/>
        <family val="1"/>
      </rPr>
      <t>ELEMENT F: Ensuring an Orderly and Supportive Environment:</t>
    </r>
    <r>
      <rPr>
        <sz val="9.5"/>
        <color indexed="8"/>
        <rFont val="Times New Roman"/>
        <family val="1"/>
      </rPr>
      <t xml:space="preserve"> Principals ensure that the school provides an orderly and supportive environment that fosters a climate of safety, respect, and well-being.</t>
    </r>
  </si>
  <si>
    <r>
      <rPr>
        <b/>
        <sz val="9.5"/>
        <color indexed="8"/>
        <rFont val="Times New Roman"/>
        <family val="1"/>
      </rPr>
      <t xml:space="preserve">ELEMENT A: Family and Community Involvement and Outreach: </t>
    </r>
    <r>
      <rPr>
        <sz val="9.5"/>
        <color indexed="8"/>
        <rFont val="Times New Roman"/>
        <family val="1"/>
      </rPr>
      <t>Principals design and/or utilize structures and processes which result in family and community engagement, support and ownership for the school.</t>
    </r>
  </si>
  <si>
    <r>
      <rPr>
        <b/>
        <sz val="9.5"/>
        <color indexed="8"/>
        <rFont val="Times New Roman"/>
        <family val="1"/>
      </rPr>
      <t>ELEMENT B: Professional Leadership Responsibilities:</t>
    </r>
    <r>
      <rPr>
        <sz val="9.5"/>
        <color indexed="8"/>
        <rFont val="Times New Roman"/>
        <family val="1"/>
      </rPr>
      <t xml:space="preserve"> Principals strive to improve the profession by collaborating with their colleagues, School District leadership and other stakeholders to drive the development and successful implementation of initiatives that better serve students, Teachers and schools at all levels of the education system. They ensure that these initiatives are consistent with federal and state laws, School District and board policies, and negotiated agreements where applicable.</t>
    </r>
  </si>
  <si>
    <r>
      <rPr>
        <b/>
        <sz val="9.5"/>
        <color indexed="8"/>
        <rFont val="Times New Roman"/>
        <family val="1"/>
      </rPr>
      <t>ELEMENT C: Advocacy for the School:</t>
    </r>
    <r>
      <rPr>
        <sz val="9.5"/>
        <color indexed="8"/>
        <rFont val="Times New Roman"/>
        <family val="1"/>
      </rPr>
      <t xml:space="preserve"> Principals develop systems and relationships to leverage the School District and community resources available to them both within and outside of the school in order to maximize the school’s ability to serve the best interest of students and families.</t>
    </r>
  </si>
  <si>
    <t>Collective and individual attribution for principals</t>
  </si>
  <si>
    <t>We can delete this, but we could also leave it.  District goals are collective, school goals are individual?</t>
  </si>
  <si>
    <t>Description or notes</t>
  </si>
  <si>
    <t>Changed Standard 7 scoring to say description or notes instead of justification of weight</t>
  </si>
  <si>
    <t>Assessment has been changed to measure</t>
  </si>
  <si>
    <t>School Performance Framework (SPF)</t>
  </si>
  <si>
    <t>District Performance Framework (DPF)</t>
  </si>
  <si>
    <t>Added SPF and DPF to type of measure</t>
  </si>
  <si>
    <t>This was not consistent</t>
  </si>
  <si>
    <t>Evidence &amp; Comments  on Measure of Student Learning - 1</t>
  </si>
  <si>
    <t>Measure of Student Learning - 1</t>
  </si>
  <si>
    <t>Measure of Student Learning - 2</t>
  </si>
  <si>
    <t>Evidence &amp; Comments  on Measure of Student Learning - 2</t>
  </si>
  <si>
    <t>Measure of Student Learning - 3</t>
  </si>
  <si>
    <t>Evidence &amp; Comments  on Measure of Student Learning - 3</t>
  </si>
  <si>
    <t>Measure of Student Learning - 4</t>
  </si>
  <si>
    <t>Measure of Student Learning - 5</t>
  </si>
  <si>
    <t>Evidence &amp; Comments  on Measure of Student Learning - 5</t>
  </si>
  <si>
    <t>Measure of Student Learning - 6</t>
  </si>
  <si>
    <t>Evidence &amp; Comments  on Measure of Student Learning - 6</t>
  </si>
  <si>
    <t>Evidence &amp; Comments  on Measure of Student Learning - 7</t>
  </si>
  <si>
    <t>This was changed to Measure of Student Learning</t>
  </si>
  <si>
    <t>Evidence &amp; Comments  on Student Learning Outcome Measure - 4</t>
  </si>
  <si>
    <t>Student Learning Outcome Measure - 7</t>
  </si>
  <si>
    <t>Professional Practice Custom Weights</t>
  </si>
  <si>
    <t>Measures of Student Learning (2014-2015 school year only)  Weight may be 0%-50%</t>
  </si>
  <si>
    <t xml:space="preserve">Professional Practices </t>
  </si>
  <si>
    <t>Percentage of Professional Practice Weight</t>
  </si>
  <si>
    <t>leave it</t>
  </si>
  <si>
    <t>School summative (e.g., School-developed end of course exam)</t>
  </si>
  <si>
    <t>School interim (e.g., School-developed benchmark exams)</t>
  </si>
  <si>
    <t>School custom (e.g., School Developed Course Assessment)</t>
  </si>
  <si>
    <t>Classroom summative (e.g., Classroom-developed end of course exam)</t>
  </si>
  <si>
    <t>Classroom interim (e.g., Classroom-developed benchmark exams)</t>
  </si>
  <si>
    <t>Classroom custom (e.g., Classroom Developed Assessment)</t>
  </si>
  <si>
    <t>Input the percentage of the of the evaluation that is based on Measures of Student Learning</t>
  </si>
  <si>
    <t>Standard VII total weighted points on 1040 scale</t>
  </si>
  <si>
    <t>Overall Rating for Quality Standard VII (Measures of Student Learning</t>
  </si>
  <si>
    <t>Total points on weighted 1040 scale:</t>
  </si>
  <si>
    <t>PER-DEMO-8-14-14</t>
  </si>
  <si>
    <r>
      <t xml:space="preserve">The electronic evaluation system has been designed to make the evaluation process easier when inputting and analyzing the information.  The electronic system will designate the appropriate rating for each element, standard, and final rating.  </t>
    </r>
    <r>
      <rPr>
        <u/>
        <sz val="11"/>
        <color theme="1"/>
        <rFont val="Calibri"/>
        <family val="2"/>
        <scheme val="minor"/>
      </rPr>
      <t>This Excel version will only properly work when opened within Microsoft Excel 2010 or higher</t>
    </r>
    <r>
      <rPr>
        <sz val="11"/>
        <color theme="1"/>
        <rFont val="Calibri"/>
        <family val="2"/>
        <scheme val="minor"/>
      </rPr>
      <t xml:space="preserve">.  This system will not work in another spreadsheet software.  Users with older version of Excel are encouraged to upgrade to a newer version or use the State Online Performance Management system. 
</t>
    </r>
  </si>
  <si>
    <t>Interpreting the rubric</t>
  </si>
  <si>
    <t>The excel version can not mimic the user's guide entirely. Formatting in the excel version will not always match formatting in the user's guide (spacing etc.) .  Please refer to the official CDE user's guide regarding how to score and interpret the rubric.</t>
  </si>
  <si>
    <t>CDE User's Guide</t>
  </si>
  <si>
    <t>DEMO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</si>
</sst>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
  </numFmts>
  <fonts count="1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b/>
      <sz val="11"/>
      <color indexed="19"/>
      <name val="Times New Roman"/>
      <family val="1"/>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sz val="12"/>
      <color theme="1"/>
      <name val="Calibri"/>
      <family val="2"/>
      <scheme val="minor"/>
    </font>
    <font>
      <sz val="11"/>
      <color theme="1"/>
      <name val="Calibri"/>
      <family val="2"/>
      <scheme val="minor"/>
    </font>
    <font>
      <u/>
      <sz val="12"/>
      <color theme="10"/>
      <name val="Calibri"/>
      <family val="2"/>
      <scheme val="minor"/>
    </font>
    <font>
      <sz val="9.5"/>
      <color theme="1"/>
      <name val="Times New Roman"/>
      <family val="1"/>
    </font>
    <font>
      <sz val="10"/>
      <color theme="1"/>
      <name val="Calibri"/>
      <family val="2"/>
      <scheme val="minor"/>
    </font>
    <font>
      <sz val="9.5"/>
      <color rgb="FF0070C0"/>
      <name val="Times New Roman"/>
      <family val="1"/>
    </font>
    <font>
      <sz val="12"/>
      <name val="Calibri"/>
      <family val="2"/>
      <scheme val="minor"/>
    </font>
    <font>
      <sz val="10"/>
      <name val="Calibri"/>
      <family val="2"/>
      <scheme val="minor"/>
    </font>
    <font>
      <b/>
      <sz val="9.5"/>
      <color theme="1"/>
      <name val="Times New Roman"/>
      <family val="1"/>
    </font>
    <font>
      <b/>
      <sz val="9"/>
      <color theme="1"/>
      <name val="Calibri"/>
      <family val="2"/>
      <scheme val="minor"/>
    </font>
    <font>
      <sz val="9"/>
      <color theme="1"/>
      <name val="Calibri"/>
      <family val="2"/>
      <scheme val="minor"/>
    </font>
    <font>
      <b/>
      <sz val="9"/>
      <color indexed="8"/>
      <name val="Calibri"/>
      <family val="2"/>
      <scheme val="minor"/>
    </font>
    <font>
      <sz val="9"/>
      <color indexed="8"/>
      <name val="Calibri"/>
      <family val="2"/>
      <scheme val="minor"/>
    </font>
    <font>
      <sz val="11"/>
      <color rgb="FF3F3F76"/>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sz val="12"/>
      <color rgb="FFFF0000"/>
      <name val="Calibri"/>
      <family val="2"/>
      <scheme val="minor"/>
    </font>
    <font>
      <b/>
      <sz val="9.5"/>
      <name val="Cambria"/>
      <family val="1"/>
    </font>
    <font>
      <sz val="11"/>
      <name val="Calibri"/>
      <family val="2"/>
      <scheme val="minor"/>
    </font>
    <font>
      <b/>
      <sz val="12"/>
      <name val="Calibri"/>
      <family val="2"/>
      <scheme val="minor"/>
    </font>
    <font>
      <b/>
      <sz val="11"/>
      <name val="Times New Roman"/>
      <family val="1"/>
    </font>
    <font>
      <sz val="11"/>
      <name val="Times New Roman"/>
      <family val="1"/>
    </font>
    <font>
      <b/>
      <sz val="12"/>
      <name val="Times New Roman"/>
      <family val="1"/>
    </font>
    <font>
      <sz val="12"/>
      <name val="Times New Roman"/>
      <family val="1"/>
    </font>
    <font>
      <sz val="9.5"/>
      <color theme="1"/>
      <name val="Webdings"/>
      <family val="1"/>
      <charset val="2"/>
    </font>
    <font>
      <sz val="7"/>
      <color theme="1"/>
      <name val="Times New Roman"/>
      <family val="1"/>
    </font>
    <font>
      <b/>
      <sz val="12"/>
      <color indexed="9"/>
      <name val="Times New Roman"/>
      <family val="1"/>
    </font>
    <font>
      <sz val="10"/>
      <color theme="1"/>
      <name val="Times New Roman"/>
      <family val="1"/>
    </font>
    <font>
      <sz val="12"/>
      <color rgb="FFA80000"/>
      <name val="Calibri"/>
      <family val="2"/>
      <scheme val="minor"/>
    </font>
    <font>
      <b/>
      <sz val="22"/>
      <color indexed="8"/>
      <name val="Calibri"/>
      <family val="2"/>
    </font>
    <font>
      <b/>
      <sz val="18"/>
      <color indexed="8"/>
      <name val="Calibri"/>
      <family val="2"/>
      <scheme val="minor"/>
    </font>
    <font>
      <sz val="9.5"/>
      <color indexed="8"/>
      <name val="Calibri"/>
      <family val="2"/>
      <scheme val="minor"/>
    </font>
    <font>
      <b/>
      <i/>
      <sz val="12"/>
      <color theme="1"/>
      <name val="Calibri"/>
      <family val="2"/>
      <scheme val="minor"/>
    </font>
    <font>
      <b/>
      <sz val="18"/>
      <color indexed="8"/>
      <name val="Times New Roman"/>
      <family val="1"/>
    </font>
    <font>
      <b/>
      <sz val="12"/>
      <color theme="1"/>
      <name val="Calibri"/>
      <family val="2"/>
      <scheme val="minor"/>
    </font>
    <font>
      <sz val="18"/>
      <color theme="1"/>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18"/>
      <color theme="1"/>
      <name val="Calibri"/>
      <family val="2"/>
      <scheme val="minor"/>
    </font>
    <font>
      <b/>
      <u/>
      <sz val="10"/>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sz val="12"/>
      <color theme="1"/>
      <name val="Times New Roman"/>
      <family val="1"/>
    </font>
    <font>
      <b/>
      <sz val="14"/>
      <color indexed="8"/>
      <name val="Calibri"/>
      <family val="2"/>
    </font>
    <font>
      <u/>
      <sz val="12"/>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1"/>
      <color rgb="FFFF0000"/>
      <name val="Calibri"/>
      <family val="2"/>
    </font>
    <font>
      <u/>
      <sz val="16"/>
      <color theme="10"/>
      <name val="Calibri"/>
      <family val="2"/>
      <scheme val="minor"/>
    </font>
    <font>
      <u/>
      <sz val="11"/>
      <color rgb="FFC00000"/>
      <name val="Calibri"/>
      <family val="2"/>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b/>
      <sz val="20"/>
      <color indexed="8"/>
      <name val="Calibri"/>
      <family val="2"/>
    </font>
    <font>
      <sz val="20"/>
      <color theme="1"/>
      <name val="Calibri"/>
      <family val="2"/>
      <scheme val="minor"/>
    </font>
    <font>
      <b/>
      <sz val="20"/>
      <color theme="1"/>
      <name val="Calibri"/>
      <family val="2"/>
      <scheme val="minor"/>
    </font>
    <font>
      <u/>
      <sz val="11"/>
      <name val="Calibri"/>
      <family val="2"/>
      <scheme val="minor"/>
    </font>
    <font>
      <sz val="11"/>
      <color rgb="FF2C884B"/>
      <name val="Calibri"/>
      <family val="2"/>
      <scheme val="minor"/>
    </font>
    <font>
      <sz val="11"/>
      <color rgb="FF00B0F0"/>
      <name val="Calibri"/>
      <family val="2"/>
      <scheme val="minor"/>
    </font>
    <font>
      <sz val="12"/>
      <color rgb="FF00B0F0"/>
      <name val="Calibri"/>
      <family val="2"/>
      <scheme val="minor"/>
    </font>
    <font>
      <b/>
      <u/>
      <sz val="12"/>
      <color theme="10"/>
      <name val="Calibri"/>
      <family val="2"/>
      <scheme val="minor"/>
    </font>
    <font>
      <b/>
      <sz val="16"/>
      <color rgb="FFFF0000"/>
      <name val="Calibri"/>
      <family val="2"/>
    </font>
    <font>
      <b/>
      <sz val="12"/>
      <color rgb="FFFF0000"/>
      <name val="Calibri"/>
      <family val="2"/>
    </font>
    <font>
      <b/>
      <sz val="11"/>
      <color rgb="FFFF0000"/>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gradientFill degree="270">
        <stop position="0">
          <color theme="0"/>
        </stop>
        <stop position="1">
          <color theme="3" tint="0.40000610370189521"/>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
      <patternFill patternType="solid">
        <fgColor rgb="FF95B6D2"/>
        <bgColor indexed="64"/>
      </patternFill>
    </fill>
    <fill>
      <patternFill patternType="solid">
        <fgColor rgb="FFFFFF00"/>
        <bgColor indexed="64"/>
      </patternFill>
    </fill>
    <fill>
      <patternFill patternType="solid">
        <fgColor rgb="FFFFC74E"/>
        <bgColor indexed="64"/>
      </patternFill>
    </fill>
    <fill>
      <gradientFill degree="270">
        <stop position="0">
          <color theme="0"/>
        </stop>
        <stop position="1">
          <color rgb="FFFFFF00"/>
        </stop>
      </gradientFill>
    </fill>
    <fill>
      <patternFill patternType="solid">
        <fgColor theme="1"/>
        <bgColor auto="1"/>
      </patternFill>
    </fill>
    <fill>
      <patternFill patternType="solid">
        <fgColor theme="7" tint="0.59999389629810485"/>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8"/>
      </right>
      <top style="medium">
        <color indexed="64"/>
      </top>
      <bottom/>
      <diagonal/>
    </border>
    <border>
      <left style="medium">
        <color indexed="64"/>
      </left>
      <right/>
      <top/>
      <bottom style="thin">
        <color indexed="64"/>
      </bottom>
      <diagonal/>
    </border>
    <border>
      <left/>
      <right style="medium">
        <color indexed="8"/>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theme="1"/>
      </right>
      <top/>
      <bottom/>
      <diagonal/>
    </border>
    <border>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auto="1"/>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s>
  <cellStyleXfs count="821">
    <xf numFmtId="0" fontId="0" fillId="0" borderId="0"/>
    <xf numFmtId="0" fontId="52" fillId="0" borderId="0" applyNumberFormat="0" applyFill="0" applyBorder="0" applyAlignment="0" applyProtection="0"/>
    <xf numFmtId="0" fontId="51" fillId="0" borderId="0"/>
    <xf numFmtId="0" fontId="51" fillId="0" borderId="0"/>
    <xf numFmtId="0" fontId="51" fillId="0" borderId="0"/>
    <xf numFmtId="0" fontId="50" fillId="0" borderId="0"/>
    <xf numFmtId="0" fontId="50" fillId="0" borderId="0"/>
    <xf numFmtId="0" fontId="48" fillId="0" borderId="0"/>
    <xf numFmtId="0" fontId="49" fillId="0" borderId="0"/>
    <xf numFmtId="0" fontId="63" fillId="21" borderId="40" applyNumberFormat="0" applyAlignment="0" applyProtection="0"/>
    <xf numFmtId="0" fontId="54" fillId="0" borderId="0"/>
    <xf numFmtId="0" fontId="72" fillId="18" borderId="0" applyNumberFormat="0" applyBorder="0" applyAlignment="0" applyProtection="0"/>
    <xf numFmtId="0" fontId="71" fillId="19" borderId="0" applyNumberFormat="0" applyBorder="0" applyAlignment="0" applyProtection="0"/>
    <xf numFmtId="0" fontId="73" fillId="20" borderId="0" applyNumberFormat="0" applyBorder="0" applyAlignment="0" applyProtection="0"/>
    <xf numFmtId="0" fontId="64" fillId="21" borderId="40" applyNumberFormat="0" applyAlignment="0" applyProtection="0"/>
    <xf numFmtId="0" fontId="68" fillId="22" borderId="41" applyNumberFormat="0" applyAlignment="0" applyProtection="0"/>
    <xf numFmtId="0" fontId="66" fillId="22" borderId="40" applyNumberFormat="0" applyAlignment="0" applyProtection="0"/>
    <xf numFmtId="0" fontId="65" fillId="0" borderId="42" applyNumberFormat="0" applyFill="0" applyAlignment="0" applyProtection="0"/>
    <xf numFmtId="0" fontId="54" fillId="24" borderId="44" applyNumberFormat="0" applyAlignment="0" applyProtection="0"/>
    <xf numFmtId="0" fontId="67" fillId="0" borderId="0" applyNumberFormat="0" applyFill="0" applyBorder="0" applyAlignment="0" applyProtection="0"/>
    <xf numFmtId="0" fontId="69" fillId="25" borderId="0"/>
    <xf numFmtId="0" fontId="70" fillId="26" borderId="40" applyAlignment="0" applyProtection="0"/>
    <xf numFmtId="0" fontId="69" fillId="23" borderId="43" applyNumberFormat="0" applyAlignment="0" applyProtection="0"/>
    <xf numFmtId="0" fontId="74" fillId="22" borderId="40"/>
    <xf numFmtId="0" fontId="13" fillId="0" borderId="0"/>
    <xf numFmtId="0" fontId="12" fillId="0" borderId="0"/>
    <xf numFmtId="0" fontId="12"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925">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1" fillId="0" borderId="0" xfId="2" applyProtection="1"/>
    <xf numFmtId="0" fontId="0" fillId="0" borderId="0" xfId="0" applyProtection="1"/>
    <xf numFmtId="0" fontId="51" fillId="5" borderId="0" xfId="2" applyFill="1" applyProtection="1"/>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30" fillId="0" borderId="0" xfId="5" applyFont="1" applyBorder="1" applyAlignment="1" applyProtection="1">
      <alignment vertical="top"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0"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Border="1" applyAlignment="1">
      <alignment horizontal="center"/>
    </xf>
    <xf numFmtId="0" fontId="0" fillId="0" borderId="0" xfId="0" applyProtection="1">
      <protection locked="0"/>
    </xf>
    <xf numFmtId="0" fontId="51" fillId="0" borderId="0" xfId="2" applyFill="1" applyProtection="1"/>
    <xf numFmtId="0" fontId="0" fillId="0" borderId="11" xfId="0"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11" borderId="24" xfId="0" applyFill="1" applyBorder="1"/>
    <xf numFmtId="0" fontId="0" fillId="12" borderId="1" xfId="0" applyFill="1" applyBorder="1"/>
    <xf numFmtId="0" fontId="0" fillId="12" borderId="1" xfId="0" applyFill="1" applyBorder="1" applyProtection="1"/>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3" fillId="0" borderId="0" xfId="0" applyFont="1" applyAlignment="1" applyProtection="1">
      <alignment horizontal="left" vertical="center"/>
    </xf>
    <xf numFmtId="0" fontId="53" fillId="0" borderId="4" xfId="0" applyFont="1" applyBorder="1" applyAlignment="1" applyProtection="1">
      <alignment horizontal="left" vertical="center"/>
    </xf>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53" fillId="0" borderId="4" xfId="0" applyFont="1" applyBorder="1" applyProtection="1"/>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3" fillId="0" borderId="0" xfId="0" applyFont="1" applyProtection="1"/>
    <xf numFmtId="0" fontId="53"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indent="4"/>
    </xf>
    <xf numFmtId="0" fontId="53" fillId="0" borderId="6" xfId="0" applyFont="1" applyBorder="1" applyProtection="1"/>
    <xf numFmtId="0" fontId="53" fillId="0" borderId="2" xfId="0" applyFont="1" applyBorder="1" applyAlignment="1" applyProtection="1">
      <alignment vertical="top" wrapText="1"/>
    </xf>
    <xf numFmtId="0" fontId="53"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3" fillId="0" borderId="9" xfId="0" applyFont="1" applyBorder="1" applyAlignment="1" applyProtection="1">
      <alignment vertical="top" wrapText="1"/>
    </xf>
    <xf numFmtId="0" fontId="53" fillId="0" borderId="0" xfId="0" applyFont="1" applyBorder="1" applyAlignment="1" applyProtection="1">
      <alignment horizontal="left" vertical="center"/>
    </xf>
    <xf numFmtId="0" fontId="53" fillId="0" borderId="0" xfId="0" applyFont="1" applyBorder="1" applyProtection="1"/>
    <xf numFmtId="0" fontId="53" fillId="0" borderId="9" xfId="0" applyFont="1" applyBorder="1" applyProtection="1"/>
    <xf numFmtId="0" fontId="17" fillId="8" borderId="5" xfId="0" applyFont="1" applyFill="1" applyBorder="1" applyAlignment="1" applyProtection="1">
      <alignment vertical="center" wrapText="1"/>
    </xf>
    <xf numFmtId="0" fontId="17" fillId="8" borderId="4" xfId="0" applyFont="1" applyFill="1" applyBorder="1" applyAlignment="1" applyProtection="1">
      <alignment vertical="center" wrapText="1"/>
    </xf>
    <xf numFmtId="0" fontId="51" fillId="13" borderId="0" xfId="2" applyFill="1" applyProtection="1"/>
    <xf numFmtId="0" fontId="0" fillId="13" borderId="0" xfId="0" applyFill="1" applyProtection="1"/>
    <xf numFmtId="0" fontId="0" fillId="0" borderId="0" xfId="0" applyFill="1" applyProtection="1"/>
    <xf numFmtId="0" fontId="21" fillId="14" borderId="2"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21" fillId="14" borderId="12" xfId="0" applyFont="1" applyFill="1" applyBorder="1" applyAlignment="1">
      <alignment horizontal="center" vertical="center" wrapText="1"/>
    </xf>
    <xf numFmtId="0" fontId="0" fillId="11" borderId="0" xfId="0" applyFill="1" applyProtection="1"/>
    <xf numFmtId="0" fontId="51" fillId="11" borderId="0" xfId="2" applyFill="1" applyProtection="1"/>
    <xf numFmtId="0" fontId="25" fillId="13" borderId="7" xfId="0" applyFont="1" applyFill="1" applyBorder="1" applyAlignment="1" applyProtection="1">
      <alignment horizontal="left" vertical="center" wrapText="1"/>
    </xf>
    <xf numFmtId="0" fontId="26" fillId="13" borderId="7" xfId="0" applyFont="1" applyFill="1" applyBorder="1" applyAlignment="1" applyProtection="1">
      <alignment vertical="center" wrapText="1"/>
      <protection locked="0"/>
    </xf>
    <xf numFmtId="0" fontId="26" fillId="13" borderId="21" xfId="0" applyFont="1" applyFill="1" applyBorder="1" applyAlignment="1" applyProtection="1">
      <alignment vertical="center" wrapText="1"/>
      <protection locked="0"/>
    </xf>
    <xf numFmtId="0" fontId="25" fillId="13" borderId="7"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34" fillId="13" borderId="0" xfId="0" applyFont="1" applyFill="1" applyBorder="1" applyAlignment="1" applyProtection="1">
      <alignment horizontal="left" vertical="center" wrapText="1"/>
      <protection locked="0"/>
    </xf>
    <xf numFmtId="0" fontId="27" fillId="15" borderId="10"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xf>
    <xf numFmtId="0" fontId="27" fillId="15" borderId="2"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55" fillId="0" borderId="5"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55" fillId="0" borderId="0" xfId="0" applyFont="1" applyBorder="1" applyAlignment="1" applyProtection="1">
      <alignment horizontal="left" vertical="center"/>
    </xf>
    <xf numFmtId="0" fontId="55" fillId="0" borderId="4" xfId="0" applyFont="1" applyBorder="1" applyAlignment="1" applyProtection="1">
      <alignment horizontal="left" vertical="center" wrapText="1"/>
    </xf>
    <xf numFmtId="0" fontId="55" fillId="0" borderId="5" xfId="0" applyFont="1" applyBorder="1" applyAlignment="1" applyProtection="1">
      <alignmen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vertical="center" wrapTex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17" fillId="0" borderId="36" xfId="0" applyFont="1" applyBorder="1" applyAlignment="1" applyProtection="1">
      <alignment horizontal="left" vertical="center" wrapText="1"/>
    </xf>
    <xf numFmtId="0" fontId="53" fillId="0" borderId="36" xfId="0" applyFont="1" applyBorder="1" applyAlignment="1" applyProtection="1">
      <alignment horizontal="left" vertical="center"/>
    </xf>
    <xf numFmtId="0" fontId="18" fillId="6" borderId="9" xfId="0" applyFont="1" applyFill="1" applyBorder="1" applyAlignment="1" applyProtection="1">
      <alignment horizontal="center" vertical="center" wrapText="1"/>
    </xf>
    <xf numFmtId="0" fontId="17" fillId="0" borderId="0" xfId="0" applyFont="1" applyBorder="1" applyAlignment="1" applyProtection="1">
      <alignment vertical="center" wrapText="1"/>
    </xf>
    <xf numFmtId="0" fontId="17" fillId="0" borderId="9" xfId="0" applyFont="1" applyBorder="1" applyAlignment="1" applyProtection="1">
      <alignment horizontal="left" vertical="center" wrapText="1" indent="1"/>
    </xf>
    <xf numFmtId="0" fontId="17" fillId="0" borderId="9" xfId="0" applyFont="1" applyBorder="1" applyAlignment="1" applyProtection="1">
      <alignment horizontal="left" vertical="center" wrapText="1" indent="4"/>
    </xf>
    <xf numFmtId="0" fontId="53" fillId="0" borderId="36" xfId="0" applyFont="1" applyBorder="1" applyProtection="1"/>
    <xf numFmtId="0" fontId="53" fillId="0" borderId="37" xfId="0" applyFont="1" applyBorder="1" applyProtection="1"/>
    <xf numFmtId="0" fontId="18" fillId="6" borderId="38" xfId="0" applyFont="1" applyFill="1" applyBorder="1" applyAlignment="1" applyProtection="1">
      <alignment horizontal="center" vertical="center" wrapText="1"/>
    </xf>
    <xf numFmtId="0" fontId="17" fillId="0" borderId="36" xfId="0" applyFont="1" applyBorder="1" applyAlignment="1" applyProtection="1">
      <alignment horizontal="left" vertical="center" wrapText="1" indent="1"/>
    </xf>
    <xf numFmtId="0" fontId="17" fillId="0" borderId="36" xfId="0" applyFont="1" applyBorder="1" applyAlignment="1" applyProtection="1">
      <alignment horizontal="left" vertical="center" wrapText="1" indent="4"/>
    </xf>
    <xf numFmtId="0" fontId="17" fillId="8" borderId="36" xfId="0" applyFont="1" applyFill="1" applyBorder="1" applyAlignment="1" applyProtection="1">
      <alignment vertical="center" wrapText="1"/>
    </xf>
    <xf numFmtId="0" fontId="57" fillId="0" borderId="0" xfId="7" applyFont="1" applyFill="1" applyBorder="1" applyAlignment="1">
      <alignment horizontal="left"/>
    </xf>
    <xf numFmtId="0" fontId="0" fillId="0" borderId="0" xfId="0" applyBorder="1" applyAlignment="1">
      <alignment horizontal="center" wrapText="1"/>
    </xf>
    <xf numFmtId="0" fontId="0" fillId="0" borderId="11" xfId="0" applyBorder="1" applyAlignment="1">
      <alignment horizontal="center" wrapText="1"/>
    </xf>
    <xf numFmtId="0" fontId="17" fillId="0" borderId="4" xfId="0" applyFont="1" applyBorder="1" applyAlignment="1" applyProtection="1">
      <alignment horizontal="left" vertical="center" wrapText="1"/>
    </xf>
    <xf numFmtId="0" fontId="26" fillId="0" borderId="7" xfId="0" applyFont="1" applyBorder="1" applyAlignment="1">
      <alignment vertical="center" wrapText="1"/>
    </xf>
    <xf numFmtId="0" fontId="26" fillId="0" borderId="7" xfId="0" applyFont="1" applyBorder="1" applyAlignment="1" applyProtection="1">
      <alignment vertical="center" wrapText="1"/>
      <protection locked="0"/>
    </xf>
    <xf numFmtId="0" fontId="53" fillId="0" borderId="4" xfId="0" applyFont="1" applyBorder="1" applyAlignment="1" applyProtection="1">
      <alignment horizontal="center" vertical="center"/>
    </xf>
    <xf numFmtId="0" fontId="18" fillId="6" borderId="38"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7" fillId="0" borderId="5" xfId="0" applyFont="1" applyBorder="1" applyAlignment="1" applyProtection="1">
      <alignment horizontal="left" vertical="center" wrapText="1"/>
    </xf>
    <xf numFmtId="0" fontId="18" fillId="6" borderId="7" xfId="0" applyFont="1" applyFill="1" applyBorder="1" applyAlignment="1" applyProtection="1">
      <alignment horizontal="center" vertical="center" wrapText="1"/>
    </xf>
    <xf numFmtId="0" fontId="13" fillId="0" borderId="0" xfId="24"/>
    <xf numFmtId="49" fontId="0" fillId="0" borderId="0" xfId="0" applyNumberFormat="1" applyAlignment="1"/>
    <xf numFmtId="0" fontId="75" fillId="0" borderId="0" xfId="0" applyFont="1" applyAlignment="1"/>
    <xf numFmtId="0" fontId="13" fillId="0" borderId="0" xfId="24"/>
    <xf numFmtId="0" fontId="56" fillId="0" borderId="0" xfId="0" applyFont="1" applyFill="1" applyAlignment="1"/>
    <xf numFmtId="0" fontId="76" fillId="0" borderId="0" xfId="5" applyFont="1" applyFill="1" applyBorder="1" applyAlignment="1" applyProtection="1">
      <alignment vertical="top" wrapText="1"/>
    </xf>
    <xf numFmtId="0" fontId="77" fillId="0" borderId="40" xfId="9" applyFont="1" applyFill="1" applyProtection="1">
      <protection locked="0"/>
    </xf>
    <xf numFmtId="0" fontId="78" fillId="0" borderId="0" xfId="0" applyFont="1" applyFill="1" applyAlignment="1"/>
    <xf numFmtId="0" fontId="79" fillId="0" borderId="0" xfId="0" applyFont="1" applyFill="1" applyAlignment="1">
      <alignment vertical="center"/>
    </xf>
    <xf numFmtId="0" fontId="81" fillId="0" borderId="0" xfId="0" applyFont="1" applyFill="1"/>
    <xf numFmtId="0" fontId="77" fillId="0" borderId="0" xfId="24" applyFont="1" applyFill="1"/>
    <xf numFmtId="0" fontId="79" fillId="0" borderId="0" xfId="0" applyFont="1" applyFill="1" applyAlignment="1">
      <alignment vertical="center" wrapText="1"/>
    </xf>
    <xf numFmtId="0" fontId="79" fillId="0" borderId="0" xfId="0" applyFont="1" applyFill="1"/>
    <xf numFmtId="0" fontId="80" fillId="0" borderId="0" xfId="0" applyFont="1" applyFill="1" applyAlignment="1">
      <alignment vertical="center"/>
    </xf>
    <xf numFmtId="0" fontId="80" fillId="0" borderId="0" xfId="0" applyFont="1" applyFill="1" applyAlignment="1">
      <alignment vertical="center" wrapText="1"/>
    </xf>
    <xf numFmtId="0" fontId="53" fillId="0" borderId="0" xfId="0" applyFont="1"/>
    <xf numFmtId="0" fontId="26" fillId="0" borderId="9" xfId="0" applyFont="1" applyBorder="1" applyAlignment="1" applyProtection="1">
      <alignment vertical="center" wrapText="1"/>
      <protection locked="0"/>
    </xf>
    <xf numFmtId="0" fontId="25" fillId="0" borderId="9" xfId="0" applyFont="1" applyBorder="1" applyAlignment="1" applyProtection="1">
      <alignment horizontal="center" vertical="center" wrapText="1"/>
    </xf>
    <xf numFmtId="0" fontId="25" fillId="0" borderId="2" xfId="0" applyFont="1" applyBorder="1" applyAlignment="1" applyProtection="1">
      <alignment horizontal="center" vertical="center" wrapText="1"/>
    </xf>
    <xf numFmtId="0" fontId="0" fillId="0" borderId="0" xfId="0" applyFill="1"/>
    <xf numFmtId="0" fontId="25" fillId="0" borderId="12" xfId="0" applyFont="1" applyBorder="1" applyAlignment="1" applyProtection="1">
      <alignment horizontal="left" vertical="center" wrapText="1"/>
    </xf>
    <xf numFmtId="0" fontId="53" fillId="0" borderId="4" xfId="0" applyFont="1" applyBorder="1" applyAlignment="1" applyProtection="1">
      <alignment horizontal="center" vertical="center"/>
    </xf>
    <xf numFmtId="0" fontId="46"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4" xfId="0" applyFont="1" applyBorder="1" applyAlignment="1" applyProtection="1">
      <alignment horizontal="center" vertical="center"/>
    </xf>
    <xf numFmtId="0" fontId="46"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0" xfId="0" applyFont="1" applyBorder="1" applyAlignment="1" applyProtection="1">
      <alignment horizontal="center" vertical="center"/>
    </xf>
    <xf numFmtId="0" fontId="46" fillId="0" borderId="2" xfId="0" applyFont="1" applyBorder="1" applyAlignment="1" applyProtection="1">
      <alignment vertical="center" wrapText="1"/>
    </xf>
    <xf numFmtId="0" fontId="20" fillId="0" borderId="0" xfId="0" applyFont="1" applyAlignment="1" applyProtection="1">
      <alignment vertical="top"/>
    </xf>
    <xf numFmtId="0" fontId="29" fillId="5" borderId="0" xfId="2" applyFont="1" applyFill="1" applyAlignment="1" applyProtection="1">
      <alignment vertical="top"/>
    </xf>
    <xf numFmtId="0" fontId="46" fillId="15" borderId="0" xfId="0" applyFont="1" applyFill="1" applyBorder="1" applyAlignment="1" applyProtection="1">
      <alignment vertical="center" wrapText="1"/>
    </xf>
    <xf numFmtId="0" fontId="46" fillId="15" borderId="11" xfId="0" applyFont="1" applyFill="1" applyBorder="1" applyAlignment="1" applyProtection="1">
      <alignment vertical="center" wrapText="1"/>
    </xf>
    <xf numFmtId="0" fontId="47" fillId="15" borderId="6" xfId="0" applyFont="1" applyFill="1" applyBorder="1" applyAlignment="1" applyProtection="1">
      <alignment vertical="center" wrapText="1"/>
    </xf>
    <xf numFmtId="0" fontId="36" fillId="15" borderId="2" xfId="0" applyFont="1" applyFill="1" applyBorder="1" applyAlignment="1" applyProtection="1">
      <alignment horizontal="left" vertical="center" wrapText="1"/>
    </xf>
    <xf numFmtId="0" fontId="0" fillId="27" borderId="1" xfId="0" applyFill="1" applyBorder="1"/>
    <xf numFmtId="0" fontId="0" fillId="27" borderId="1" xfId="0" applyFill="1" applyBorder="1" applyProtection="1"/>
    <xf numFmtId="0" fontId="0" fillId="0" borderId="0" xfId="0" applyBorder="1" applyAlignment="1">
      <alignment horizontal="left" wrapText="1"/>
    </xf>
    <xf numFmtId="0" fontId="0" fillId="0" borderId="0" xfId="0" applyBorder="1" applyAlignment="1">
      <alignment horizontal="left" vertical="center" wrapText="1"/>
    </xf>
    <xf numFmtId="0" fontId="12" fillId="0" borderId="40" xfId="9" applyFont="1" applyFill="1" applyProtection="1">
      <protection locked="0"/>
    </xf>
    <xf numFmtId="0" fontId="0" fillId="0" borderId="0" xfId="0"/>
    <xf numFmtId="0" fontId="0" fillId="0" borderId="0" xfId="0"/>
    <xf numFmtId="0" fontId="0" fillId="0" borderId="16" xfId="0" applyBorder="1"/>
    <xf numFmtId="0" fontId="0" fillId="0" borderId="17" xfId="0" applyBorder="1"/>
    <xf numFmtId="0" fontId="0" fillId="0" borderId="0" xfId="0"/>
    <xf numFmtId="0" fontId="0" fillId="2" borderId="24" xfId="0" applyFill="1" applyBorder="1"/>
    <xf numFmtId="0" fontId="0" fillId="2" borderId="24" xfId="0" applyFill="1" applyBorder="1" applyProtection="1"/>
    <xf numFmtId="0" fontId="0" fillId="28" borderId="24" xfId="0" applyFill="1" applyBorder="1"/>
    <xf numFmtId="0" fontId="0" fillId="28" borderId="24" xfId="0" applyFill="1" applyBorder="1" applyProtection="1">
      <protection hidden="1"/>
    </xf>
    <xf numFmtId="0" fontId="0" fillId="28" borderId="24" xfId="0" applyFill="1" applyBorder="1" applyProtection="1">
      <protection hidden="1"/>
    </xf>
    <xf numFmtId="0" fontId="0" fillId="0" borderId="0" xfId="0"/>
    <xf numFmtId="0" fontId="0" fillId="28" borderId="24" xfId="0" applyFill="1" applyBorder="1"/>
    <xf numFmtId="0" fontId="0" fillId="28" borderId="24" xfId="0" applyFill="1" applyBorder="1" applyProtection="1">
      <protection hidden="1"/>
    </xf>
    <xf numFmtId="0" fontId="36" fillId="0" borderId="0" xfId="0" applyFont="1" applyFill="1" applyBorder="1" applyAlignment="1" applyProtection="1">
      <alignment horizontal="left"/>
    </xf>
    <xf numFmtId="0" fontId="39" fillId="0" borderId="0" xfId="0" applyFont="1" applyFill="1" applyBorder="1" applyAlignment="1" applyProtection="1">
      <alignment horizontal="left"/>
    </xf>
    <xf numFmtId="0" fontId="34" fillId="16" borderId="25" xfId="0" applyFont="1" applyFill="1" applyBorder="1" applyAlignment="1">
      <alignment horizontal="center" vertical="top" wrapText="1"/>
    </xf>
    <xf numFmtId="0" fontId="34" fillId="16" borderId="26"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xf numFmtId="0" fontId="20" fillId="0" borderId="0" xfId="50" applyFont="1" applyFill="1" applyAlignment="1" applyProtection="1">
      <alignment horizontal="center"/>
    </xf>
    <xf numFmtId="0" fontId="26" fillId="0" borderId="0" xfId="50" applyFont="1" applyFill="1" applyBorder="1" applyAlignment="1" applyProtection="1">
      <alignment horizontal="left"/>
    </xf>
    <xf numFmtId="0" fontId="36" fillId="0" borderId="0" xfId="50" applyFont="1" applyFill="1" applyBorder="1" applyAlignment="1" applyProtection="1">
      <alignment horizontal="left"/>
    </xf>
    <xf numFmtId="0" fontId="36" fillId="0" borderId="0" xfId="50" applyFont="1" applyFill="1" applyBorder="1" applyAlignment="1" applyProtection="1"/>
    <xf numFmtId="0" fontId="10" fillId="0" borderId="0" xfId="51" applyFill="1" applyBorder="1" applyAlignment="1" applyProtection="1">
      <alignment horizontal="left"/>
    </xf>
    <xf numFmtId="164" fontId="36" fillId="0" borderId="0" xfId="0" applyNumberFormat="1" applyFont="1" applyFill="1" applyBorder="1" applyAlignment="1" applyProtection="1">
      <alignment horizontal="left"/>
    </xf>
    <xf numFmtId="164" fontId="36" fillId="0" borderId="29" xfId="0" applyNumberFormat="1" applyFont="1" applyFill="1" applyBorder="1" applyAlignment="1" applyProtection="1">
      <alignment horizontal="left"/>
    </xf>
    <xf numFmtId="0" fontId="39"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0" fillId="0" borderId="0" xfId="51" applyFill="1" applyBorder="1" applyAlignment="1" applyProtection="1">
      <alignment horizontal="center"/>
    </xf>
    <xf numFmtId="0" fontId="36" fillId="0" borderId="0" xfId="50" applyFont="1" applyFill="1" applyBorder="1" applyProtection="1"/>
    <xf numFmtId="0" fontId="10" fillId="0" borderId="0" xfId="50" applyFill="1" applyProtection="1"/>
    <xf numFmtId="0" fontId="54" fillId="0" borderId="0" xfId="50" applyFont="1" applyFill="1" applyBorder="1" applyAlignment="1" applyProtection="1">
      <alignment horizontal="center" vertical="center" wrapText="1"/>
    </xf>
    <xf numFmtId="0" fontId="25" fillId="15" borderId="0" xfId="0" applyFont="1" applyFill="1" applyBorder="1" applyAlignment="1">
      <alignment horizontal="center" vertical="center" wrapText="1"/>
    </xf>
    <xf numFmtId="0" fontId="27" fillId="15" borderId="0" xfId="0" applyFont="1" applyFill="1" applyBorder="1" applyAlignment="1">
      <alignment horizontal="center" vertical="center" wrapText="1"/>
    </xf>
    <xf numFmtId="0" fontId="31" fillId="15"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41" fillId="15" borderId="0" xfId="0" applyFont="1" applyFill="1" applyBorder="1" applyAlignment="1">
      <alignment horizontal="center" vertical="center" wrapText="1"/>
    </xf>
    <xf numFmtId="0" fontId="0" fillId="0" borderId="0" xfId="0" applyBorder="1" applyAlignment="1">
      <alignment horizontal="center" vertical="center"/>
    </xf>
    <xf numFmtId="10" fontId="18" fillId="16" borderId="47" xfId="0" applyNumberFormat="1" applyFont="1" applyFill="1" applyBorder="1" applyAlignment="1" applyProtection="1">
      <alignment vertical="top" shrinkToFit="1"/>
    </xf>
    <xf numFmtId="10" fontId="18" fillId="16" borderId="48" xfId="0" applyNumberFormat="1" applyFont="1" applyFill="1" applyBorder="1" applyAlignment="1" applyProtection="1">
      <alignment vertical="top" shrinkToFit="1"/>
    </xf>
    <xf numFmtId="2" fontId="17" fillId="16" borderId="12" xfId="0" applyNumberFormat="1" applyFont="1" applyFill="1" applyBorder="1" applyAlignment="1" applyProtection="1">
      <alignment vertical="center" wrapText="1"/>
    </xf>
    <xf numFmtId="0" fontId="38" fillId="16" borderId="0" xfId="0" applyFont="1" applyFill="1" applyBorder="1" applyAlignment="1">
      <alignment horizontal="center" vertical="center" wrapText="1"/>
    </xf>
    <xf numFmtId="0" fontId="40" fillId="15" borderId="0" xfId="50" applyFont="1" applyFill="1" applyBorder="1" applyAlignment="1">
      <alignment horizontal="center" vertical="center"/>
    </xf>
    <xf numFmtId="0" fontId="0" fillId="0" borderId="0" xfId="0" applyBorder="1" applyAlignment="1">
      <alignment vertical="top" wrapText="1"/>
    </xf>
    <xf numFmtId="0" fontId="0" fillId="5" borderId="0" xfId="0" applyFill="1" applyAlignment="1"/>
    <xf numFmtId="0" fontId="25" fillId="0" borderId="0" xfId="0" applyFont="1" applyFill="1" applyBorder="1" applyAlignment="1">
      <alignment vertical="center" wrapText="1"/>
    </xf>
    <xf numFmtId="0" fontId="34" fillId="16" borderId="0" xfId="0" applyFont="1" applyFill="1" applyBorder="1" applyAlignment="1">
      <alignment horizontal="center" vertical="top" wrapText="1"/>
    </xf>
    <xf numFmtId="0" fontId="0" fillId="0" borderId="26" xfId="0" applyBorder="1"/>
    <xf numFmtId="0" fontId="0" fillId="0" borderId="0" xfId="0" applyBorder="1"/>
    <xf numFmtId="10" fontId="10" fillId="0" borderId="12" xfId="0" applyNumberFormat="1" applyFont="1" applyBorder="1" applyAlignment="1"/>
    <xf numFmtId="2" fontId="0" fillId="0" borderId="12" xfId="0" applyNumberFormat="1" applyBorder="1"/>
    <xf numFmtId="2" fontId="0" fillId="0" borderId="4" xfId="0" applyNumberFormat="1" applyBorder="1"/>
    <xf numFmtId="0" fontId="35" fillId="0" borderId="6" xfId="0" applyFont="1" applyBorder="1" applyAlignment="1">
      <alignment vertical="center" wrapText="1"/>
    </xf>
    <xf numFmtId="0" fontId="35" fillId="0" borderId="9" xfId="0" applyFont="1" applyBorder="1" applyAlignment="1">
      <alignment vertical="center" wrapText="1"/>
    </xf>
    <xf numFmtId="0" fontId="21" fillId="0" borderId="9" xfId="0" applyFont="1" applyBorder="1" applyAlignment="1">
      <alignment horizontal="center" vertical="center" wrapText="1"/>
    </xf>
    <xf numFmtId="10" fontId="32" fillId="16" borderId="47" xfId="0" applyNumberFormat="1" applyFont="1" applyFill="1" applyBorder="1" applyAlignment="1" applyProtection="1">
      <alignment horizontal="center" shrinkToFit="1"/>
    </xf>
    <xf numFmtId="2" fontId="32" fillId="16" borderId="49" xfId="0" applyNumberFormat="1" applyFont="1" applyFill="1" applyBorder="1" applyAlignment="1" applyProtection="1">
      <alignment horizontal="center" wrapText="1"/>
      <protection locked="0"/>
    </xf>
    <xf numFmtId="2" fontId="32" fillId="16" borderId="0" xfId="0" applyNumberFormat="1" applyFont="1" applyFill="1" applyBorder="1" applyAlignment="1" applyProtection="1">
      <alignment horizontal="center" wrapText="1"/>
      <protection locked="0"/>
    </xf>
    <xf numFmtId="0" fontId="89" fillId="16" borderId="0" xfId="0" applyFont="1" applyFill="1" applyBorder="1" applyAlignment="1">
      <alignment horizontal="center" vertical="center"/>
    </xf>
    <xf numFmtId="0" fontId="95" fillId="0" borderId="0" xfId="0" applyFont="1"/>
    <xf numFmtId="0" fontId="96" fillId="0" borderId="0" xfId="0" applyFont="1" applyBorder="1" applyAlignment="1">
      <alignment horizontal="center" vertical="center"/>
    </xf>
    <xf numFmtId="0" fontId="10" fillId="0" borderId="28" xfId="52" applyBorder="1" applyAlignment="1">
      <alignment horizontal="center"/>
    </xf>
    <xf numFmtId="0" fontId="10" fillId="0" borderId="30" xfId="52" applyBorder="1" applyAlignment="1">
      <alignment horizontal="center"/>
    </xf>
    <xf numFmtId="0" fontId="54" fillId="0" borderId="0" xfId="0" applyFont="1" applyBorder="1" applyAlignment="1">
      <alignment horizontal="center" vertical="center"/>
    </xf>
    <xf numFmtId="0" fontId="95" fillId="0" borderId="0" xfId="0" applyFont="1" applyAlignment="1">
      <alignment wrapText="1"/>
    </xf>
    <xf numFmtId="0" fontId="0" fillId="0" borderId="0" xfId="0" applyBorder="1" applyAlignment="1">
      <alignment horizontal="left" vertical="top"/>
    </xf>
    <xf numFmtId="0" fontId="10" fillId="0" borderId="0" xfId="60" applyProtection="1"/>
    <xf numFmtId="0" fontId="0" fillId="0" borderId="0" xfId="0" applyBorder="1" applyProtection="1"/>
    <xf numFmtId="0" fontId="10" fillId="5" borderId="0" xfId="51" applyFill="1" applyProtection="1"/>
    <xf numFmtId="0" fontId="99" fillId="0" borderId="0" xfId="0" applyFont="1" applyBorder="1" applyAlignment="1" applyProtection="1"/>
    <xf numFmtId="0" fontId="54" fillId="0" borderId="0" xfId="0" applyFont="1" applyBorder="1" applyAlignment="1"/>
    <xf numFmtId="0" fontId="0" fillId="0" borderId="0" xfId="0" applyBorder="1" applyAlignment="1" applyProtection="1">
      <protection locked="0"/>
    </xf>
    <xf numFmtId="0" fontId="96" fillId="0" borderId="0" xfId="0" applyFont="1" applyAlignment="1" applyProtection="1">
      <alignment wrapText="1"/>
    </xf>
    <xf numFmtId="0" fontId="96" fillId="0" borderId="0" xfId="0" applyFont="1" applyAlignment="1" applyProtection="1">
      <alignment horizontal="center" wrapText="1"/>
    </xf>
    <xf numFmtId="0" fontId="0" fillId="0" borderId="0" xfId="0" applyAlignment="1" applyProtection="1">
      <alignment wrapText="1"/>
    </xf>
    <xf numFmtId="0" fontId="10" fillId="5" borderId="0" xfId="51" applyFill="1" applyProtection="1">
      <protection hidden="1"/>
    </xf>
    <xf numFmtId="0" fontId="26" fillId="0" borderId="28" xfId="0" applyFont="1" applyBorder="1" applyAlignment="1">
      <alignment horizontal="left" vertical="center" wrapText="1"/>
    </xf>
    <xf numFmtId="0" fontId="26" fillId="0" borderId="30" xfId="0" applyFont="1" applyBorder="1" applyAlignment="1" applyProtection="1">
      <alignment horizontal="left" vertical="center" wrapText="1"/>
      <protection locked="0"/>
    </xf>
    <xf numFmtId="2" fontId="95" fillId="29" borderId="1" xfId="0" applyNumberFormat="1" applyFont="1" applyFill="1" applyBorder="1" applyProtection="1">
      <protection locked="0"/>
    </xf>
    <xf numFmtId="165" fontId="95" fillId="29" borderId="1" xfId="0" applyNumberFormat="1" applyFont="1" applyFill="1" applyBorder="1" applyProtection="1">
      <protection locked="0"/>
    </xf>
    <xf numFmtId="165" fontId="10" fillId="5" borderId="0" xfId="51" applyNumberFormat="1" applyFill="1" applyProtection="1">
      <protection hidden="1"/>
    </xf>
    <xf numFmtId="0" fontId="100" fillId="0" borderId="0" xfId="0" applyFont="1" applyBorder="1" applyAlignment="1" applyProtection="1">
      <alignment horizontal="left" vertical="center" wrapText="1"/>
      <protection hidden="1"/>
    </xf>
    <xf numFmtId="2" fontId="101" fillId="0" borderId="0" xfId="0" applyNumberFormat="1" applyFont="1" applyBorder="1" applyProtection="1">
      <protection hidden="1"/>
    </xf>
    <xf numFmtId="0" fontId="102" fillId="0" borderId="0" xfId="0" applyFont="1" applyBorder="1" applyAlignment="1" applyProtection="1">
      <alignment vertical="center" wrapText="1"/>
      <protection hidden="1"/>
    </xf>
    <xf numFmtId="165" fontId="103"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9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0" fillId="0" borderId="0" xfId="51" applyProtection="1"/>
    <xf numFmtId="0" fontId="60" fillId="13" borderId="3" xfId="0" applyFont="1" applyFill="1" applyBorder="1" applyAlignment="1" applyProtection="1">
      <alignment horizontal="center" vertical="center" wrapText="1"/>
    </xf>
    <xf numFmtId="0" fontId="60" fillId="13" borderId="7" xfId="0" applyFont="1" applyFill="1" applyBorder="1" applyAlignment="1" applyProtection="1">
      <alignment horizontal="center" vertical="center" wrapText="1"/>
    </xf>
    <xf numFmtId="0" fontId="17" fillId="13" borderId="7" xfId="0" applyFont="1" applyFill="1" applyBorder="1" applyAlignment="1" applyProtection="1">
      <alignment horizontal="left" vertical="top" wrapText="1"/>
      <protection locked="0"/>
    </xf>
    <xf numFmtId="0" fontId="17" fillId="13"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5" fontId="93" fillId="0" borderId="8" xfId="0" applyNumberFormat="1" applyFont="1" applyBorder="1" applyAlignment="1" applyProtection="1">
      <alignment horizontal="left"/>
      <protection hidden="1"/>
    </xf>
    <xf numFmtId="0" fontId="32" fillId="30" borderId="3" xfId="0" applyFont="1" applyFill="1" applyBorder="1" applyAlignment="1" applyProtection="1">
      <alignment horizontal="center" vertical="center" wrapText="1"/>
    </xf>
    <xf numFmtId="0" fontId="32" fillId="30" borderId="7" xfId="0" applyFont="1" applyFill="1" applyBorder="1" applyAlignment="1" applyProtection="1">
      <alignment horizontal="center" vertical="center" wrapText="1"/>
    </xf>
    <xf numFmtId="0" fontId="10" fillId="5" borderId="0" xfId="51" applyFont="1" applyFill="1" applyProtection="1">
      <protection hidden="1"/>
    </xf>
    <xf numFmtId="165" fontId="93" fillId="0" borderId="8" xfId="0" applyNumberFormat="1" applyFont="1" applyBorder="1" applyAlignment="1">
      <alignment horizontal="left"/>
    </xf>
    <xf numFmtId="0" fontId="27" fillId="15" borderId="21" xfId="0" applyFont="1" applyFill="1" applyBorder="1" applyAlignment="1" applyProtection="1">
      <alignment horizontal="center" vertical="center" wrapText="1"/>
    </xf>
    <xf numFmtId="0" fontId="27" fillId="15" borderId="21" xfId="0" applyFont="1" applyFill="1" applyBorder="1" applyAlignment="1" applyProtection="1">
      <alignment horizontal="center" vertical="center"/>
    </xf>
    <xf numFmtId="0" fontId="0" fillId="0" borderId="0" xfId="0" applyBorder="1" applyAlignment="1" applyProtection="1">
      <alignment horizontal="center"/>
      <protection locked="0"/>
    </xf>
    <xf numFmtId="0" fontId="96" fillId="0" borderId="0" xfId="0" applyFont="1" applyBorder="1" applyProtection="1"/>
    <xf numFmtId="0" fontId="96" fillId="0" borderId="0" xfId="0" applyFont="1" applyBorder="1" applyAlignment="1" applyProtection="1">
      <alignment horizontal="center" wrapText="1"/>
    </xf>
    <xf numFmtId="0" fontId="54" fillId="0" borderId="1" xfId="0" applyFont="1" applyBorder="1" applyAlignment="1" applyProtection="1">
      <alignment wrapText="1"/>
    </xf>
    <xf numFmtId="165" fontId="95" fillId="29" borderId="1" xfId="0" applyNumberFormat="1" applyFont="1" applyFill="1" applyBorder="1" applyProtection="1"/>
    <xf numFmtId="2" fontId="0" fillId="0" borderId="0" xfId="0" applyNumberFormat="1" applyProtection="1"/>
    <xf numFmtId="0" fontId="17" fillId="0" borderId="0" xfId="0" applyFont="1" applyBorder="1" applyAlignment="1" applyProtection="1">
      <alignment horizontal="center" vertical="center" wrapText="1"/>
    </xf>
    <xf numFmtId="0" fontId="101" fillId="0" borderId="0" xfId="0" applyFont="1" applyBorder="1" applyProtection="1"/>
    <xf numFmtId="0" fontId="102" fillId="0" borderId="0" xfId="0" applyFont="1" applyBorder="1" applyAlignment="1" applyProtection="1">
      <alignment vertical="center" wrapText="1"/>
    </xf>
    <xf numFmtId="165" fontId="103" fillId="29" borderId="1" xfId="0" applyNumberFormat="1" applyFont="1" applyFill="1" applyBorder="1" applyProtection="1"/>
    <xf numFmtId="0" fontId="32" fillId="15" borderId="3" xfId="0" applyFont="1" applyFill="1" applyBorder="1" applyAlignment="1" applyProtection="1">
      <alignment horizontal="center" vertical="center" wrapTex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10" fillId="13" borderId="0" xfId="51" applyFill="1" applyProtection="1">
      <protection hidden="1"/>
    </xf>
    <xf numFmtId="0" fontId="10" fillId="0" borderId="0" xfId="51" applyProtection="1">
      <protection hidden="1"/>
    </xf>
    <xf numFmtId="0" fontId="0" fillId="13" borderId="5" xfId="0" applyFill="1" applyBorder="1" applyProtection="1"/>
    <xf numFmtId="0" fontId="10" fillId="13" borderId="0" xfId="51" applyFill="1" applyProtection="1"/>
    <xf numFmtId="0" fontId="41" fillId="15" borderId="0" xfId="0" applyFont="1" applyFill="1" applyBorder="1" applyAlignment="1">
      <alignment horizontal="center" vertical="center" wrapText="1"/>
    </xf>
    <xf numFmtId="0" fontId="18"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18" fillId="15" borderId="12" xfId="0" applyFont="1" applyFill="1" applyBorder="1" applyAlignment="1">
      <alignment horizontal="center" vertical="top" wrapText="1"/>
    </xf>
    <xf numFmtId="0" fontId="18" fillId="0" borderId="7" xfId="0" applyFont="1" applyBorder="1" applyAlignment="1">
      <alignment horizontal="center" wrapText="1"/>
    </xf>
    <xf numFmtId="10" fontId="18" fillId="16" borderId="5" xfId="0" applyNumberFormat="1" applyFont="1" applyFill="1" applyBorder="1" applyAlignment="1" applyProtection="1">
      <alignment vertical="top" shrinkToFit="1"/>
    </xf>
    <xf numFmtId="0" fontId="0" fillId="0" borderId="0" xfId="0"/>
    <xf numFmtId="0" fontId="0" fillId="0" borderId="0" xfId="0" applyBorder="1" applyAlignment="1">
      <alignment vertical="top" wrapText="1"/>
    </xf>
    <xf numFmtId="0" fontId="25" fillId="0" borderId="11" xfId="0" applyFont="1" applyFill="1" applyBorder="1" applyAlignment="1">
      <alignment vertical="center" wrapText="1"/>
    </xf>
    <xf numFmtId="0" fontId="25" fillId="0" borderId="59" xfId="0" applyFont="1" applyFill="1" applyBorder="1" applyAlignment="1">
      <alignment vertical="center" wrapText="1"/>
    </xf>
    <xf numFmtId="0" fontId="0" fillId="0" borderId="0" xfId="0"/>
    <xf numFmtId="0" fontId="28" fillId="0" borderId="0" xfId="0" applyFont="1" applyAlignment="1">
      <alignment wrapText="1"/>
    </xf>
    <xf numFmtId="0" fontId="28" fillId="0" borderId="0" xfId="0" applyFont="1"/>
    <xf numFmtId="0" fontId="0" fillId="0" borderId="0" xfId="0" applyBorder="1"/>
    <xf numFmtId="0" fontId="0" fillId="0" borderId="10" xfId="0" applyBorder="1"/>
    <xf numFmtId="0" fontId="0" fillId="0" borderId="21" xfId="0" applyBorder="1"/>
    <xf numFmtId="0" fontId="0" fillId="0" borderId="22" xfId="0" applyBorder="1"/>
    <xf numFmtId="10" fontId="0" fillId="0" borderId="5" xfId="0" applyNumberFormat="1" applyBorder="1"/>
    <xf numFmtId="0" fontId="0" fillId="0" borderId="9" xfId="0" applyBorder="1"/>
    <xf numFmtId="10" fontId="0" fillId="0" borderId="2" xfId="0" applyNumberFormat="1" applyBorder="1"/>
    <xf numFmtId="0" fontId="98" fillId="0" borderId="0" xfId="0" applyFont="1" applyAlignment="1">
      <alignment horizontal="left" vertical="center"/>
    </xf>
    <xf numFmtId="0" fontId="0" fillId="31" borderId="1" xfId="0" applyFill="1" applyBorder="1" applyProtection="1">
      <protection locked="0"/>
    </xf>
    <xf numFmtId="0" fontId="0" fillId="0" borderId="60" xfId="0" applyBorder="1"/>
    <xf numFmtId="0" fontId="0" fillId="0" borderId="61" xfId="0" applyFill="1" applyBorder="1"/>
    <xf numFmtId="0" fontId="0" fillId="31" borderId="20" xfId="0" applyFill="1" applyBorder="1" applyProtection="1">
      <protection locked="0"/>
    </xf>
    <xf numFmtId="1" fontId="0" fillId="4" borderId="1" xfId="0" applyNumberFormat="1" applyFill="1" applyBorder="1"/>
    <xf numFmtId="0" fontId="82" fillId="0" borderId="0" xfId="0" applyFont="1" applyFill="1"/>
    <xf numFmtId="0" fontId="0" fillId="0" borderId="0" xfId="0"/>
    <xf numFmtId="1" fontId="0" fillId="0" borderId="0" xfId="0" applyNumberFormat="1"/>
    <xf numFmtId="0" fontId="0" fillId="0" borderId="0" xfId="0"/>
    <xf numFmtId="0" fontId="0" fillId="4" borderId="1" xfId="0" applyFill="1" applyBorder="1"/>
    <xf numFmtId="0" fontId="20" fillId="0" borderId="0" xfId="0" applyFont="1" applyProtection="1"/>
    <xf numFmtId="0" fontId="0" fillId="0" borderId="0" xfId="0" applyBorder="1" applyAlignment="1">
      <alignment horizontal="center" wrapText="1"/>
    </xf>
    <xf numFmtId="0" fontId="0" fillId="0" borderId="0" xfId="0" applyAlignment="1">
      <alignment horizontal="left"/>
    </xf>
    <xf numFmtId="0" fontId="17"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0" borderId="1" xfId="0" applyBorder="1" applyProtection="1"/>
    <xf numFmtId="0" fontId="0" fillId="0" borderId="1" xfId="0" applyFill="1"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2" borderId="24" xfId="0" applyFill="1" applyBorder="1"/>
    <xf numFmtId="0" fontId="0" fillId="2" borderId="24" xfId="0" applyFill="1" applyBorder="1" applyProtection="1"/>
    <xf numFmtId="0" fontId="0" fillId="11" borderId="24" xfId="0" applyFill="1" applyBorder="1"/>
    <xf numFmtId="0" fontId="0" fillId="11" borderId="24" xfId="0" applyFill="1" applyBorder="1" applyProtection="1"/>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54" fillId="0" borderId="1" xfId="0" applyFont="1" applyBorder="1" applyAlignment="1" applyProtection="1">
      <alignment wrapText="1"/>
    </xf>
    <xf numFmtId="10" fontId="0" fillId="0" borderId="0" xfId="0" applyNumberFormat="1"/>
    <xf numFmtId="1" fontId="0" fillId="0" borderId="0" xfId="0" applyNumberFormat="1"/>
    <xf numFmtId="0" fontId="0" fillId="0" borderId="0" xfId="0"/>
    <xf numFmtId="0" fontId="21" fillId="0" borderId="2" xfId="0" applyFont="1" applyBorder="1" applyAlignment="1">
      <alignment horizontal="center" vertical="center" wrapText="1"/>
    </xf>
    <xf numFmtId="0" fontId="0" fillId="0" borderId="0" xfId="0" applyAlignment="1">
      <alignment horizontal="center"/>
    </xf>
    <xf numFmtId="0" fontId="0" fillId="0" borderId="0" xfId="0" applyAlignment="1"/>
    <xf numFmtId="0" fontId="0" fillId="0" borderId="1" xfId="0" applyFill="1" applyBorder="1" applyProtection="1">
      <protection hidden="1"/>
    </xf>
    <xf numFmtId="0" fontId="114" fillId="0" borderId="0" xfId="268" applyFont="1" applyAlignment="1" applyProtection="1">
      <alignment vertical="center"/>
    </xf>
    <xf numFmtId="0" fontId="0" fillId="0" borderId="0" xfId="0"/>
    <xf numFmtId="0" fontId="0" fillId="5" borderId="0" xfId="0" applyFill="1"/>
    <xf numFmtId="0" fontId="0" fillId="5" borderId="0" xfId="0" applyFill="1" applyAlignment="1"/>
    <xf numFmtId="0" fontId="0" fillId="0" borderId="1" xfId="0" applyBorder="1" applyAlignment="1">
      <alignment wrapText="1"/>
    </xf>
    <xf numFmtId="0" fontId="0" fillId="32" borderId="24" xfId="0" applyFill="1" applyBorder="1" applyAlignment="1">
      <alignment wrapText="1"/>
    </xf>
    <xf numFmtId="0" fontId="0" fillId="0" borderId="0" xfId="0" applyAlignment="1">
      <alignment vertical="center" wrapText="1"/>
    </xf>
    <xf numFmtId="0" fontId="52" fillId="0" borderId="0" xfId="1" applyAlignment="1">
      <alignment horizontal="center"/>
    </xf>
    <xf numFmtId="0" fontId="52" fillId="0" borderId="0" xfId="1" applyAlignment="1">
      <alignment horizontal="left"/>
    </xf>
    <xf numFmtId="0" fontId="14" fillId="0" borderId="0" xfId="268" applyFont="1" applyAlignment="1" applyProtection="1">
      <alignment vertical="center"/>
    </xf>
    <xf numFmtId="0" fontId="7" fillId="0" borderId="0" xfId="268" applyAlignment="1" applyProtection="1">
      <alignment vertical="center"/>
    </xf>
    <xf numFmtId="0" fontId="7" fillId="5" borderId="0" xfId="268" applyFill="1" applyProtection="1"/>
    <xf numFmtId="0" fontId="7" fillId="0" borderId="0" xfId="268" applyBorder="1" applyAlignment="1" applyProtection="1">
      <alignment horizontal="left" vertical="top" wrapText="1"/>
    </xf>
    <xf numFmtId="0" fontId="116" fillId="0" borderId="0" xfId="268" applyFont="1" applyBorder="1" applyAlignment="1" applyProtection="1">
      <alignment horizontal="left" vertical="top" wrapText="1"/>
    </xf>
    <xf numFmtId="0" fontId="114" fillId="0" borderId="0" xfId="268" applyFont="1" applyBorder="1" applyAlignment="1" applyProtection="1">
      <alignment horizontal="left" vertical="top" wrapText="1"/>
    </xf>
    <xf numFmtId="0" fontId="7" fillId="0" borderId="0" xfId="268" applyFont="1" applyBorder="1" applyAlignment="1" applyProtection="1">
      <alignment vertical="top" wrapText="1"/>
    </xf>
    <xf numFmtId="0" fontId="114" fillId="0" borderId="0" xfId="268" applyFont="1" applyBorder="1" applyAlignment="1" applyProtection="1">
      <alignment vertical="top" wrapText="1"/>
    </xf>
    <xf numFmtId="0" fontId="7" fillId="0" borderId="0" xfId="268" applyBorder="1" applyAlignment="1" applyProtection="1">
      <alignment vertical="top" wrapText="1"/>
    </xf>
    <xf numFmtId="0" fontId="7" fillId="0" borderId="0" xfId="268" applyFont="1" applyBorder="1" applyAlignment="1" applyProtection="1">
      <alignment horizontal="left" vertical="top" wrapText="1"/>
    </xf>
    <xf numFmtId="0" fontId="77" fillId="0" borderId="0" xfId="268" applyFont="1" applyBorder="1" applyAlignment="1" applyProtection="1">
      <alignment vertical="top" wrapText="1"/>
    </xf>
    <xf numFmtId="0" fontId="7" fillId="0" borderId="0" xfId="268" applyFont="1" applyAlignment="1" applyProtection="1">
      <alignment vertical="center"/>
    </xf>
    <xf numFmtId="2" fontId="18" fillId="16" borderId="47" xfId="0" applyNumberFormat="1" applyFont="1" applyFill="1" applyBorder="1" applyAlignment="1" applyProtection="1">
      <alignment vertical="top" wrapText="1"/>
      <protection locked="0"/>
    </xf>
    <xf numFmtId="0" fontId="116" fillId="0" borderId="0" xfId="268" applyFont="1" applyBorder="1" applyAlignment="1" applyProtection="1">
      <alignment horizontal="left" vertical="top" wrapText="1"/>
    </xf>
    <xf numFmtId="0" fontId="0" fillId="0" borderId="0" xfId="0"/>
    <xf numFmtId="0" fontId="0" fillId="5" borderId="0" xfId="0" applyFill="1"/>
    <xf numFmtId="0" fontId="21" fillId="14" borderId="13" xfId="0" applyFont="1" applyFill="1" applyBorder="1" applyAlignment="1">
      <alignment horizontal="center" vertical="center" wrapText="1"/>
    </xf>
    <xf numFmtId="0" fontId="21" fillId="14" borderId="26" xfId="0" applyFont="1" applyFill="1" applyBorder="1" applyAlignment="1">
      <alignment horizontal="center" vertical="center" wrapText="1"/>
    </xf>
    <xf numFmtId="0" fontId="0" fillId="0" borderId="0" xfId="0"/>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26" fillId="0" borderId="7" xfId="0" applyFont="1" applyBorder="1" applyAlignment="1" applyProtection="1">
      <alignment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indent="2"/>
      <protection locked="0"/>
    </xf>
    <xf numFmtId="0" fontId="25" fillId="9" borderId="20" xfId="0" applyFont="1" applyFill="1" applyBorder="1" applyAlignment="1" applyProtection="1">
      <alignment horizontal="center" vertical="center" wrapText="1"/>
    </xf>
    <xf numFmtId="0" fontId="32" fillId="15" borderId="0" xfId="0" applyFont="1" applyFill="1" applyBorder="1" applyAlignment="1">
      <alignment horizontal="center" vertical="center" wrapText="1"/>
    </xf>
    <xf numFmtId="10" fontId="17" fillId="16" borderId="8" xfId="0" applyNumberFormat="1" applyFont="1" applyFill="1" applyBorder="1" applyAlignment="1">
      <alignment vertical="center" wrapText="1"/>
    </xf>
    <xf numFmtId="2" fontId="18" fillId="16" borderId="47" xfId="0" applyNumberFormat="1" applyFont="1" applyFill="1" applyBorder="1" applyAlignment="1" applyProtection="1">
      <alignment horizontal="center" vertical="center" shrinkToFit="1"/>
    </xf>
    <xf numFmtId="2" fontId="18" fillId="16" borderId="48" xfId="0" applyNumberFormat="1" applyFont="1" applyFill="1" applyBorder="1" applyAlignment="1" applyProtection="1">
      <alignment horizontal="center" vertical="center" shrinkToFit="1"/>
    </xf>
    <xf numFmtId="10" fontId="18" fillId="16" borderId="47" xfId="0" applyNumberFormat="1" applyFont="1" applyFill="1" applyBorder="1" applyAlignment="1" applyProtection="1">
      <alignment horizontal="center" vertical="center" shrinkToFit="1"/>
    </xf>
    <xf numFmtId="10" fontId="18" fillId="16" borderId="62" xfId="0" applyNumberFormat="1" applyFont="1" applyFill="1" applyBorder="1" applyAlignment="1">
      <alignment horizontal="center" vertical="center" wrapText="1"/>
    </xf>
    <xf numFmtId="10" fontId="18" fillId="16" borderId="48" xfId="0" applyNumberFormat="1" applyFont="1" applyFill="1" applyBorder="1" applyAlignment="1" applyProtection="1">
      <alignment horizontal="center" vertical="center" shrinkToFit="1"/>
    </xf>
    <xf numFmtId="0" fontId="0" fillId="0" borderId="5" xfId="0" applyBorder="1" applyAlignment="1">
      <alignment horizontal="center"/>
    </xf>
    <xf numFmtId="2" fontId="32" fillId="15" borderId="8" xfId="0" applyNumberFormat="1" applyFont="1" applyFill="1" applyBorder="1" applyAlignment="1" applyProtection="1">
      <alignment horizontal="left" vertical="center" shrinkToFit="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30" borderId="3" xfId="0" applyFont="1" applyFill="1" applyBorder="1" applyAlignment="1" applyProtection="1">
      <alignment horizontal="left" vertical="center" wrapText="1"/>
    </xf>
    <xf numFmtId="0" fontId="2" fillId="0" borderId="0" xfId="0" applyFont="1"/>
    <xf numFmtId="0" fontId="10" fillId="0" borderId="0" xfId="51" applyFill="1" applyProtection="1">
      <protection hidden="1"/>
    </xf>
    <xf numFmtId="0" fontId="51" fillId="13" borderId="0" xfId="3" applyFill="1" applyProtection="1"/>
    <xf numFmtId="9" fontId="0" fillId="31" borderId="0" xfId="0" applyNumberFormat="1" applyFill="1" applyProtection="1">
      <protection locked="0"/>
    </xf>
    <xf numFmtId="0" fontId="3" fillId="0" borderId="0" xfId="268" applyFont="1" applyAlignment="1" applyProtection="1">
      <alignment vertical="center" wrapText="1"/>
    </xf>
    <xf numFmtId="0" fontId="7" fillId="0" borderId="0" xfId="268" applyFont="1" applyAlignment="1" applyProtection="1">
      <alignment vertical="center" wrapText="1"/>
    </xf>
    <xf numFmtId="0" fontId="7" fillId="0" borderId="0" xfId="268" applyFont="1" applyBorder="1" applyAlignment="1" applyProtection="1">
      <alignment horizontal="left" vertical="top" wrapText="1"/>
    </xf>
    <xf numFmtId="0" fontId="7" fillId="0" borderId="0" xfId="268" applyBorder="1" applyAlignment="1" applyProtection="1">
      <alignment horizontal="left" vertical="top" wrapText="1"/>
    </xf>
    <xf numFmtId="0" fontId="56" fillId="0" borderId="14" xfId="0" applyFont="1" applyBorder="1" applyAlignment="1">
      <alignment wrapText="1"/>
    </xf>
    <xf numFmtId="0" fontId="56" fillId="0" borderId="23" xfId="0" applyFont="1" applyBorder="1" applyAlignment="1">
      <alignment wrapText="1"/>
    </xf>
    <xf numFmtId="0" fontId="56" fillId="0" borderId="15" xfId="0" applyFont="1" applyBorder="1" applyAlignment="1">
      <alignment wrapText="1"/>
    </xf>
    <xf numFmtId="0" fontId="56" fillId="0" borderId="18" xfId="0" applyFont="1" applyBorder="1" applyAlignment="1">
      <alignment wrapText="1"/>
    </xf>
    <xf numFmtId="0" fontId="56" fillId="0" borderId="11" xfId="0" applyFont="1" applyBorder="1" applyAlignment="1">
      <alignment wrapText="1"/>
    </xf>
    <xf numFmtId="0" fontId="56" fillId="0" borderId="19" xfId="0" applyFont="1" applyBorder="1" applyAlignment="1">
      <alignment wrapText="1"/>
    </xf>
    <xf numFmtId="0" fontId="56" fillId="0" borderId="16" xfId="0" applyFont="1" applyBorder="1" applyAlignment="1">
      <alignment wrapText="1"/>
    </xf>
    <xf numFmtId="0" fontId="56" fillId="0" borderId="0" xfId="0" applyFont="1" applyBorder="1" applyAlignment="1">
      <alignment wrapText="1"/>
    </xf>
    <xf numFmtId="0" fontId="117" fillId="0" borderId="0" xfId="268" applyFont="1" applyBorder="1" applyAlignment="1" applyProtection="1">
      <alignment horizontal="left" vertical="top" wrapText="1"/>
    </xf>
    <xf numFmtId="0" fontId="6" fillId="0" borderId="0" xfId="268" applyFont="1" applyBorder="1" applyAlignment="1" applyProtection="1">
      <alignment horizontal="left" vertical="top" wrapText="1"/>
    </xf>
    <xf numFmtId="0" fontId="97" fillId="0" borderId="0" xfId="268" applyFont="1" applyBorder="1" applyAlignment="1" applyProtection="1">
      <alignment horizontal="left" vertical="top" wrapText="1"/>
    </xf>
    <xf numFmtId="0" fontId="52" fillId="0" borderId="0" xfId="1" applyAlignment="1">
      <alignment horizontal="center"/>
    </xf>
    <xf numFmtId="0" fontId="114" fillId="0" borderId="0" xfId="268" applyFont="1" applyBorder="1" applyAlignment="1" applyProtection="1">
      <alignment horizontal="left" vertical="top" wrapText="1"/>
    </xf>
    <xf numFmtId="0" fontId="116" fillId="0" borderId="0" xfId="268" applyFont="1" applyBorder="1" applyAlignment="1" applyProtection="1">
      <alignment horizontal="left" vertical="top" wrapText="1"/>
    </xf>
    <xf numFmtId="0" fontId="14" fillId="0" borderId="0" xfId="268" applyFont="1" applyAlignment="1" applyProtection="1">
      <alignment vertical="center" wrapText="1"/>
    </xf>
    <xf numFmtId="0" fontId="0" fillId="0" borderId="0" xfId="0" applyAlignment="1">
      <alignment vertical="center" wrapText="1"/>
    </xf>
    <xf numFmtId="0" fontId="119" fillId="0" borderId="0" xfId="1" applyFont="1" applyAlignment="1" applyProtection="1">
      <alignment horizontal="left" vertical="center" wrapText="1"/>
    </xf>
    <xf numFmtId="0" fontId="0" fillId="0" borderId="0" xfId="0" applyBorder="1" applyAlignment="1">
      <alignment wrapText="1"/>
    </xf>
    <xf numFmtId="0" fontId="0" fillId="0" borderId="0" xfId="0" applyBorder="1" applyAlignment="1"/>
    <xf numFmtId="0" fontId="56" fillId="0" borderId="28" xfId="0" applyFont="1" applyBorder="1" applyAlignment="1">
      <alignment wrapText="1"/>
    </xf>
    <xf numFmtId="0" fontId="56" fillId="0" borderId="29" xfId="0" applyFont="1" applyBorder="1" applyAlignment="1">
      <alignment wrapText="1"/>
    </xf>
    <xf numFmtId="0" fontId="56" fillId="0" borderId="30" xfId="0" applyFont="1" applyBorder="1" applyAlignment="1">
      <alignment wrapText="1"/>
    </xf>
    <xf numFmtId="0" fontId="6" fillId="0" borderId="0" xfId="350" applyFont="1" applyBorder="1" applyAlignment="1" applyProtection="1">
      <alignment horizontal="left" vertical="top" wrapText="1"/>
    </xf>
    <xf numFmtId="0" fontId="6" fillId="0" borderId="0" xfId="350" applyBorder="1" applyAlignment="1" applyProtection="1">
      <alignment horizontal="left" vertical="top" wrapText="1"/>
    </xf>
    <xf numFmtId="0" fontId="20" fillId="0" borderId="0" xfId="50" applyFont="1" applyFill="1" applyAlignment="1" applyProtection="1">
      <alignment horizontal="center"/>
    </xf>
    <xf numFmtId="0" fontId="134" fillId="0" borderId="0" xfId="50" applyFont="1" applyFill="1" applyAlignment="1" applyProtection="1">
      <alignment horizontal="center" vertical="center"/>
    </xf>
    <xf numFmtId="0" fontId="135" fillId="0" borderId="0" xfId="50" applyFont="1" applyFill="1" applyAlignment="1" applyProtection="1">
      <alignment horizontal="center" vertical="center"/>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42" fillId="15" borderId="25" xfId="0" applyFont="1" applyFill="1" applyBorder="1" applyAlignment="1">
      <alignment horizontal="center" vertical="center"/>
    </xf>
    <xf numFmtId="0" fontId="42" fillId="15" borderId="26" xfId="0" applyFont="1" applyFill="1" applyBorder="1" applyAlignment="1">
      <alignment horizontal="center" vertical="center"/>
    </xf>
    <xf numFmtId="0" fontId="42" fillId="15" borderId="13" xfId="0" applyFont="1" applyFill="1" applyBorder="1" applyAlignment="1">
      <alignment horizontal="center" vertical="center"/>
    </xf>
    <xf numFmtId="0" fontId="41" fillId="15" borderId="3" xfId="0" applyFont="1" applyFill="1" applyBorder="1" applyAlignment="1">
      <alignment horizontal="center" vertical="center" wrapText="1"/>
    </xf>
    <xf numFmtId="0" fontId="41" fillId="15" borderId="7" xfId="0" applyFont="1" applyFill="1" applyBorder="1" applyAlignment="1">
      <alignment horizontal="center" vertical="center" wrapText="1"/>
    </xf>
    <xf numFmtId="0" fontId="41" fillId="15" borderId="8" xfId="0" applyFont="1" applyFill="1" applyBorder="1" applyAlignment="1">
      <alignment horizontal="center" vertical="center" wrapText="1"/>
    </xf>
    <xf numFmtId="0" fontId="17" fillId="0" borderId="6" xfId="0" applyFont="1" applyBorder="1" applyAlignment="1">
      <alignment vertical="center" wrapText="1"/>
    </xf>
    <xf numFmtId="0" fontId="17" fillId="0" borderId="9" xfId="0" applyFont="1" applyBorder="1" applyAlignment="1">
      <alignment vertical="center" wrapText="1"/>
    </xf>
    <xf numFmtId="0" fontId="17" fillId="0" borderId="2" xfId="0" applyFont="1" applyBorder="1" applyAlignment="1">
      <alignment vertical="center" wrapText="1"/>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7" fillId="0" borderId="52" xfId="0" applyFont="1" applyBorder="1" applyAlignment="1">
      <alignment horizontal="center" vertical="center" wrapText="1"/>
    </xf>
    <xf numFmtId="0" fontId="97" fillId="0" borderId="53" xfId="0" applyFont="1" applyBorder="1" applyAlignment="1">
      <alignment horizontal="center" vertical="center" wrapText="1"/>
    </xf>
    <xf numFmtId="0" fontId="97" fillId="0" borderId="55" xfId="0" applyFont="1" applyBorder="1" applyAlignment="1">
      <alignment horizontal="center" vertical="center" wrapText="1"/>
    </xf>
    <xf numFmtId="0" fontId="97" fillId="0" borderId="20" xfId="0" applyFont="1" applyBorder="1" applyAlignment="1">
      <alignment horizontal="center" vertical="center" wrapText="1"/>
    </xf>
    <xf numFmtId="1" fontId="98" fillId="0" borderId="54" xfId="0" applyNumberFormat="1" applyFont="1" applyBorder="1" applyAlignment="1">
      <alignment horizontal="center" vertical="center"/>
    </xf>
    <xf numFmtId="1" fontId="98" fillId="0" borderId="48" xfId="0" applyNumberFormat="1" applyFont="1" applyBorder="1" applyAlignment="1">
      <alignment horizontal="center" vertical="center"/>
    </xf>
    <xf numFmtId="0" fontId="54" fillId="0" borderId="28" xfId="0" applyFont="1" applyBorder="1" applyAlignment="1">
      <alignment horizontal="center" vertical="center"/>
    </xf>
    <xf numFmtId="0" fontId="54" fillId="0" borderId="30" xfId="0" applyFont="1" applyBorder="1" applyAlignment="1">
      <alignment horizontal="center" vertical="center"/>
    </xf>
    <xf numFmtId="0" fontId="97" fillId="0" borderId="56" xfId="0" applyFont="1" applyBorder="1" applyAlignment="1">
      <alignment horizontal="center" vertical="center" wrapText="1"/>
    </xf>
    <xf numFmtId="0" fontId="97" fillId="0" borderId="57" xfId="0" applyFont="1" applyBorder="1" applyAlignment="1">
      <alignment horizontal="center" vertical="center" wrapText="1"/>
    </xf>
    <xf numFmtId="0" fontId="128" fillId="0" borderId="10" xfId="0" applyFont="1" applyBorder="1" applyAlignment="1">
      <alignment horizontal="center" vertical="center"/>
    </xf>
    <xf numFmtId="0" fontId="128" fillId="0" borderId="21" xfId="0" applyFont="1" applyBorder="1" applyAlignment="1">
      <alignment horizontal="center" vertical="center"/>
    </xf>
    <xf numFmtId="0" fontId="128" fillId="0" borderId="22" xfId="0" applyFont="1" applyBorder="1" applyAlignment="1">
      <alignment horizontal="center" vertical="center"/>
    </xf>
    <xf numFmtId="0" fontId="128" fillId="0" borderId="6" xfId="0" applyFont="1" applyBorder="1" applyAlignment="1">
      <alignment horizontal="center" vertical="center"/>
    </xf>
    <xf numFmtId="0" fontId="128" fillId="0" borderId="9" xfId="0" applyFont="1" applyBorder="1" applyAlignment="1">
      <alignment horizontal="center" vertical="center"/>
    </xf>
    <xf numFmtId="0" fontId="128" fillId="0" borderId="2" xfId="0" applyFont="1" applyBorder="1" applyAlignment="1">
      <alignment horizontal="center" vertical="center"/>
    </xf>
    <xf numFmtId="0" fontId="88" fillId="15" borderId="10" xfId="0" applyFont="1" applyFill="1" applyBorder="1" applyAlignment="1" applyProtection="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0" fillId="0" borderId="1" xfId="0" applyFont="1" applyBorder="1" applyAlignment="1">
      <alignment horizontal="center" vertical="center" wrapText="1"/>
    </xf>
    <xf numFmtId="1" fontId="94" fillId="0" borderId="27" xfId="0" applyNumberFormat="1" applyFont="1" applyBorder="1" applyAlignment="1">
      <alignment horizontal="center" vertical="center" wrapText="1"/>
    </xf>
    <xf numFmtId="0" fontId="94" fillId="0" borderId="24" xfId="0" applyFont="1" applyBorder="1" applyAlignment="1">
      <alignment horizontal="center" vertical="center" wrapText="1"/>
    </xf>
    <xf numFmtId="0" fontId="96" fillId="0" borderId="14" xfId="0" applyFont="1" applyBorder="1" applyAlignment="1">
      <alignment horizontal="center" vertical="center" wrapText="1"/>
    </xf>
    <xf numFmtId="0" fontId="96" fillId="0" borderId="15" xfId="0" applyFont="1" applyBorder="1" applyAlignment="1">
      <alignment horizontal="center" vertical="center" wrapText="1"/>
    </xf>
    <xf numFmtId="0" fontId="96" fillId="0" borderId="18" xfId="0" applyFont="1" applyBorder="1" applyAlignment="1">
      <alignment horizontal="center" vertical="center" wrapText="1"/>
    </xf>
    <xf numFmtId="0" fontId="96" fillId="0" borderId="19" xfId="0" applyFont="1" applyBorder="1" applyAlignment="1">
      <alignment horizontal="center" vertical="center" wrapText="1"/>
    </xf>
    <xf numFmtId="0" fontId="96" fillId="0" borderId="1" xfId="0" applyFont="1" applyBorder="1" applyAlignment="1">
      <alignment horizontal="center" vertical="center"/>
    </xf>
    <xf numFmtId="0" fontId="0" fillId="0" borderId="27" xfId="0" applyFont="1" applyBorder="1" applyAlignment="1">
      <alignment horizontal="center" vertical="center" wrapText="1"/>
    </xf>
    <xf numFmtId="1" fontId="94" fillId="0" borderId="1" xfId="0" applyNumberFormat="1" applyFont="1" applyBorder="1" applyAlignment="1">
      <alignment horizontal="center" vertical="center"/>
    </xf>
    <xf numFmtId="0" fontId="94" fillId="0" borderId="27" xfId="0" applyFont="1" applyBorder="1" applyAlignment="1">
      <alignment horizontal="center" vertical="center"/>
    </xf>
    <xf numFmtId="0" fontId="0" fillId="0" borderId="3" xfId="0" applyFill="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0" fillId="0" borderId="10" xfId="0" applyFill="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40" fillId="15" borderId="4" xfId="50" applyFont="1" applyFill="1" applyBorder="1" applyAlignment="1">
      <alignment horizontal="center" vertical="center"/>
    </xf>
    <xf numFmtId="0" fontId="40" fillId="15" borderId="0" xfId="50" applyFont="1" applyFill="1" applyBorder="1" applyAlignment="1">
      <alignment horizontal="center" vertical="center"/>
    </xf>
    <xf numFmtId="0" fontId="35" fillId="0" borderId="1" xfId="0" applyFont="1" applyBorder="1" applyAlignment="1">
      <alignment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93" fillId="5" borderId="4" xfId="0" applyFont="1" applyFill="1" applyBorder="1" applyAlignment="1">
      <alignment horizontal="center" wrapText="1"/>
    </xf>
    <xf numFmtId="0" fontId="93" fillId="5" borderId="0" xfId="0" applyFont="1" applyFill="1" applyBorder="1" applyAlignment="1">
      <alignment horizontal="center" wrapText="1"/>
    </xf>
    <xf numFmtId="0" fontId="52" fillId="0" borderId="0" xfId="1" applyFill="1" applyAlignment="1">
      <alignment horizontal="center" vertical="center" wrapText="1"/>
    </xf>
    <xf numFmtId="0" fontId="52" fillId="0" borderId="5" xfId="1" applyBorder="1" applyAlignment="1">
      <alignment horizontal="center" vertical="center" wrapText="1"/>
    </xf>
    <xf numFmtId="0" fontId="52" fillId="0" borderId="0" xfId="1" applyAlignment="1">
      <alignment horizontal="center" vertical="center" wrapText="1"/>
    </xf>
    <xf numFmtId="0" fontId="44" fillId="15" borderId="14" xfId="0" applyFont="1" applyFill="1" applyBorder="1" applyAlignment="1">
      <alignment horizontal="center" vertical="center" wrapText="1"/>
    </xf>
    <xf numFmtId="0" fontId="44" fillId="15" borderId="23" xfId="0" applyFont="1" applyFill="1" applyBorder="1" applyAlignment="1">
      <alignment horizontal="center" vertical="center" wrapText="1"/>
    </xf>
    <xf numFmtId="0" fontId="44" fillId="15" borderId="0" xfId="0"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5" borderId="16" xfId="0" applyFont="1" applyFill="1" applyBorder="1" applyAlignment="1">
      <alignment horizontal="center" vertical="center" wrapText="1"/>
    </xf>
    <xf numFmtId="0" fontId="44" fillId="15" borderId="18" xfId="0" applyFont="1" applyFill="1" applyBorder="1" applyAlignment="1">
      <alignment horizontal="center" vertical="center" wrapText="1"/>
    </xf>
    <xf numFmtId="0" fontId="44" fillId="15" borderId="11" xfId="0" applyFont="1" applyFill="1" applyBorder="1" applyAlignment="1">
      <alignment horizontal="center" vertical="center" wrapText="1"/>
    </xf>
    <xf numFmtId="0" fontId="44" fillId="15" borderId="19" xfId="0" applyFont="1" applyFill="1" applyBorder="1" applyAlignment="1">
      <alignment horizontal="center" vertical="center" wrapText="1"/>
    </xf>
    <xf numFmtId="0" fontId="25" fillId="15" borderId="0" xfId="0" applyFont="1" applyFill="1" applyBorder="1" applyAlignment="1">
      <alignment horizontal="center" vertical="center" wrapText="1"/>
    </xf>
    <xf numFmtId="0" fontId="42" fillId="15" borderId="4" xfId="0" applyFont="1" applyFill="1" applyBorder="1" applyAlignment="1">
      <alignment horizontal="center" vertical="center"/>
    </xf>
    <xf numFmtId="0" fontId="42" fillId="15" borderId="51" xfId="0" applyFont="1" applyFill="1" applyBorder="1" applyAlignment="1">
      <alignment horizontal="center" vertical="center"/>
    </xf>
    <xf numFmtId="0" fontId="91" fillId="0" borderId="3" xfId="0" applyFont="1" applyBorder="1" applyAlignment="1">
      <alignment horizontal="left" vertical="center" wrapText="1"/>
    </xf>
    <xf numFmtId="0" fontId="91" fillId="0" borderId="7" xfId="0" applyFont="1" applyBorder="1" applyAlignment="1">
      <alignment horizontal="left" vertical="center" wrapText="1"/>
    </xf>
    <xf numFmtId="0" fontId="91" fillId="0" borderId="8" xfId="0" applyFont="1" applyBorder="1" applyAlignment="1">
      <alignment horizontal="left" vertical="center" wrapText="1"/>
    </xf>
    <xf numFmtId="1" fontId="92"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126" fillId="15" borderId="10" xfId="0" applyFont="1" applyFill="1" applyBorder="1" applyAlignment="1" applyProtection="1">
      <alignment horizontal="center" vertical="center"/>
    </xf>
    <xf numFmtId="0" fontId="126" fillId="15" borderId="21" xfId="0" applyFont="1" applyFill="1" applyBorder="1" applyAlignment="1" applyProtection="1">
      <alignment horizontal="center" vertical="center"/>
    </xf>
    <xf numFmtId="0" fontId="127" fillId="0" borderId="21" xfId="0" applyFont="1" applyBorder="1" applyAlignment="1">
      <alignment horizontal="center" vertical="center"/>
    </xf>
    <xf numFmtId="0" fontId="127" fillId="0" borderId="6" xfId="0" applyFont="1" applyBorder="1" applyAlignment="1">
      <alignment horizontal="center" vertical="center"/>
    </xf>
    <xf numFmtId="0" fontId="127" fillId="0" borderId="9" xfId="0" applyFont="1" applyBorder="1" applyAlignment="1">
      <alignment horizontal="center" vertical="center"/>
    </xf>
    <xf numFmtId="0" fontId="91" fillId="0" borderId="0" xfId="0" applyFont="1" applyFill="1" applyAlignment="1">
      <alignment horizontal="left" vertical="center" wrapText="1"/>
    </xf>
    <xf numFmtId="0" fontId="91" fillId="0" borderId="0" xfId="0" applyFont="1" applyFill="1" applyBorder="1" applyAlignment="1">
      <alignment horizontal="left" vertical="center" wrapText="1"/>
    </xf>
    <xf numFmtId="0" fontId="38" fillId="16" borderId="3"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8" xfId="0" applyFont="1" applyFill="1" applyBorder="1" applyAlignment="1">
      <alignment horizontal="center" vertical="center" wrapText="1"/>
    </xf>
    <xf numFmtId="0" fontId="91" fillId="0" borderId="9" xfId="0" applyFont="1" applyFill="1" applyBorder="1" applyAlignment="1">
      <alignment horizontal="left" vertical="center" wrapText="1"/>
    </xf>
    <xf numFmtId="0" fontId="91" fillId="0" borderId="2" xfId="0" applyFont="1" applyFill="1" applyBorder="1" applyAlignment="1">
      <alignment horizontal="left" vertical="center" wrapText="1"/>
    </xf>
    <xf numFmtId="0" fontId="89" fillId="0" borderId="6" xfId="0" applyFont="1" applyFill="1" applyBorder="1" applyAlignment="1">
      <alignment horizontal="center" vertical="center"/>
    </xf>
    <xf numFmtId="0" fontId="0" fillId="0" borderId="9" xfId="0" applyFill="1" applyBorder="1" applyAlignment="1"/>
    <xf numFmtId="0" fontId="0" fillId="0" borderId="2" xfId="0" applyFill="1" applyBorder="1" applyAlignment="1"/>
    <xf numFmtId="0" fontId="89" fillId="15" borderId="3" xfId="0" applyFont="1" applyFill="1" applyBorder="1" applyAlignment="1">
      <alignment horizontal="center" vertical="center" wrapText="1"/>
    </xf>
    <xf numFmtId="0" fontId="89" fillId="15" borderId="7" xfId="0" applyFont="1" applyFill="1" applyBorder="1" applyAlignment="1">
      <alignment horizontal="center" vertical="center" wrapText="1"/>
    </xf>
    <xf numFmtId="0" fontId="91" fillId="0" borderId="21" xfId="0" applyFont="1" applyFill="1" applyBorder="1" applyAlignment="1">
      <alignment horizontal="left" vertical="center" wrapText="1"/>
    </xf>
    <xf numFmtId="0" fontId="18" fillId="0" borderId="3" xfId="0" applyFont="1" applyFill="1" applyBorder="1" applyAlignment="1">
      <alignment horizontal="center" wrapText="1"/>
    </xf>
    <xf numFmtId="0" fontId="18" fillId="0" borderId="8" xfId="0" applyFont="1" applyFill="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90" fillId="17" borderId="14" xfId="0" applyFont="1" applyFill="1" applyBorder="1" applyAlignment="1">
      <alignment horizontal="center" vertical="center" wrapText="1"/>
    </xf>
    <xf numFmtId="0" fontId="90" fillId="17" borderId="23" xfId="0" applyFont="1" applyFill="1" applyBorder="1" applyAlignment="1">
      <alignment horizontal="center" vertical="center" wrapText="1"/>
    </xf>
    <xf numFmtId="2" fontId="92" fillId="16" borderId="10" xfId="0" applyNumberFormat="1" applyFont="1" applyFill="1" applyBorder="1" applyAlignment="1">
      <alignment horizontal="center" vertical="center"/>
    </xf>
    <xf numFmtId="2" fontId="92" fillId="16" borderId="21" xfId="0" applyNumberFormat="1" applyFont="1" applyFill="1" applyBorder="1" applyAlignment="1">
      <alignment horizontal="center" vertical="center"/>
    </xf>
    <xf numFmtId="1" fontId="92" fillId="16" borderId="58" xfId="0" applyNumberFormat="1" applyFont="1" applyFill="1" applyBorder="1" applyAlignment="1">
      <alignment horizontal="center" vertical="center"/>
    </xf>
    <xf numFmtId="1" fontId="92" fillId="16" borderId="63" xfId="0" applyNumberFormat="1" applyFont="1" applyFill="1" applyBorder="1" applyAlignment="1">
      <alignment horizontal="center" vertical="center"/>
    </xf>
    <xf numFmtId="0" fontId="34" fillId="16" borderId="25" xfId="0" applyFont="1" applyFill="1" applyBorder="1" applyAlignment="1" applyProtection="1">
      <alignment horizontal="center" vertical="top" wrapText="1"/>
    </xf>
    <xf numFmtId="0" fontId="34" fillId="16" borderId="26" xfId="0" applyFont="1" applyFill="1" applyBorder="1" applyAlignment="1" applyProtection="1">
      <alignment horizontal="center" vertical="top" wrapText="1"/>
    </xf>
    <xf numFmtId="0" fontId="18" fillId="15" borderId="6" xfId="0" applyFont="1" applyFill="1" applyBorder="1" applyAlignment="1">
      <alignment horizontal="center" vertical="top" wrapText="1"/>
    </xf>
    <xf numFmtId="0" fontId="18" fillId="15" borderId="2" xfId="0" applyFont="1" applyFill="1" applyBorder="1" applyAlignment="1">
      <alignment horizontal="center" vertical="top" wrapText="1"/>
    </xf>
    <xf numFmtId="0" fontId="0" fillId="5" borderId="0" xfId="0" applyFill="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88" fillId="15" borderId="3" xfId="0" applyFont="1" applyFill="1" applyBorder="1" applyAlignment="1" applyProtection="1">
      <alignment horizontal="center" vertical="center"/>
    </xf>
    <xf numFmtId="0" fontId="18" fillId="15" borderId="4" xfId="0" applyFont="1" applyFill="1" applyBorder="1" applyAlignment="1">
      <alignment horizontal="center" vertical="center" wrapText="1"/>
    </xf>
    <xf numFmtId="0" fontId="18" fillId="15" borderId="0"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9" xfId="0" applyFont="1" applyFill="1" applyBorder="1" applyAlignment="1">
      <alignment horizontal="center" vertical="top" wrapText="1"/>
    </xf>
    <xf numFmtId="0" fontId="18" fillId="15" borderId="25" xfId="0" applyFont="1" applyFill="1" applyBorder="1" applyAlignment="1">
      <alignment horizontal="center" vertical="top" wrapText="1"/>
    </xf>
    <xf numFmtId="0" fontId="18" fillId="15" borderId="13"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34" fillId="16" borderId="26" xfId="0" applyFont="1" applyFill="1" applyBorder="1" applyAlignment="1">
      <alignment horizontal="center" vertical="top"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34" fillId="15" borderId="3"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3" fillId="15" borderId="13" xfId="0" applyFont="1" applyFill="1" applyBorder="1" applyAlignment="1">
      <alignment horizontal="center" vertical="center"/>
    </xf>
    <xf numFmtId="0" fontId="44" fillId="15" borderId="10" xfId="0" applyFont="1" applyFill="1" applyBorder="1" applyAlignment="1">
      <alignment horizontal="center" vertical="center" wrapText="1"/>
    </xf>
    <xf numFmtId="0" fontId="44" fillId="15" borderId="21" xfId="0" applyFont="1" applyFill="1" applyBorder="1" applyAlignment="1">
      <alignment horizontal="center" vertical="center" wrapText="1"/>
    </xf>
    <xf numFmtId="0" fontId="44" fillId="15" borderId="22"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4" fillId="15" borderId="6" xfId="0" applyFont="1" applyFill="1" applyBorder="1" applyAlignment="1">
      <alignment horizontal="center" vertical="center" wrapText="1"/>
    </xf>
    <xf numFmtId="0" fontId="44" fillId="15" borderId="9"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25" fillId="15" borderId="3"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8" xfId="0" applyFont="1" applyFill="1" applyBorder="1" applyAlignment="1">
      <alignment horizontal="center"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54" fillId="0" borderId="10" xfId="50" applyFont="1" applyFill="1" applyBorder="1" applyAlignment="1" applyProtection="1">
      <alignment horizontal="center" vertical="center" wrapText="1"/>
    </xf>
    <xf numFmtId="0" fontId="54" fillId="0" borderId="22" xfId="50" applyFont="1" applyFill="1" applyBorder="1" applyAlignment="1" applyProtection="1">
      <alignment horizontal="center" vertical="center" wrapText="1"/>
    </xf>
    <xf numFmtId="0" fontId="54" fillId="0" borderId="6" xfId="50" applyFont="1" applyFill="1" applyBorder="1" applyAlignment="1" applyProtection="1">
      <alignment horizontal="center" vertical="center" wrapText="1"/>
    </xf>
    <xf numFmtId="0" fontId="54" fillId="0" borderId="2" xfId="50" applyFont="1" applyFill="1" applyBorder="1" applyAlignment="1" applyProtection="1">
      <alignment horizontal="center" vertical="center" wrapText="1"/>
    </xf>
    <xf numFmtId="14" fontId="54" fillId="0" borderId="10" xfId="50" applyNumberFormat="1" applyFont="1" applyFill="1" applyBorder="1" applyAlignment="1" applyProtection="1">
      <alignment horizontal="center" vertical="top" wrapText="1"/>
      <protection locked="0"/>
    </xf>
    <xf numFmtId="0" fontId="54" fillId="0" borderId="22" xfId="50" applyFont="1" applyFill="1" applyBorder="1" applyAlignment="1" applyProtection="1">
      <alignment horizontal="center" vertical="top" wrapText="1"/>
      <protection locked="0"/>
    </xf>
    <xf numFmtId="0" fontId="54" fillId="0" borderId="6" xfId="50" applyFont="1" applyFill="1" applyBorder="1" applyAlignment="1" applyProtection="1">
      <alignment horizontal="center" vertical="top" wrapText="1"/>
      <protection locked="0"/>
    </xf>
    <xf numFmtId="0" fontId="54" fillId="0" borderId="2" xfId="50" applyFont="1" applyFill="1" applyBorder="1" applyAlignment="1" applyProtection="1">
      <alignment horizontal="center" vertical="top" wrapText="1"/>
      <protection locked="0"/>
    </xf>
    <xf numFmtId="0" fontId="54" fillId="0" borderId="10" xfId="50" applyFont="1" applyFill="1" applyBorder="1" applyAlignment="1" applyProtection="1">
      <alignment horizontal="center" vertical="center" wrapText="1"/>
      <protection locked="0"/>
    </xf>
    <xf numFmtId="0" fontId="54" fillId="0" borderId="21" xfId="50" applyFont="1" applyFill="1" applyBorder="1" applyAlignment="1" applyProtection="1">
      <alignment horizontal="center" vertical="center" wrapText="1"/>
      <protection locked="0"/>
    </xf>
    <xf numFmtId="0" fontId="54" fillId="0" borderId="22" xfId="50" applyFont="1" applyFill="1" applyBorder="1" applyAlignment="1" applyProtection="1">
      <alignment horizontal="center" vertical="center" wrapText="1"/>
      <protection locked="0"/>
    </xf>
    <xf numFmtId="0" fontId="54" fillId="0" borderId="6" xfId="50" applyFont="1" applyFill="1" applyBorder="1" applyAlignment="1" applyProtection="1">
      <alignment horizontal="center" vertical="center" wrapText="1"/>
      <protection locked="0"/>
    </xf>
    <xf numFmtId="0" fontId="54" fillId="0" borderId="9" xfId="50" applyFont="1" applyFill="1" applyBorder="1" applyAlignment="1" applyProtection="1">
      <alignment horizontal="center" vertical="center" wrapText="1"/>
      <protection locked="0"/>
    </xf>
    <xf numFmtId="0" fontId="54" fillId="0" borderId="2" xfId="50" applyFont="1" applyFill="1" applyBorder="1" applyAlignment="1" applyProtection="1">
      <alignment horizontal="center" vertical="center" wrapText="1"/>
      <protection locked="0"/>
    </xf>
    <xf numFmtId="164" fontId="36" fillId="0" borderId="28" xfId="0" applyNumberFormat="1" applyFont="1" applyFill="1" applyBorder="1" applyAlignment="1" applyProtection="1">
      <alignment horizontal="left"/>
    </xf>
    <xf numFmtId="164" fontId="36" fillId="0" borderId="29" xfId="0" applyNumberFormat="1" applyFont="1" applyFill="1" applyBorder="1" applyAlignment="1" applyProtection="1">
      <alignment horizontal="left"/>
    </xf>
    <xf numFmtId="164" fontId="36" fillId="0" borderId="30" xfId="0" applyNumberFormat="1" applyFont="1" applyFill="1" applyBorder="1" applyAlignment="1" applyProtection="1">
      <alignment horizontal="left"/>
    </xf>
    <xf numFmtId="0" fontId="36" fillId="0" borderId="11" xfId="50" applyFont="1" applyFill="1" applyBorder="1" applyAlignment="1" applyProtection="1">
      <alignment horizontal="center"/>
      <protection locked="0"/>
    </xf>
    <xf numFmtId="0" fontId="87" fillId="0" borderId="0" xfId="51" applyFont="1" applyFill="1" applyAlignment="1" applyProtection="1">
      <alignment horizontal="left" vertical="center" wrapText="1"/>
    </xf>
    <xf numFmtId="0" fontId="87" fillId="0" borderId="17" xfId="51" applyFont="1" applyFill="1" applyBorder="1" applyAlignment="1" applyProtection="1">
      <alignment horizontal="left" vertical="center" wrapText="1"/>
    </xf>
    <xf numFmtId="0" fontId="8" fillId="0" borderId="14" xfId="51" applyFont="1" applyFill="1" applyBorder="1" applyAlignment="1" applyProtection="1">
      <alignment horizontal="center"/>
      <protection locked="0"/>
    </xf>
    <xf numFmtId="0" fontId="10" fillId="0" borderId="23" xfId="51" applyFill="1" applyBorder="1" applyAlignment="1" applyProtection="1">
      <alignment horizontal="center"/>
      <protection locked="0"/>
    </xf>
    <xf numFmtId="0" fontId="10" fillId="0" borderId="15" xfId="51" applyFill="1" applyBorder="1" applyAlignment="1" applyProtection="1">
      <alignment horizontal="center"/>
      <protection locked="0"/>
    </xf>
    <xf numFmtId="0" fontId="10" fillId="0" borderId="16" xfId="51" applyFill="1" applyBorder="1" applyAlignment="1" applyProtection="1">
      <alignment horizontal="center"/>
      <protection locked="0"/>
    </xf>
    <xf numFmtId="0" fontId="10" fillId="0" borderId="0" xfId="51" applyFill="1" applyBorder="1" applyAlignment="1" applyProtection="1">
      <alignment horizontal="center"/>
      <protection locked="0"/>
    </xf>
    <xf numFmtId="0" fontId="10" fillId="0" borderId="17" xfId="51" applyFill="1" applyBorder="1" applyAlignment="1" applyProtection="1">
      <alignment horizontal="center"/>
      <protection locked="0"/>
    </xf>
    <xf numFmtId="0" fontId="10" fillId="0" borderId="18" xfId="51" applyFill="1" applyBorder="1" applyAlignment="1" applyProtection="1">
      <alignment horizontal="center"/>
      <protection locked="0"/>
    </xf>
    <xf numFmtId="0" fontId="10" fillId="0" borderId="11" xfId="51" applyFill="1" applyBorder="1" applyAlignment="1" applyProtection="1">
      <alignment horizontal="center"/>
      <protection locked="0"/>
    </xf>
    <xf numFmtId="0" fontId="10" fillId="0" borderId="19" xfId="51" applyFill="1" applyBorder="1" applyAlignment="1" applyProtection="1">
      <alignment horizontal="center"/>
      <protection locked="0"/>
    </xf>
    <xf numFmtId="0" fontId="36" fillId="0" borderId="29" xfId="50" applyFont="1" applyFill="1" applyBorder="1" applyAlignment="1" applyProtection="1">
      <alignment horizontal="center"/>
      <protection locked="0"/>
    </xf>
    <xf numFmtId="14" fontId="36" fillId="0" borderId="29" xfId="50" applyNumberFormat="1" applyFont="1" applyFill="1" applyBorder="1" applyAlignment="1" applyProtection="1">
      <alignment horizontal="center"/>
      <protection locked="0"/>
    </xf>
    <xf numFmtId="0" fontId="96" fillId="33" borderId="3" xfId="554" applyFont="1" applyFill="1" applyBorder="1" applyAlignment="1" applyProtection="1">
      <alignment horizontal="center" vertical="center" wrapText="1"/>
    </xf>
    <xf numFmtId="0" fontId="96" fillId="33" borderId="7" xfId="554" applyFont="1" applyFill="1" applyBorder="1" applyAlignment="1" applyProtection="1">
      <alignment horizontal="center" vertical="center" wrapText="1"/>
    </xf>
    <xf numFmtId="0" fontId="96" fillId="33" borderId="8" xfId="554" applyFont="1" applyFill="1" applyBorder="1" applyAlignment="1" applyProtection="1">
      <alignment horizontal="center" vertical="center" wrapText="1"/>
    </xf>
    <xf numFmtId="0" fontId="52" fillId="0" borderId="11" xfId="1" applyBorder="1" applyAlignment="1">
      <alignment horizontal="center" vertical="center" wrapText="1"/>
    </xf>
    <xf numFmtId="0" fontId="52" fillId="0" borderId="59" xfId="1" applyBorder="1" applyAlignment="1">
      <alignment horizontal="center" vertical="center" wrapText="1"/>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28" xfId="50" applyFont="1" applyFill="1" applyBorder="1" applyAlignment="1" applyProtection="1">
      <alignment horizontal="center"/>
      <protection locked="0"/>
    </xf>
    <xf numFmtId="0" fontId="39" fillId="0" borderId="0" xfId="0" applyFont="1" applyFill="1" applyBorder="1" applyAlignment="1" applyProtection="1">
      <alignment horizontal="left"/>
    </xf>
    <xf numFmtId="0" fontId="54" fillId="0" borderId="21" xfId="50" applyFont="1" applyFill="1" applyBorder="1" applyAlignment="1" applyProtection="1">
      <alignment horizontal="center" vertical="center" wrapText="1"/>
    </xf>
    <xf numFmtId="0" fontId="54" fillId="0" borderId="9" xfId="50" applyFont="1" applyFill="1" applyBorder="1" applyAlignment="1" applyProtection="1">
      <alignment horizontal="center"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51" fillId="5" borderId="0" xfId="2" applyFill="1" applyAlignment="1" applyProtection="1">
      <alignment horizontal="center"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85" fillId="10" borderId="3" xfId="0" applyFont="1" applyFill="1" applyBorder="1" applyAlignment="1" applyProtection="1">
      <alignment horizontal="center" vertical="center" wrapText="1"/>
    </xf>
    <xf numFmtId="0" fontId="85" fillId="10" borderId="7" xfId="0" applyFont="1" applyFill="1" applyBorder="1" applyAlignment="1" applyProtection="1">
      <alignment horizontal="center" vertical="center" wrapText="1"/>
    </xf>
    <xf numFmtId="0" fontId="85" fillId="10" borderId="8" xfId="0" applyFont="1" applyFill="1" applyBorder="1" applyAlignment="1" applyProtection="1">
      <alignment horizontal="center" vertical="center" wrapText="1"/>
    </xf>
    <xf numFmtId="0" fontId="18" fillId="6" borderId="38"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2" fillId="5" borderId="0" xfId="30" applyFill="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58" fillId="0" borderId="39" xfId="0" applyFont="1" applyBorder="1" applyAlignment="1" applyProtection="1">
      <alignment horizontal="left" vertical="center" wrapText="1"/>
    </xf>
    <xf numFmtId="0" fontId="58" fillId="0" borderId="22" xfId="0" applyFont="1" applyBorder="1" applyAlignment="1" applyProtection="1">
      <alignment horizontal="left" vertical="center" wrapText="1"/>
    </xf>
    <xf numFmtId="0" fontId="18" fillId="0" borderId="10" xfId="0" applyFont="1" applyBorder="1" applyAlignment="1" applyProtection="1">
      <alignment horizontal="left" vertical="center" wrapText="1"/>
    </xf>
    <xf numFmtId="0" fontId="18" fillId="0" borderId="22" xfId="0" applyFont="1" applyBorder="1" applyAlignment="1" applyProtection="1">
      <alignment horizontal="left" vertical="center" wrapText="1"/>
    </xf>
    <xf numFmtId="0" fontId="18" fillId="0" borderId="21"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53" fillId="0" borderId="10" xfId="0" applyFont="1" applyBorder="1" applyAlignment="1" applyProtection="1">
      <alignment horizontal="left"/>
    </xf>
    <xf numFmtId="0" fontId="53" fillId="0" borderId="21" xfId="0" applyFont="1" applyBorder="1" applyAlignment="1" applyProtection="1">
      <alignment horizontal="left"/>
    </xf>
    <xf numFmtId="0" fontId="53" fillId="0" borderId="39" xfId="0" applyFont="1" applyBorder="1" applyAlignment="1" applyProtection="1">
      <alignment horizontal="left"/>
    </xf>
    <xf numFmtId="0" fontId="53" fillId="0" borderId="22" xfId="0" applyFont="1" applyBorder="1" applyAlignment="1" applyProtection="1">
      <alignment horizontal="left"/>
    </xf>
    <xf numFmtId="0" fontId="58" fillId="0" borderId="10" xfId="0" applyFont="1" applyBorder="1" applyAlignment="1" applyProtection="1">
      <alignment horizontal="left"/>
    </xf>
    <xf numFmtId="0" fontId="58" fillId="0" borderId="22" xfId="0" applyFont="1" applyBorder="1" applyAlignment="1" applyProtection="1">
      <alignment horizontal="left"/>
    </xf>
    <xf numFmtId="0" fontId="47" fillId="0" borderId="10" xfId="0" applyFont="1" applyBorder="1" applyAlignment="1" applyProtection="1">
      <alignment horizontal="center" vertical="center" wrapText="1"/>
    </xf>
    <xf numFmtId="0" fontId="47" fillId="0" borderId="22"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46" fillId="15" borderId="45" xfId="0" applyFont="1" applyFill="1" applyBorder="1" applyAlignment="1" applyProtection="1">
      <alignment horizontal="left" vertical="center" wrapText="1"/>
    </xf>
    <xf numFmtId="0" fontId="46" fillId="15" borderId="46" xfId="0" applyFont="1" applyFill="1" applyBorder="1" applyAlignment="1" applyProtection="1">
      <alignment horizontal="left" vertical="center" wrapText="1"/>
    </xf>
    <xf numFmtId="0" fontId="47" fillId="0" borderId="10" xfId="0" applyFont="1" applyBorder="1" applyAlignment="1" applyProtection="1">
      <alignment horizontal="center" vertical="center" shrinkToFit="1"/>
    </xf>
    <xf numFmtId="0" fontId="47" fillId="0" borderId="22"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58" fillId="0" borderId="10" xfId="0" applyFont="1" applyBorder="1" applyAlignment="1" applyProtection="1">
      <alignment horizontal="left" vertical="center" wrapText="1"/>
    </xf>
    <xf numFmtId="0" fontId="58" fillId="0" borderId="21" xfId="0" applyFont="1" applyBorder="1" applyAlignment="1" applyProtection="1">
      <alignment horizontal="left" vertical="center" wrapText="1"/>
    </xf>
    <xf numFmtId="0" fontId="46" fillId="0" borderId="4" xfId="0" applyFont="1" applyBorder="1" applyAlignment="1" applyProtection="1">
      <alignment horizontal="left" vertical="center" wrapText="1"/>
    </xf>
    <xf numFmtId="0" fontId="0" fillId="0" borderId="45" xfId="0" applyBorder="1" applyAlignment="1"/>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58" fillId="0" borderId="10" xfId="0" applyFont="1" applyBorder="1" applyAlignment="1" applyProtection="1">
      <alignment horizontal="center" vertical="center" wrapText="1"/>
    </xf>
    <xf numFmtId="0" fontId="58" fillId="0" borderId="21" xfId="0" applyFont="1" applyBorder="1" applyAlignment="1" applyProtection="1">
      <alignment horizontal="center" vertical="center" wrapText="1"/>
    </xf>
    <xf numFmtId="0" fontId="58" fillId="0" borderId="39" xfId="0" applyFont="1" applyBorder="1" applyAlignment="1" applyProtection="1">
      <alignment horizontal="center" vertical="center" wrapText="1"/>
    </xf>
    <xf numFmtId="0" fontId="58" fillId="0" borderId="22" xfId="0" applyFont="1" applyBorder="1" applyAlignment="1" applyProtection="1">
      <alignment horizontal="center" vertical="center" wrapText="1"/>
    </xf>
    <xf numFmtId="0" fontId="47" fillId="0" borderId="33"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35" xfId="0" applyFont="1" applyBorder="1" applyAlignment="1" applyProtection="1">
      <alignment horizontal="center" vertical="center" wrapText="1"/>
    </xf>
    <xf numFmtId="0" fontId="53" fillId="0" borderId="4" xfId="0" applyFont="1" applyBorder="1" applyAlignment="1" applyProtection="1">
      <alignment horizontal="center" vertical="center"/>
    </xf>
    <xf numFmtId="0" fontId="53" fillId="0" borderId="5" xfId="0" applyFont="1" applyBorder="1" applyAlignment="1" applyProtection="1">
      <alignment horizontal="center" vertical="center"/>
    </xf>
    <xf numFmtId="0" fontId="59" fillId="0" borderId="10" xfId="0" applyFont="1" applyBorder="1" applyAlignment="1" applyProtection="1">
      <alignment horizontal="center" vertical="top" wrapText="1"/>
      <protection locked="0"/>
    </xf>
    <xf numFmtId="0" fontId="59" fillId="0" borderId="21" xfId="0" applyFont="1" applyBorder="1" applyAlignment="1" applyProtection="1">
      <alignment horizontal="center" vertical="top" wrapText="1"/>
      <protection locked="0"/>
    </xf>
    <xf numFmtId="0" fontId="59" fillId="0" borderId="22" xfId="0" applyFont="1" applyBorder="1" applyAlignment="1" applyProtection="1">
      <alignment horizontal="center" vertical="top" wrapText="1"/>
      <protection locked="0"/>
    </xf>
    <xf numFmtId="0" fontId="59" fillId="0" borderId="4" xfId="0" applyFont="1" applyBorder="1" applyAlignment="1" applyProtection="1">
      <alignment horizontal="center" vertical="top" wrapText="1"/>
      <protection locked="0"/>
    </xf>
    <xf numFmtId="0" fontId="59" fillId="0" borderId="0" xfId="0" applyFont="1" applyBorder="1" applyAlignment="1" applyProtection="1">
      <alignment horizontal="center" vertical="top" wrapText="1"/>
      <protection locked="0"/>
    </xf>
    <xf numFmtId="0" fontId="59" fillId="0" borderId="5" xfId="0" applyFont="1" applyBorder="1" applyAlignment="1" applyProtection="1">
      <alignment horizontal="center" vertical="top" wrapText="1"/>
      <protection locked="0"/>
    </xf>
    <xf numFmtId="0" fontId="59" fillId="0" borderId="6" xfId="0" applyFont="1" applyBorder="1" applyAlignment="1" applyProtection="1">
      <alignment horizontal="center" vertical="top" wrapText="1"/>
      <protection locked="0"/>
    </xf>
    <xf numFmtId="0" fontId="59" fillId="0" borderId="9" xfId="0" applyFont="1" applyBorder="1" applyAlignment="1" applyProtection="1">
      <alignment horizontal="center" vertical="top" wrapText="1"/>
      <protection locked="0"/>
    </xf>
    <xf numFmtId="0" fontId="59" fillId="0" borderId="2" xfId="0" applyFont="1" applyBorder="1" applyAlignment="1" applyProtection="1">
      <alignment horizontal="center" vertical="top" wrapText="1"/>
      <protection locked="0"/>
    </xf>
    <xf numFmtId="0" fontId="61" fillId="0" borderId="10" xfId="0" applyFont="1" applyBorder="1" applyAlignment="1" applyProtection="1">
      <alignment horizontal="center" vertical="top" wrapText="1"/>
      <protection locked="0"/>
    </xf>
    <xf numFmtId="0" fontId="61" fillId="0" borderId="21" xfId="0" applyFont="1" applyBorder="1" applyAlignment="1" applyProtection="1">
      <alignment horizontal="center" vertical="top" wrapText="1"/>
      <protection locked="0"/>
    </xf>
    <xf numFmtId="0" fontId="61" fillId="0" borderId="22" xfId="0" applyFont="1" applyBorder="1" applyAlignment="1" applyProtection="1">
      <alignment horizontal="center" vertical="top" wrapText="1"/>
      <protection locked="0"/>
    </xf>
    <xf numFmtId="0" fontId="61" fillId="0" borderId="4" xfId="0" applyFont="1" applyBorder="1" applyAlignment="1" applyProtection="1">
      <alignment horizontal="center" vertical="top" wrapText="1"/>
      <protection locked="0"/>
    </xf>
    <xf numFmtId="0" fontId="61" fillId="0" borderId="0" xfId="0" applyFont="1" applyBorder="1" applyAlignment="1" applyProtection="1">
      <alignment horizontal="center" vertical="top" wrapText="1"/>
      <protection locked="0"/>
    </xf>
    <xf numFmtId="0" fontId="61" fillId="0" borderId="5" xfId="0" applyFont="1" applyBorder="1" applyAlignment="1" applyProtection="1">
      <alignment horizontal="center" vertical="top" wrapText="1"/>
      <protection locked="0"/>
    </xf>
    <xf numFmtId="0" fontId="61" fillId="0" borderId="6" xfId="0" applyFont="1" applyBorder="1" applyAlignment="1" applyProtection="1">
      <alignment horizontal="center" vertical="top" wrapText="1"/>
      <protection locked="0"/>
    </xf>
    <xf numFmtId="0" fontId="61" fillId="0" borderId="9" xfId="0" applyFont="1" applyBorder="1" applyAlignment="1" applyProtection="1">
      <alignment horizontal="center" vertical="top" wrapText="1"/>
      <protection locked="0"/>
    </xf>
    <xf numFmtId="0" fontId="61" fillId="0" borderId="2" xfId="0" applyFont="1" applyBorder="1" applyAlignment="1" applyProtection="1">
      <alignment horizontal="center" vertical="top" wrapText="1"/>
      <protection locked="0"/>
    </xf>
    <xf numFmtId="0" fontId="60" fillId="0" borderId="10" xfId="0" applyFont="1" applyBorder="1" applyAlignment="1" applyProtection="1">
      <alignment horizontal="left" vertical="top" wrapText="1"/>
      <protection locked="0"/>
    </xf>
    <xf numFmtId="0" fontId="60" fillId="0" borderId="21" xfId="0" applyFont="1" applyBorder="1" applyAlignment="1" applyProtection="1">
      <alignment horizontal="left" vertical="top" wrapText="1"/>
      <protection locked="0"/>
    </xf>
    <xf numFmtId="0" fontId="60" fillId="0" borderId="22" xfId="0" applyFont="1" applyBorder="1" applyAlignment="1" applyProtection="1">
      <alignment horizontal="left" vertical="top" wrapText="1"/>
      <protection locked="0"/>
    </xf>
    <xf numFmtId="0" fontId="60" fillId="0" borderId="4"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5" xfId="0" applyFont="1" applyBorder="1" applyAlignment="1" applyProtection="1">
      <alignment horizontal="left" vertical="top" wrapText="1"/>
      <protection locked="0"/>
    </xf>
    <xf numFmtId="0" fontId="60" fillId="0" borderId="6" xfId="0" applyFont="1" applyBorder="1" applyAlignment="1" applyProtection="1">
      <alignment horizontal="left" vertical="top" wrapText="1"/>
      <protection locked="0"/>
    </xf>
    <xf numFmtId="0" fontId="60" fillId="0" borderId="9" xfId="0" applyFont="1" applyBorder="1" applyAlignment="1" applyProtection="1">
      <alignment horizontal="left" vertical="top" wrapText="1"/>
      <protection locked="0"/>
    </xf>
    <xf numFmtId="0" fontId="60" fillId="0" borderId="2"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21" xfId="0" applyFont="1" applyBorder="1" applyAlignment="1" applyProtection="1">
      <alignment horizontal="left" vertical="top" wrapText="1"/>
      <protection locked="0"/>
    </xf>
    <xf numFmtId="0" fontId="62" fillId="0" borderId="22" xfId="0" applyFont="1" applyBorder="1" applyAlignment="1" applyProtection="1">
      <alignment horizontal="left" vertical="top" wrapText="1"/>
      <protection locked="0"/>
    </xf>
    <xf numFmtId="0" fontId="62" fillId="0" borderId="4"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62" fillId="0" borderId="6" xfId="0" applyFont="1" applyBorder="1" applyAlignment="1" applyProtection="1">
      <alignment horizontal="left" vertical="top" wrapText="1"/>
      <protection locked="0"/>
    </xf>
    <xf numFmtId="0" fontId="62" fillId="0" borderId="9" xfId="0" applyFont="1" applyBorder="1" applyAlignment="1" applyProtection="1">
      <alignment horizontal="left" vertical="top" wrapText="1"/>
      <protection locked="0"/>
    </xf>
    <xf numFmtId="0" fontId="62" fillId="0" borderId="2" xfId="0" applyFont="1" applyBorder="1" applyAlignment="1" applyProtection="1">
      <alignment horizontal="left" vertical="top" wrapText="1"/>
      <protection locked="0"/>
    </xf>
    <xf numFmtId="0" fontId="25" fillId="15" borderId="6" xfId="0" applyFont="1" applyFill="1" applyBorder="1" applyAlignment="1" applyProtection="1">
      <alignment horizontal="left" vertical="center" wrapText="1"/>
    </xf>
    <xf numFmtId="0" fontId="25" fillId="15" borderId="9" xfId="0" applyFont="1" applyFill="1" applyBorder="1" applyAlignment="1" applyProtection="1">
      <alignment horizontal="left" vertical="center" wrapText="1"/>
    </xf>
    <xf numFmtId="0" fontId="25" fillId="15" borderId="2" xfId="0" applyFont="1" applyFill="1" applyBorder="1" applyAlignment="1" applyProtection="1">
      <alignment horizontal="left" vertical="center" wrapText="1"/>
    </xf>
    <xf numFmtId="0" fontId="25" fillId="15" borderId="6" xfId="0" applyFont="1" applyFill="1" applyBorder="1" applyAlignment="1" applyProtection="1">
      <alignment horizontal="center" vertical="center" wrapText="1"/>
    </xf>
    <xf numFmtId="0" fontId="25" fillId="15" borderId="9" xfId="0" applyFont="1" applyFill="1" applyBorder="1" applyAlignment="1" applyProtection="1">
      <alignment horizontal="center" vertical="center" wrapText="1"/>
    </xf>
    <xf numFmtId="0" fontId="58" fillId="0" borderId="3" xfId="0" applyFont="1" applyBorder="1" applyAlignment="1" applyProtection="1">
      <alignment horizontal="left" vertical="center" wrapText="1" indent="2"/>
    </xf>
    <xf numFmtId="0" fontId="58" fillId="0" borderId="7" xfId="0" applyFont="1" applyBorder="1" applyAlignment="1" applyProtection="1">
      <alignment horizontal="left" vertical="center" wrapText="1" indent="2"/>
    </xf>
    <xf numFmtId="0" fontId="58" fillId="0" borderId="8" xfId="0" applyFont="1" applyBorder="1" applyAlignment="1" applyProtection="1">
      <alignment horizontal="left" vertical="center" wrapText="1" indent="2"/>
    </xf>
    <xf numFmtId="0" fontId="53" fillId="0" borderId="3" xfId="0" applyFont="1" applyBorder="1" applyAlignment="1" applyProtection="1">
      <alignment horizontal="left" vertical="center" wrapText="1" indent="2"/>
    </xf>
    <xf numFmtId="0" fontId="53" fillId="0" borderId="7" xfId="0" applyFont="1" applyBorder="1" applyAlignment="1" applyProtection="1">
      <alignment horizontal="left" vertical="center" wrapText="1" indent="2"/>
    </xf>
    <xf numFmtId="0" fontId="53" fillId="0" borderId="8" xfId="0" applyFont="1" applyBorder="1" applyAlignment="1" applyProtection="1">
      <alignment horizontal="left" vertical="center" wrapText="1" indent="2"/>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2" xfId="0" applyFont="1" applyBorder="1" applyAlignment="1" applyProtection="1">
      <alignment horizontal="right" vertical="top" wrapText="1" indent="1"/>
    </xf>
    <xf numFmtId="0" fontId="20" fillId="15" borderId="3" xfId="0" applyFont="1" applyFill="1" applyBorder="1" applyAlignment="1" applyProtection="1">
      <alignment horizontal="center" vertical="center"/>
    </xf>
    <xf numFmtId="0" fontId="20" fillId="15" borderId="7" xfId="0" applyFont="1" applyFill="1" applyBorder="1" applyAlignment="1" applyProtection="1">
      <alignment horizontal="center" vertical="center"/>
    </xf>
    <xf numFmtId="0" fontId="20" fillId="15" borderId="8" xfId="0" applyFont="1" applyFill="1" applyBorder="1" applyAlignment="1" applyProtection="1">
      <alignment horizontal="center" vertical="center"/>
    </xf>
    <xf numFmtId="0" fontId="45" fillId="15" borderId="3" xfId="0" applyFont="1" applyFill="1" applyBorder="1" applyAlignment="1" applyProtection="1">
      <alignment horizontal="center" vertical="center"/>
    </xf>
    <xf numFmtId="0" fontId="45" fillId="15" borderId="7" xfId="0" applyFont="1" applyFill="1" applyBorder="1" applyAlignment="1" applyProtection="1">
      <alignment horizontal="center" vertical="center"/>
    </xf>
    <xf numFmtId="0" fontId="45" fillId="15" borderId="8" xfId="0" applyFont="1" applyFill="1" applyBorder="1" applyAlignment="1" applyProtection="1">
      <alignment horizontal="center" vertical="center"/>
    </xf>
    <xf numFmtId="0" fontId="27" fillId="15" borderId="31" xfId="0" applyFont="1" applyFill="1" applyBorder="1" applyAlignment="1" applyProtection="1">
      <alignment horizontal="center" vertical="center" wrapText="1"/>
    </xf>
    <xf numFmtId="0" fontId="27" fillId="15" borderId="7" xfId="0" applyFont="1" applyFill="1" applyBorder="1" applyAlignment="1" applyProtection="1">
      <alignment horizontal="center" vertical="center" wrapText="1"/>
    </xf>
    <xf numFmtId="0" fontId="27" fillId="15" borderId="8" xfId="0" applyFont="1" applyFill="1" applyBorder="1" applyAlignment="1" applyProtection="1">
      <alignment horizontal="center" vertical="center" wrapText="1"/>
    </xf>
    <xf numFmtId="0" fontId="24" fillId="0" borderId="7" xfId="0" applyFont="1" applyBorder="1" applyAlignment="1">
      <alignment vertical="center" wrapText="1"/>
    </xf>
    <xf numFmtId="0" fontId="53" fillId="0" borderId="3" xfId="0" applyFont="1" applyBorder="1" applyAlignment="1" applyProtection="1">
      <alignment horizontal="left" vertical="center" wrapText="1" indent="2"/>
      <protection locked="0"/>
    </xf>
    <xf numFmtId="0" fontId="53" fillId="0" borderId="7" xfId="0" applyFont="1" applyBorder="1" applyAlignment="1" applyProtection="1">
      <alignment horizontal="left" vertical="center" wrapText="1" indent="2"/>
      <protection locked="0"/>
    </xf>
    <xf numFmtId="0" fontId="53" fillId="0" borderId="8" xfId="0" applyFont="1" applyBorder="1" applyAlignment="1" applyProtection="1">
      <alignment horizontal="left" vertical="center" wrapText="1" indent="2"/>
      <protection locked="0"/>
    </xf>
    <xf numFmtId="0" fontId="58" fillId="0" borderId="36"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1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46" fillId="0" borderId="5" xfId="0" applyFont="1" applyBorder="1" applyAlignment="1" applyProtection="1">
      <alignment horizontal="left" vertical="center" wrapText="1"/>
    </xf>
    <xf numFmtId="0" fontId="0" fillId="0" borderId="5" xfId="0" applyBorder="1" applyAlignment="1">
      <alignment horizontal="left" vertical="center" wrapText="1"/>
    </xf>
    <xf numFmtId="0" fontId="46" fillId="0" borderId="36" xfId="0" applyFont="1" applyBorder="1" applyAlignment="1" applyProtection="1">
      <alignment horizontal="left" vertical="center" wrapText="1" indent="1"/>
    </xf>
    <xf numFmtId="0" fontId="0" fillId="0" borderId="5" xfId="0" applyBorder="1" applyAlignment="1">
      <alignment horizontal="left" vertical="center"/>
    </xf>
    <xf numFmtId="0" fontId="46" fillId="0" borderId="4"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37" xfId="0" applyFont="1" applyBorder="1" applyAlignment="1" applyProtection="1">
      <alignment horizontal="left" vertical="center"/>
    </xf>
    <xf numFmtId="0" fontId="83" fillId="0" borderId="7" xfId="0" applyFont="1" applyBorder="1" applyAlignment="1" applyProtection="1">
      <alignment horizontal="left" vertical="center" wrapText="1" indent="2"/>
    </xf>
    <xf numFmtId="0" fontId="83" fillId="0" borderId="8" xfId="0" applyFont="1" applyBorder="1" applyAlignment="1" applyProtection="1">
      <alignment horizontal="left" vertical="center" wrapText="1" indent="2"/>
    </xf>
    <xf numFmtId="0" fontId="18" fillId="0" borderId="4" xfId="0" applyFont="1" applyBorder="1" applyAlignment="1" applyProtection="1">
      <alignment horizontal="left" vertical="top" wrapText="1"/>
    </xf>
    <xf numFmtId="0" fontId="18" fillId="0" borderId="45" xfId="0" applyFont="1" applyBorder="1" applyAlignment="1" applyProtection="1">
      <alignment horizontal="left" vertical="top" wrapText="1"/>
    </xf>
    <xf numFmtId="0" fontId="18" fillId="8" borderId="36" xfId="0" applyFont="1" applyFill="1" applyBorder="1" applyAlignment="1" applyProtection="1">
      <alignment horizontal="left" vertical="top" wrapText="1"/>
    </xf>
    <xf numFmtId="0" fontId="18" fillId="8" borderId="5" xfId="0" applyFont="1" applyFill="1" applyBorder="1" applyAlignment="1" applyProtection="1">
      <alignment horizontal="left" vertical="top" wrapText="1"/>
    </xf>
    <xf numFmtId="0" fontId="18" fillId="0" borderId="5" xfId="0" applyFont="1" applyBorder="1" applyAlignment="1" applyProtection="1">
      <alignment horizontal="left" vertical="top" wrapText="1"/>
    </xf>
    <xf numFmtId="0" fontId="53" fillId="0" borderId="3" xfId="0" applyFont="1" applyBorder="1" applyAlignment="1">
      <alignment vertical="center" wrapText="1"/>
    </xf>
    <xf numFmtId="0" fontId="53" fillId="0" borderId="7" xfId="0" applyFont="1" applyBorder="1" applyAlignment="1">
      <alignment vertical="center" wrapText="1"/>
    </xf>
    <xf numFmtId="0" fontId="53" fillId="0" borderId="8" xfId="0" applyFont="1" applyBorder="1" applyAlignment="1">
      <alignment vertical="center" wrapText="1"/>
    </xf>
    <xf numFmtId="0" fontId="46" fillId="0" borderId="36" xfId="0" applyFont="1" applyBorder="1" applyAlignment="1" applyProtection="1">
      <alignment horizontal="left" vertical="center" wrapText="1"/>
    </xf>
    <xf numFmtId="0" fontId="18" fillId="6" borderId="7" xfId="0" applyFont="1" applyFill="1" applyBorder="1" applyAlignment="1" applyProtection="1">
      <alignment horizontal="center" vertic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5" fontId="95" fillId="29" borderId="1" xfId="0" applyNumberFormat="1" applyFont="1" applyFill="1" applyBorder="1" applyAlignment="1" applyProtection="1">
      <alignment wrapText="1"/>
      <protection locked="0"/>
    </xf>
    <xf numFmtId="0" fontId="0" fillId="29" borderId="1" xfId="0" applyFill="1" applyBorder="1" applyAlignment="1" applyProtection="1">
      <alignment wrapText="1"/>
      <protection locked="0"/>
    </xf>
    <xf numFmtId="0" fontId="98" fillId="0" borderId="0" xfId="0" applyFont="1" applyAlignment="1" applyProtection="1">
      <alignment horizontal="center" vertical="center"/>
    </xf>
    <xf numFmtId="0" fontId="98" fillId="0" borderId="0" xfId="0" applyFont="1" applyAlignment="1">
      <alignment horizontal="center" vertical="center"/>
    </xf>
    <xf numFmtId="0" fontId="99" fillId="0" borderId="1" xfId="0" applyFont="1" applyBorder="1" applyAlignment="1" applyProtection="1"/>
    <xf numFmtId="0" fontId="54" fillId="0" borderId="1" xfId="0" applyFont="1" applyBorder="1" applyAlignment="1"/>
    <xf numFmtId="0" fontId="0" fillId="0" borderId="1" xfId="0" applyBorder="1" applyAlignment="1" applyProtection="1">
      <protection locked="0"/>
    </xf>
    <xf numFmtId="0" fontId="96" fillId="0" borderId="0" xfId="0" applyFont="1" applyBorder="1" applyAlignment="1" applyProtection="1">
      <alignment wrapText="1"/>
    </xf>
    <xf numFmtId="0" fontId="96" fillId="0" borderId="0" xfId="0" applyFont="1" applyAlignment="1">
      <alignment wrapText="1"/>
    </xf>
    <xf numFmtId="0" fontId="96" fillId="0" borderId="0" xfId="0" applyFont="1" applyAlignment="1" applyProtection="1">
      <alignment horizontal="center" wrapText="1"/>
    </xf>
    <xf numFmtId="0" fontId="96" fillId="0" borderId="0" xfId="0" applyFont="1" applyAlignment="1">
      <alignment horizontal="center" wrapText="1"/>
    </xf>
    <xf numFmtId="0" fontId="106" fillId="5" borderId="0" xfId="51" applyFont="1" applyFill="1" applyAlignment="1" applyProtection="1">
      <alignment horizontal="center" vertical="center" wrapText="1"/>
    </xf>
    <xf numFmtId="0" fontId="26" fillId="0" borderId="28" xfId="0" applyFont="1" applyBorder="1" applyAlignment="1" applyProtection="1">
      <alignment horizontal="left" vertical="center" wrapText="1"/>
    </xf>
    <xf numFmtId="0" fontId="26" fillId="0" borderId="30" xfId="0" applyFont="1" applyBorder="1" applyAlignment="1" applyProtection="1">
      <alignment horizontal="left" vertical="center" wrapText="1"/>
    </xf>
    <xf numFmtId="0" fontId="100" fillId="0" borderId="23" xfId="0" applyFont="1" applyBorder="1" applyAlignment="1" applyProtection="1">
      <alignment horizontal="left" vertical="center" wrapText="1"/>
    </xf>
    <xf numFmtId="0" fontId="0" fillId="0" borderId="0" xfId="0" applyBorder="1" applyProtection="1"/>
    <xf numFmtId="0" fontId="111" fillId="15" borderId="3" xfId="0" applyFont="1" applyFill="1" applyBorder="1" applyAlignment="1" applyProtection="1">
      <alignment horizontal="center" vertical="center"/>
    </xf>
    <xf numFmtId="0" fontId="111" fillId="15" borderId="7" xfId="0" applyFont="1" applyFill="1" applyBorder="1" applyAlignment="1" applyProtection="1">
      <alignment horizontal="center" vertical="center"/>
    </xf>
    <xf numFmtId="0" fontId="111" fillId="15"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9" borderId="3" xfId="0" applyFont="1" applyFill="1" applyBorder="1" applyAlignment="1" applyProtection="1">
      <alignment horizontal="left" vertical="top" wrapText="1"/>
      <protection locked="0"/>
    </xf>
    <xf numFmtId="0" fontId="0" fillId="29" borderId="7" xfId="0" applyFont="1" applyFill="1" applyBorder="1" applyAlignment="1" applyProtection="1">
      <alignment horizontal="left" vertical="top" wrapText="1"/>
      <protection locked="0"/>
    </xf>
    <xf numFmtId="0" fontId="0" fillId="29" borderId="8" xfId="0" applyFont="1" applyFill="1" applyBorder="1" applyAlignment="1" applyProtection="1">
      <alignment horizontal="left" vertical="top" wrapText="1"/>
      <protection locked="0"/>
    </xf>
    <xf numFmtId="0" fontId="27" fillId="15" borderId="58" xfId="0" applyFont="1" applyFill="1" applyBorder="1" applyAlignment="1" applyProtection="1">
      <alignment horizontal="center" vertical="center" wrapText="1"/>
    </xf>
    <xf numFmtId="0" fontId="27" fillId="15" borderId="21" xfId="0" applyFont="1" applyFill="1" applyBorder="1" applyAlignment="1" applyProtection="1">
      <alignment horizontal="center" vertical="center" wrapText="1"/>
    </xf>
    <xf numFmtId="0" fontId="105" fillId="30" borderId="3" xfId="0" applyFont="1" applyFill="1" applyBorder="1" applyAlignment="1" applyProtection="1">
      <alignment horizontal="center" vertical="center" wrapText="1"/>
    </xf>
    <xf numFmtId="0" fontId="107" fillId="30" borderId="8" xfId="0" applyFont="1" applyFill="1" applyBorder="1" applyAlignment="1">
      <alignment horizontal="center" vertical="center" wrapText="1"/>
    </xf>
    <xf numFmtId="0" fontId="108" fillId="29" borderId="3" xfId="0" applyFont="1" applyFill="1" applyBorder="1" applyAlignment="1" applyProtection="1">
      <alignment horizontal="left" vertical="center" wrapText="1"/>
      <protection hidden="1"/>
    </xf>
    <xf numFmtId="0" fontId="107" fillId="29" borderId="7" xfId="0" applyFont="1" applyFill="1" applyBorder="1" applyAlignment="1" applyProtection="1">
      <alignment horizontal="left" vertical="center" wrapText="1"/>
      <protection hidden="1"/>
    </xf>
    <xf numFmtId="0" fontId="107" fillId="29" borderId="8" xfId="0" applyFont="1" applyFill="1" applyBorder="1" applyAlignment="1" applyProtection="1">
      <alignment horizontal="left" vertical="center" wrapText="1"/>
      <protection hidden="1"/>
    </xf>
    <xf numFmtId="0" fontId="96" fillId="0" borderId="50" xfId="0" applyFont="1" applyBorder="1" applyAlignment="1" applyProtection="1"/>
    <xf numFmtId="0" fontId="96" fillId="0" borderId="21" xfId="0" applyFont="1" applyBorder="1" applyProtection="1"/>
    <xf numFmtId="0" fontId="33" fillId="30" borderId="3" xfId="0" applyFont="1" applyFill="1" applyBorder="1" applyAlignment="1" applyProtection="1">
      <alignment horizontal="left" vertical="center" wrapText="1"/>
    </xf>
    <xf numFmtId="0" fontId="33" fillId="30" borderId="7" xfId="0" applyFont="1" applyFill="1" applyBorder="1" applyAlignment="1" applyProtection="1">
      <alignment horizontal="left" vertical="center" wrapText="1"/>
    </xf>
    <xf numFmtId="0" fontId="33" fillId="30" borderId="8"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0" fillId="30" borderId="8" xfId="0" applyFont="1" applyFill="1" applyBorder="1" applyAlignment="1">
      <alignment horizontal="left" vertical="center" wrapText="1"/>
    </xf>
    <xf numFmtId="0" fontId="33" fillId="29" borderId="3" xfId="0" applyFont="1" applyFill="1" applyBorder="1" applyAlignment="1" applyProtection="1">
      <alignment horizontal="left" vertical="center" wrapText="1"/>
      <protection locked="0"/>
    </xf>
    <xf numFmtId="0" fontId="0" fillId="29" borderId="7" xfId="0" applyFont="1" applyFill="1" applyBorder="1" applyAlignment="1" applyProtection="1">
      <alignment horizontal="left" vertical="center" wrapText="1"/>
      <protection locked="0"/>
    </xf>
    <xf numFmtId="0" fontId="0" fillId="29" borderId="8" xfId="0" applyFont="1" applyFill="1" applyBorder="1" applyAlignment="1" applyProtection="1">
      <alignment horizontal="left" vertical="center" wrapText="1"/>
      <protection locked="0"/>
    </xf>
    <xf numFmtId="0" fontId="32" fillId="30" borderId="3" xfId="0" applyFont="1" applyFill="1" applyBorder="1" applyAlignment="1" applyProtection="1">
      <alignment horizontal="center" vertical="center" wrapText="1"/>
    </xf>
    <xf numFmtId="0" fontId="93" fillId="30" borderId="8" xfId="0" applyFont="1" applyFill="1" applyBorder="1" applyAlignment="1">
      <alignment horizontal="center" vertical="center" wrapText="1"/>
    </xf>
    <xf numFmtId="0" fontId="110"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110" fillId="29" borderId="3" xfId="0" applyFont="1" applyFill="1" applyBorder="1" applyAlignment="1" applyProtection="1">
      <alignment horizontal="left" vertical="top" wrapText="1"/>
      <protection locked="0"/>
    </xf>
    <xf numFmtId="0" fontId="109" fillId="0" borderId="7" xfId="0" applyFont="1" applyFill="1" applyBorder="1" applyAlignment="1" applyProtection="1">
      <alignment horizontal="left" vertical="center" wrapText="1"/>
      <protection hidden="1"/>
    </xf>
    <xf numFmtId="0" fontId="93" fillId="0" borderId="8" xfId="0" applyFont="1" applyFill="1" applyBorder="1" applyAlignment="1" applyProtection="1">
      <alignment horizontal="left" vertical="center" wrapText="1"/>
      <protection hidden="1"/>
    </xf>
    <xf numFmtId="0" fontId="93" fillId="0" borderId="3" xfId="0" applyFont="1" applyFill="1" applyBorder="1" applyAlignment="1" applyProtection="1">
      <protection hidden="1"/>
    </xf>
    <xf numFmtId="0" fontId="93"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105" fillId="30" borderId="7" xfId="0" applyFont="1" applyFill="1" applyBorder="1" applyAlignment="1" applyProtection="1">
      <alignment horizontal="center" vertical="center" wrapText="1"/>
    </xf>
    <xf numFmtId="0" fontId="105" fillId="30" borderId="8" xfId="0" applyFont="1" applyFill="1" applyBorder="1" applyAlignment="1" applyProtection="1">
      <alignment horizontal="center" vertical="center" wrapText="1"/>
    </xf>
    <xf numFmtId="0" fontId="106" fillId="0" borderId="0" xfId="0" applyFont="1" applyAlignment="1" applyProtection="1">
      <alignment horizontal="center" vertical="center" wrapText="1"/>
    </xf>
    <xf numFmtId="0" fontId="18" fillId="8" borderId="36"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58" fillId="0" borderId="10" xfId="0" applyFont="1" applyBorder="1" applyAlignment="1" applyProtection="1">
      <alignment horizontal="center" wrapText="1"/>
    </xf>
    <xf numFmtId="0" fontId="58" fillId="0" borderId="21" xfId="0" applyFont="1" applyBorder="1" applyAlignment="1" applyProtection="1">
      <alignment horizontal="center" wrapText="1"/>
    </xf>
    <xf numFmtId="0" fontId="58" fillId="0" borderId="39" xfId="0" applyFont="1" applyBorder="1" applyAlignment="1" applyProtection="1">
      <alignment horizontal="left" wrapText="1"/>
    </xf>
    <xf numFmtId="0" fontId="58" fillId="0" borderId="22" xfId="0" applyFont="1" applyBorder="1" applyAlignment="1" applyProtection="1">
      <alignment horizontal="left" wrapText="1"/>
    </xf>
    <xf numFmtId="0" fontId="35" fillId="0" borderId="32" xfId="0" applyFont="1" applyBorder="1" applyAlignment="1">
      <alignment vertical="center" wrapText="1"/>
    </xf>
    <xf numFmtId="0" fontId="24" fillId="0" borderId="3" xfId="0" applyFont="1" applyBorder="1" applyAlignment="1">
      <alignment vertic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13" xfId="0" applyFont="1" applyFill="1" applyBorder="1" applyAlignment="1">
      <alignment horizontal="center" vertical="center"/>
    </xf>
    <xf numFmtId="0" fontId="28" fillId="13" borderId="0" xfId="0" applyFont="1" applyFill="1" applyProtection="1">
      <protection hidden="1"/>
    </xf>
    <xf numFmtId="0" fontId="12" fillId="13" borderId="0" xfId="30" applyFill="1" applyProtection="1">
      <protection hidden="1"/>
    </xf>
    <xf numFmtId="0" fontId="1" fillId="13" borderId="0" xfId="30" applyFont="1" applyFill="1" applyProtection="1">
      <protection hidden="1"/>
    </xf>
    <xf numFmtId="9" fontId="127" fillId="35" borderId="10" xfId="0" applyNumberFormat="1" applyFont="1" applyFill="1" applyBorder="1" applyAlignment="1">
      <alignment horizontal="center" vertical="center"/>
    </xf>
    <xf numFmtId="9" fontId="127" fillId="35" borderId="22" xfId="0" applyNumberFormat="1" applyFont="1" applyFill="1" applyBorder="1" applyAlignment="1">
      <alignment horizontal="center" vertical="center"/>
    </xf>
    <xf numFmtId="0" fontId="95" fillId="35" borderId="0" xfId="0" applyFont="1" applyFill="1"/>
    <xf numFmtId="0" fontId="0" fillId="35" borderId="0" xfId="0" applyFill="1" applyAlignment="1">
      <alignment wrapText="1"/>
    </xf>
    <xf numFmtId="0" fontId="0" fillId="35" borderId="0" xfId="0" applyFill="1" applyAlignment="1"/>
    <xf numFmtId="9" fontId="127" fillId="35" borderId="6" xfId="0" applyNumberFormat="1" applyFont="1" applyFill="1" applyBorder="1" applyAlignment="1">
      <alignment horizontal="center" vertical="center"/>
    </xf>
    <xf numFmtId="9" fontId="127" fillId="35" borderId="2" xfId="0" applyNumberFormat="1" applyFont="1" applyFill="1" applyBorder="1" applyAlignment="1">
      <alignment horizontal="center" vertical="center"/>
    </xf>
    <xf numFmtId="0" fontId="32" fillId="34" borderId="3" xfId="0" applyFont="1" applyFill="1" applyBorder="1" applyAlignment="1" applyProtection="1">
      <alignment horizontal="center" vertical="center" wrapText="1"/>
    </xf>
    <xf numFmtId="1" fontId="32" fillId="34" borderId="8" xfId="0" applyNumberFormat="1" applyFont="1" applyFill="1" applyBorder="1" applyAlignment="1" applyProtection="1">
      <alignment horizontal="center" vertical="center" shrinkToFit="1"/>
    </xf>
    <xf numFmtId="0" fontId="1" fillId="0" borderId="0" xfId="53" applyFont="1" applyBorder="1" applyAlignment="1" applyProtection="1">
      <alignment horizontal="left" vertical="top" wrapText="1"/>
    </xf>
    <xf numFmtId="0" fontId="10" fillId="0" borderId="0" xfId="53" applyBorder="1" applyAlignment="1" applyProtection="1">
      <alignment horizontal="left" vertical="top" wrapText="1"/>
    </xf>
    <xf numFmtId="0" fontId="1" fillId="0" borderId="0" xfId="53" applyFont="1" applyBorder="1" applyAlignment="1" applyProtection="1">
      <alignment horizontal="left" vertical="top" wrapText="1"/>
    </xf>
    <xf numFmtId="0" fontId="112" fillId="0" borderId="0" xfId="0" applyFont="1" applyAlignment="1">
      <alignment horizontal="left" vertical="top" wrapText="1"/>
    </xf>
    <xf numFmtId="0" fontId="0" fillId="0" borderId="0" xfId="0" applyAlignment="1">
      <alignment horizontal="left" vertical="top" wrapText="1"/>
    </xf>
    <xf numFmtId="0" fontId="10" fillId="5" borderId="0" xfId="53" applyFill="1" applyProtection="1"/>
    <xf numFmtId="0" fontId="10" fillId="0" borderId="0" xfId="53" applyProtection="1"/>
    <xf numFmtId="0" fontId="52" fillId="0" borderId="0" xfId="1" applyBorder="1" applyAlignment="1" applyProtection="1">
      <alignment horizontal="left" vertical="top" wrapText="1"/>
    </xf>
    <xf numFmtId="0" fontId="52" fillId="0" borderId="0" xfId="1" applyAlignment="1">
      <alignment horizontal="left" vertical="top" wrapText="1"/>
    </xf>
    <xf numFmtId="0" fontId="10" fillId="0" borderId="0" xfId="53" applyBorder="1" applyAlignment="1" applyProtection="1">
      <alignment horizontal="left" vertical="top" wrapText="1"/>
    </xf>
    <xf numFmtId="0" fontId="36" fillId="0" borderId="11" xfId="50" applyFont="1" applyFill="1" applyBorder="1" applyAlignment="1" applyProtection="1">
      <alignment horizontal="center"/>
    </xf>
  </cellXfs>
  <cellStyles count="821">
    <cellStyle name="Bad 2" xfId="12"/>
    <cellStyle name="Calculation 2" xfId="16"/>
    <cellStyle name="Check Cell 2" xfId="22"/>
    <cellStyle name="Explanatory Text 2" xfId="19"/>
    <cellStyle name="Good 2" xfId="11"/>
    <cellStyle name="Header" xfId="20"/>
    <cellStyle name="Hyperlink" xfId="1" builtinId="8"/>
    <cellStyle name="Input" xfId="9" builtinId="20"/>
    <cellStyle name="Input 2" xfId="14"/>
    <cellStyle name="Input Header" xfId="21"/>
    <cellStyle name="Linked Cell 2" xfId="17"/>
    <cellStyle name="Neutral 2" xfId="13"/>
    <cellStyle name="Normal" xfId="0" builtinId="0"/>
    <cellStyle name="Normal 2" xfId="2"/>
    <cellStyle name="Normal 2 10" xfId="108"/>
    <cellStyle name="Normal 2 10 2" xfId="276"/>
    <cellStyle name="Normal 2 10 3" xfId="444"/>
    <cellStyle name="Normal 2 10 4" xfId="612"/>
    <cellStyle name="Normal 2 10 5" xfId="780"/>
    <cellStyle name="Normal 2 11" xfId="190"/>
    <cellStyle name="Normal 2 11 2" xfId="358"/>
    <cellStyle name="Normal 2 11 3" xfId="526"/>
    <cellStyle name="Normal 2 11 4" xfId="694"/>
    <cellStyle name="Normal 2 12" xfId="149"/>
    <cellStyle name="Normal 2 13" xfId="317"/>
    <cellStyle name="Normal 2 14" xfId="485"/>
    <cellStyle name="Normal 2 15" xfId="653"/>
    <cellStyle name="Normal 2 2" xfId="3"/>
    <cellStyle name="Normal 2 2 10" xfId="150"/>
    <cellStyle name="Normal 2 2 11" xfId="318"/>
    <cellStyle name="Normal 2 2 12" xfId="486"/>
    <cellStyle name="Normal 2 2 13" xfId="654"/>
    <cellStyle name="Normal 2 2 2" xfId="30"/>
    <cellStyle name="Normal 2 2 2 10" xfId="489"/>
    <cellStyle name="Normal 2 2 2 11" xfId="657"/>
    <cellStyle name="Normal 2 2 2 2" xfId="32"/>
    <cellStyle name="Normal 2 2 2 2 10" xfId="659"/>
    <cellStyle name="Normal 2 2 2 2 2" xfId="44"/>
    <cellStyle name="Normal 2 2 2 2 2 2" xfId="51"/>
    <cellStyle name="Normal 2 2 2 2 2 2 2" xfId="219"/>
    <cellStyle name="Normal 2 2 2 2 2 2 3" xfId="387"/>
    <cellStyle name="Normal 2 2 2 2 2 2 4" xfId="555"/>
    <cellStyle name="Normal 2 2 2 2 2 2 5" xfId="723"/>
    <cellStyle name="Normal 2 2 2 2 2 3" xfId="82"/>
    <cellStyle name="Normal 2 2 2 2 2 3 2" xfId="250"/>
    <cellStyle name="Normal 2 2 2 2 2 3 3" xfId="418"/>
    <cellStyle name="Normal 2 2 2 2 2 3 4" xfId="586"/>
    <cellStyle name="Normal 2 2 2 2 2 3 5" xfId="754"/>
    <cellStyle name="Normal 2 2 2 2 2 4" xfId="123"/>
    <cellStyle name="Normal 2 2 2 2 2 4 2" xfId="291"/>
    <cellStyle name="Normal 2 2 2 2 2 4 3" xfId="459"/>
    <cellStyle name="Normal 2 2 2 2 2 4 4" xfId="627"/>
    <cellStyle name="Normal 2 2 2 2 2 4 5" xfId="795"/>
    <cellStyle name="Normal 2 2 2 2 2 5" xfId="212"/>
    <cellStyle name="Normal 2 2 2 2 2 5 2" xfId="380"/>
    <cellStyle name="Normal 2 2 2 2 2 5 3" xfId="548"/>
    <cellStyle name="Normal 2 2 2 2 2 5 4" xfId="716"/>
    <cellStyle name="Normal 2 2 2 2 2 6" xfId="164"/>
    <cellStyle name="Normal 2 2 2 2 2 7" xfId="332"/>
    <cellStyle name="Normal 2 2 2 2 2 8" xfId="500"/>
    <cellStyle name="Normal 2 2 2 2 2 9" xfId="668"/>
    <cellStyle name="Normal 2 2 2 2 3" xfId="53"/>
    <cellStyle name="Normal 2 2 2 2 3 2" xfId="100"/>
    <cellStyle name="Normal 2 2 2 2 3 2 2" xfId="268"/>
    <cellStyle name="Normal 2 2 2 2 3 2 3" xfId="436"/>
    <cellStyle name="Normal 2 2 2 2 3 2 4" xfId="604"/>
    <cellStyle name="Normal 2 2 2 2 3 2 5" xfId="772"/>
    <cellStyle name="Normal 2 2 2 2 3 3" xfId="141"/>
    <cellStyle name="Normal 2 2 2 2 3 3 2" xfId="309"/>
    <cellStyle name="Normal 2 2 2 2 3 3 3" xfId="477"/>
    <cellStyle name="Normal 2 2 2 2 3 3 4" xfId="645"/>
    <cellStyle name="Normal 2 2 2 2 3 3 5" xfId="813"/>
    <cellStyle name="Normal 2 2 2 2 3 4" xfId="221"/>
    <cellStyle name="Normal 2 2 2 2 3 4 2" xfId="389"/>
    <cellStyle name="Normal 2 2 2 2 3 4 3" xfId="557"/>
    <cellStyle name="Normal 2 2 2 2 3 4 4" xfId="725"/>
    <cellStyle name="Normal 2 2 2 2 3 5" xfId="182"/>
    <cellStyle name="Normal 2 2 2 2 3 6" xfId="350"/>
    <cellStyle name="Normal 2 2 2 2 3 7" xfId="518"/>
    <cellStyle name="Normal 2 2 2 2 3 8" xfId="686"/>
    <cellStyle name="Normal 2 2 2 2 4" xfId="73"/>
    <cellStyle name="Normal 2 2 2 2 4 2" xfId="241"/>
    <cellStyle name="Normal 2 2 2 2 4 3" xfId="409"/>
    <cellStyle name="Normal 2 2 2 2 4 4" xfId="577"/>
    <cellStyle name="Normal 2 2 2 2 4 5" xfId="745"/>
    <cellStyle name="Normal 2 2 2 2 5" xfId="114"/>
    <cellStyle name="Normal 2 2 2 2 5 2" xfId="282"/>
    <cellStyle name="Normal 2 2 2 2 5 3" xfId="450"/>
    <cellStyle name="Normal 2 2 2 2 5 4" xfId="618"/>
    <cellStyle name="Normal 2 2 2 2 5 5" xfId="786"/>
    <cellStyle name="Normal 2 2 2 2 6" xfId="200"/>
    <cellStyle name="Normal 2 2 2 2 6 2" xfId="368"/>
    <cellStyle name="Normal 2 2 2 2 6 3" xfId="536"/>
    <cellStyle name="Normal 2 2 2 2 6 4" xfId="704"/>
    <cellStyle name="Normal 2 2 2 2 7" xfId="155"/>
    <cellStyle name="Normal 2 2 2 2 8" xfId="323"/>
    <cellStyle name="Normal 2 2 2 2 9" xfId="491"/>
    <cellStyle name="Normal 2 2 2 3" xfId="42"/>
    <cellStyle name="Normal 2 2 2 3 2" xfId="84"/>
    <cellStyle name="Normal 2 2 2 3 2 2" xfId="252"/>
    <cellStyle name="Normal 2 2 2 3 2 3" xfId="420"/>
    <cellStyle name="Normal 2 2 2 3 2 4" xfId="588"/>
    <cellStyle name="Normal 2 2 2 3 2 5" xfId="756"/>
    <cellStyle name="Normal 2 2 2 3 3" xfId="125"/>
    <cellStyle name="Normal 2 2 2 3 3 2" xfId="293"/>
    <cellStyle name="Normal 2 2 2 3 3 3" xfId="461"/>
    <cellStyle name="Normal 2 2 2 3 3 4" xfId="629"/>
    <cellStyle name="Normal 2 2 2 3 3 5" xfId="797"/>
    <cellStyle name="Normal 2 2 2 3 4" xfId="210"/>
    <cellStyle name="Normal 2 2 2 3 4 2" xfId="378"/>
    <cellStyle name="Normal 2 2 2 3 4 3" xfId="546"/>
    <cellStyle name="Normal 2 2 2 3 4 4" xfId="714"/>
    <cellStyle name="Normal 2 2 2 3 5" xfId="166"/>
    <cellStyle name="Normal 2 2 2 3 6" xfId="334"/>
    <cellStyle name="Normal 2 2 2 3 7" xfId="502"/>
    <cellStyle name="Normal 2 2 2 3 8" xfId="670"/>
    <cellStyle name="Normal 2 2 2 4" xfId="54"/>
    <cellStyle name="Normal 2 2 2 4 2" xfId="98"/>
    <cellStyle name="Normal 2 2 2 4 2 2" xfId="266"/>
    <cellStyle name="Normal 2 2 2 4 2 3" xfId="434"/>
    <cellStyle name="Normal 2 2 2 4 2 4" xfId="602"/>
    <cellStyle name="Normal 2 2 2 4 2 5" xfId="770"/>
    <cellStyle name="Normal 2 2 2 4 3" xfId="139"/>
    <cellStyle name="Normal 2 2 2 4 3 2" xfId="307"/>
    <cellStyle name="Normal 2 2 2 4 3 3" xfId="475"/>
    <cellStyle name="Normal 2 2 2 4 3 4" xfId="643"/>
    <cellStyle name="Normal 2 2 2 4 3 5" xfId="811"/>
    <cellStyle name="Normal 2 2 2 4 4" xfId="222"/>
    <cellStyle name="Normal 2 2 2 4 4 2" xfId="390"/>
    <cellStyle name="Normal 2 2 2 4 4 3" xfId="558"/>
    <cellStyle name="Normal 2 2 2 4 4 4" xfId="726"/>
    <cellStyle name="Normal 2 2 2 4 5" xfId="180"/>
    <cellStyle name="Normal 2 2 2 4 6" xfId="348"/>
    <cellStyle name="Normal 2 2 2 4 7" xfId="516"/>
    <cellStyle name="Normal 2 2 2 4 8" xfId="684"/>
    <cellStyle name="Normal 2 2 2 5" xfId="71"/>
    <cellStyle name="Normal 2 2 2 5 2" xfId="239"/>
    <cellStyle name="Normal 2 2 2 5 3" xfId="407"/>
    <cellStyle name="Normal 2 2 2 5 4" xfId="575"/>
    <cellStyle name="Normal 2 2 2 5 5" xfId="743"/>
    <cellStyle name="Normal 2 2 2 6" xfId="112"/>
    <cellStyle name="Normal 2 2 2 6 2" xfId="280"/>
    <cellStyle name="Normal 2 2 2 6 3" xfId="448"/>
    <cellStyle name="Normal 2 2 2 6 4" xfId="616"/>
    <cellStyle name="Normal 2 2 2 6 5" xfId="784"/>
    <cellStyle name="Normal 2 2 2 7" xfId="198"/>
    <cellStyle name="Normal 2 2 2 7 2" xfId="366"/>
    <cellStyle name="Normal 2 2 2 7 3" xfId="534"/>
    <cellStyle name="Normal 2 2 2 7 4" xfId="702"/>
    <cellStyle name="Normal 2 2 2 8" xfId="153"/>
    <cellStyle name="Normal 2 2 2 9" xfId="321"/>
    <cellStyle name="Normal 2 2 3" xfId="33"/>
    <cellStyle name="Normal 2 2 3 10" xfId="660"/>
    <cellStyle name="Normal 2 2 3 2" xfId="45"/>
    <cellStyle name="Normal 2 2 3 2 2" xfId="85"/>
    <cellStyle name="Normal 2 2 3 2 2 2" xfId="253"/>
    <cellStyle name="Normal 2 2 3 2 2 3" xfId="421"/>
    <cellStyle name="Normal 2 2 3 2 2 4" xfId="589"/>
    <cellStyle name="Normal 2 2 3 2 2 5" xfId="757"/>
    <cellStyle name="Normal 2 2 3 2 3" xfId="126"/>
    <cellStyle name="Normal 2 2 3 2 3 2" xfId="294"/>
    <cellStyle name="Normal 2 2 3 2 3 3" xfId="462"/>
    <cellStyle name="Normal 2 2 3 2 3 4" xfId="630"/>
    <cellStyle name="Normal 2 2 3 2 3 5" xfId="798"/>
    <cellStyle name="Normal 2 2 3 2 4" xfId="213"/>
    <cellStyle name="Normal 2 2 3 2 4 2" xfId="381"/>
    <cellStyle name="Normal 2 2 3 2 4 3" xfId="549"/>
    <cellStyle name="Normal 2 2 3 2 4 4" xfId="717"/>
    <cellStyle name="Normal 2 2 3 2 5" xfId="167"/>
    <cellStyle name="Normal 2 2 3 2 6" xfId="335"/>
    <cellStyle name="Normal 2 2 3 2 7" xfId="503"/>
    <cellStyle name="Normal 2 2 3 2 8" xfId="671"/>
    <cellStyle name="Normal 2 2 3 3" xfId="55"/>
    <cellStyle name="Normal 2 2 3 3 2" xfId="101"/>
    <cellStyle name="Normal 2 2 3 3 2 2" xfId="269"/>
    <cellStyle name="Normal 2 2 3 3 2 3" xfId="437"/>
    <cellStyle name="Normal 2 2 3 3 2 4" xfId="605"/>
    <cellStyle name="Normal 2 2 3 3 2 5" xfId="773"/>
    <cellStyle name="Normal 2 2 3 3 3" xfId="142"/>
    <cellStyle name="Normal 2 2 3 3 3 2" xfId="310"/>
    <cellStyle name="Normal 2 2 3 3 3 3" xfId="478"/>
    <cellStyle name="Normal 2 2 3 3 3 4" xfId="646"/>
    <cellStyle name="Normal 2 2 3 3 3 5" xfId="814"/>
    <cellStyle name="Normal 2 2 3 3 4" xfId="223"/>
    <cellStyle name="Normal 2 2 3 3 4 2" xfId="391"/>
    <cellStyle name="Normal 2 2 3 3 4 3" xfId="559"/>
    <cellStyle name="Normal 2 2 3 3 4 4" xfId="727"/>
    <cellStyle name="Normal 2 2 3 3 5" xfId="183"/>
    <cellStyle name="Normal 2 2 3 3 6" xfId="351"/>
    <cellStyle name="Normal 2 2 3 3 7" xfId="519"/>
    <cellStyle name="Normal 2 2 3 3 8" xfId="687"/>
    <cellStyle name="Normal 2 2 3 4" xfId="74"/>
    <cellStyle name="Normal 2 2 3 4 2" xfId="242"/>
    <cellStyle name="Normal 2 2 3 4 3" xfId="410"/>
    <cellStyle name="Normal 2 2 3 4 4" xfId="578"/>
    <cellStyle name="Normal 2 2 3 4 5" xfId="746"/>
    <cellStyle name="Normal 2 2 3 5" xfId="115"/>
    <cellStyle name="Normal 2 2 3 5 2" xfId="283"/>
    <cellStyle name="Normal 2 2 3 5 3" xfId="451"/>
    <cellStyle name="Normal 2 2 3 5 4" xfId="619"/>
    <cellStyle name="Normal 2 2 3 5 5" xfId="787"/>
    <cellStyle name="Normal 2 2 3 6" xfId="201"/>
    <cellStyle name="Normal 2 2 3 6 2" xfId="369"/>
    <cellStyle name="Normal 2 2 3 6 3" xfId="537"/>
    <cellStyle name="Normal 2 2 3 6 4" xfId="705"/>
    <cellStyle name="Normal 2 2 3 7" xfId="156"/>
    <cellStyle name="Normal 2 2 3 8" xfId="324"/>
    <cellStyle name="Normal 2 2 3 9" xfId="492"/>
    <cellStyle name="Normal 2 2 4" xfId="34"/>
    <cellStyle name="Normal 2 2 4 10" xfId="661"/>
    <cellStyle name="Normal 2 2 4 2" xfId="46"/>
    <cellStyle name="Normal 2 2 4 2 2" xfId="86"/>
    <cellStyle name="Normal 2 2 4 2 2 2" xfId="254"/>
    <cellStyle name="Normal 2 2 4 2 2 3" xfId="422"/>
    <cellStyle name="Normal 2 2 4 2 2 4" xfId="590"/>
    <cellStyle name="Normal 2 2 4 2 2 5" xfId="758"/>
    <cellStyle name="Normal 2 2 4 2 3" xfId="127"/>
    <cellStyle name="Normal 2 2 4 2 3 2" xfId="295"/>
    <cellStyle name="Normal 2 2 4 2 3 3" xfId="463"/>
    <cellStyle name="Normal 2 2 4 2 3 4" xfId="631"/>
    <cellStyle name="Normal 2 2 4 2 3 5" xfId="799"/>
    <cellStyle name="Normal 2 2 4 2 4" xfId="214"/>
    <cellStyle name="Normal 2 2 4 2 4 2" xfId="382"/>
    <cellStyle name="Normal 2 2 4 2 4 3" xfId="550"/>
    <cellStyle name="Normal 2 2 4 2 4 4" xfId="718"/>
    <cellStyle name="Normal 2 2 4 2 5" xfId="168"/>
    <cellStyle name="Normal 2 2 4 2 6" xfId="336"/>
    <cellStyle name="Normal 2 2 4 2 7" xfId="504"/>
    <cellStyle name="Normal 2 2 4 2 8" xfId="672"/>
    <cellStyle name="Normal 2 2 4 3" xfId="56"/>
    <cellStyle name="Normal 2 2 4 3 2" xfId="102"/>
    <cellStyle name="Normal 2 2 4 3 2 2" xfId="270"/>
    <cellStyle name="Normal 2 2 4 3 2 3" xfId="438"/>
    <cellStyle name="Normal 2 2 4 3 2 4" xfId="606"/>
    <cellStyle name="Normal 2 2 4 3 2 5" xfId="774"/>
    <cellStyle name="Normal 2 2 4 3 3" xfId="143"/>
    <cellStyle name="Normal 2 2 4 3 3 2" xfId="311"/>
    <cellStyle name="Normal 2 2 4 3 3 3" xfId="479"/>
    <cellStyle name="Normal 2 2 4 3 3 4" xfId="647"/>
    <cellStyle name="Normal 2 2 4 3 3 5" xfId="815"/>
    <cellStyle name="Normal 2 2 4 3 4" xfId="224"/>
    <cellStyle name="Normal 2 2 4 3 4 2" xfId="392"/>
    <cellStyle name="Normal 2 2 4 3 4 3" xfId="560"/>
    <cellStyle name="Normal 2 2 4 3 4 4" xfId="728"/>
    <cellStyle name="Normal 2 2 4 3 5" xfId="184"/>
    <cellStyle name="Normal 2 2 4 3 6" xfId="352"/>
    <cellStyle name="Normal 2 2 4 3 7" xfId="520"/>
    <cellStyle name="Normal 2 2 4 3 8" xfId="688"/>
    <cellStyle name="Normal 2 2 4 4" xfId="75"/>
    <cellStyle name="Normal 2 2 4 4 2" xfId="243"/>
    <cellStyle name="Normal 2 2 4 4 3" xfId="411"/>
    <cellStyle name="Normal 2 2 4 4 4" xfId="579"/>
    <cellStyle name="Normal 2 2 4 4 5" xfId="747"/>
    <cellStyle name="Normal 2 2 4 5" xfId="116"/>
    <cellStyle name="Normal 2 2 4 5 2" xfId="284"/>
    <cellStyle name="Normal 2 2 4 5 3" xfId="452"/>
    <cellStyle name="Normal 2 2 4 5 4" xfId="620"/>
    <cellStyle name="Normal 2 2 4 5 5" xfId="788"/>
    <cellStyle name="Normal 2 2 4 6" xfId="202"/>
    <cellStyle name="Normal 2 2 4 6 2" xfId="370"/>
    <cellStyle name="Normal 2 2 4 6 3" xfId="538"/>
    <cellStyle name="Normal 2 2 4 6 4" xfId="706"/>
    <cellStyle name="Normal 2 2 4 7" xfId="157"/>
    <cellStyle name="Normal 2 2 4 8" xfId="325"/>
    <cellStyle name="Normal 2 2 4 9" xfId="493"/>
    <cellStyle name="Normal 2 2 5" xfId="26"/>
    <cellStyle name="Normal 2 2 5 10" xfId="666"/>
    <cellStyle name="Normal 2 2 5 2" xfId="57"/>
    <cellStyle name="Normal 2 2 5 2 2" xfId="93"/>
    <cellStyle name="Normal 2 2 5 2 2 2" xfId="261"/>
    <cellStyle name="Normal 2 2 5 2 2 3" xfId="429"/>
    <cellStyle name="Normal 2 2 5 2 2 4" xfId="597"/>
    <cellStyle name="Normal 2 2 5 2 2 5" xfId="765"/>
    <cellStyle name="Normal 2 2 5 2 3" xfId="134"/>
    <cellStyle name="Normal 2 2 5 2 3 2" xfId="302"/>
    <cellStyle name="Normal 2 2 5 2 3 3" xfId="470"/>
    <cellStyle name="Normal 2 2 5 2 3 4" xfId="638"/>
    <cellStyle name="Normal 2 2 5 2 3 5" xfId="806"/>
    <cellStyle name="Normal 2 2 5 2 4" xfId="225"/>
    <cellStyle name="Normal 2 2 5 2 4 2" xfId="393"/>
    <cellStyle name="Normal 2 2 5 2 4 3" xfId="561"/>
    <cellStyle name="Normal 2 2 5 2 4 4" xfId="729"/>
    <cellStyle name="Normal 2 2 5 2 5" xfId="175"/>
    <cellStyle name="Normal 2 2 5 2 6" xfId="343"/>
    <cellStyle name="Normal 2 2 5 2 7" xfId="511"/>
    <cellStyle name="Normal 2 2 5 2 8" xfId="679"/>
    <cellStyle name="Normal 2 2 5 3" xfId="58"/>
    <cellStyle name="Normal 2 2 5 3 2" xfId="107"/>
    <cellStyle name="Normal 2 2 5 3 2 2" xfId="275"/>
    <cellStyle name="Normal 2 2 5 3 2 3" xfId="443"/>
    <cellStyle name="Normal 2 2 5 3 2 4" xfId="611"/>
    <cellStyle name="Normal 2 2 5 3 2 5" xfId="779"/>
    <cellStyle name="Normal 2 2 5 3 3" xfId="148"/>
    <cellStyle name="Normal 2 2 5 3 3 2" xfId="316"/>
    <cellStyle name="Normal 2 2 5 3 3 3" xfId="484"/>
    <cellStyle name="Normal 2 2 5 3 3 4" xfId="652"/>
    <cellStyle name="Normal 2 2 5 3 3 5" xfId="820"/>
    <cellStyle name="Normal 2 2 5 3 4" xfId="226"/>
    <cellStyle name="Normal 2 2 5 3 4 2" xfId="394"/>
    <cellStyle name="Normal 2 2 5 3 4 3" xfId="562"/>
    <cellStyle name="Normal 2 2 5 3 4 4" xfId="730"/>
    <cellStyle name="Normal 2 2 5 3 5" xfId="189"/>
    <cellStyle name="Normal 2 2 5 3 6" xfId="357"/>
    <cellStyle name="Normal 2 2 5 3 7" xfId="525"/>
    <cellStyle name="Normal 2 2 5 3 8" xfId="693"/>
    <cellStyle name="Normal 2 2 5 4" xfId="80"/>
    <cellStyle name="Normal 2 2 5 4 2" xfId="248"/>
    <cellStyle name="Normal 2 2 5 4 3" xfId="416"/>
    <cellStyle name="Normal 2 2 5 4 4" xfId="584"/>
    <cellStyle name="Normal 2 2 5 4 5" xfId="752"/>
    <cellStyle name="Normal 2 2 5 5" xfId="121"/>
    <cellStyle name="Normal 2 2 5 5 2" xfId="289"/>
    <cellStyle name="Normal 2 2 5 5 3" xfId="457"/>
    <cellStyle name="Normal 2 2 5 5 4" xfId="625"/>
    <cellStyle name="Normal 2 2 5 5 5" xfId="793"/>
    <cellStyle name="Normal 2 2 5 6" xfId="195"/>
    <cellStyle name="Normal 2 2 5 6 2" xfId="363"/>
    <cellStyle name="Normal 2 2 5 6 3" xfId="531"/>
    <cellStyle name="Normal 2 2 5 6 4" xfId="699"/>
    <cellStyle name="Normal 2 2 5 7" xfId="162"/>
    <cellStyle name="Normal 2 2 5 8" xfId="330"/>
    <cellStyle name="Normal 2 2 5 9" xfId="498"/>
    <cellStyle name="Normal 2 2 6" xfId="39"/>
    <cellStyle name="Normal 2 2 6 2" xfId="95"/>
    <cellStyle name="Normal 2 2 6 2 2" xfId="263"/>
    <cellStyle name="Normal 2 2 6 2 3" xfId="431"/>
    <cellStyle name="Normal 2 2 6 2 4" xfId="599"/>
    <cellStyle name="Normal 2 2 6 2 5" xfId="767"/>
    <cellStyle name="Normal 2 2 6 3" xfId="136"/>
    <cellStyle name="Normal 2 2 6 3 2" xfId="304"/>
    <cellStyle name="Normal 2 2 6 3 3" xfId="472"/>
    <cellStyle name="Normal 2 2 6 3 4" xfId="640"/>
    <cellStyle name="Normal 2 2 6 3 5" xfId="808"/>
    <cellStyle name="Normal 2 2 6 4" xfId="207"/>
    <cellStyle name="Normal 2 2 6 4 2" xfId="375"/>
    <cellStyle name="Normal 2 2 6 4 3" xfId="543"/>
    <cellStyle name="Normal 2 2 6 4 4" xfId="711"/>
    <cellStyle name="Normal 2 2 6 5" xfId="177"/>
    <cellStyle name="Normal 2 2 6 6" xfId="345"/>
    <cellStyle name="Normal 2 2 6 7" xfId="513"/>
    <cellStyle name="Normal 2 2 6 8" xfId="681"/>
    <cellStyle name="Normal 2 2 7" xfId="68"/>
    <cellStyle name="Normal 2 2 7 2" xfId="236"/>
    <cellStyle name="Normal 2 2 7 3" xfId="404"/>
    <cellStyle name="Normal 2 2 7 4" xfId="572"/>
    <cellStyle name="Normal 2 2 7 5" xfId="740"/>
    <cellStyle name="Normal 2 2 8" xfId="109"/>
    <cellStyle name="Normal 2 2 8 2" xfId="277"/>
    <cellStyle name="Normal 2 2 8 3" xfId="445"/>
    <cellStyle name="Normal 2 2 8 4" xfId="613"/>
    <cellStyle name="Normal 2 2 8 5" xfId="781"/>
    <cellStyle name="Normal 2 2 9" xfId="191"/>
    <cellStyle name="Normal 2 2 9 2" xfId="359"/>
    <cellStyle name="Normal 2 2 9 3" xfId="527"/>
    <cellStyle name="Normal 2 2 9 4" xfId="695"/>
    <cellStyle name="Normal 2 3" xfId="4"/>
    <cellStyle name="Normal 2 3 10" xfId="487"/>
    <cellStyle name="Normal 2 3 11" xfId="655"/>
    <cellStyle name="Normal 2 3 2" xfId="35"/>
    <cellStyle name="Normal 2 3 2 10" xfId="662"/>
    <cellStyle name="Normal 2 3 2 2" xfId="47"/>
    <cellStyle name="Normal 2 3 2 2 2" xfId="87"/>
    <cellStyle name="Normal 2 3 2 2 2 2" xfId="255"/>
    <cellStyle name="Normal 2 3 2 2 2 3" xfId="423"/>
    <cellStyle name="Normal 2 3 2 2 2 4" xfId="591"/>
    <cellStyle name="Normal 2 3 2 2 2 5" xfId="759"/>
    <cellStyle name="Normal 2 3 2 2 3" xfId="128"/>
    <cellStyle name="Normal 2 3 2 2 3 2" xfId="296"/>
    <cellStyle name="Normal 2 3 2 2 3 3" xfId="464"/>
    <cellStyle name="Normal 2 3 2 2 3 4" xfId="632"/>
    <cellStyle name="Normal 2 3 2 2 3 5" xfId="800"/>
    <cellStyle name="Normal 2 3 2 2 4" xfId="215"/>
    <cellStyle name="Normal 2 3 2 2 4 2" xfId="383"/>
    <cellStyle name="Normal 2 3 2 2 4 3" xfId="551"/>
    <cellStyle name="Normal 2 3 2 2 4 4" xfId="719"/>
    <cellStyle name="Normal 2 3 2 2 5" xfId="169"/>
    <cellStyle name="Normal 2 3 2 2 6" xfId="337"/>
    <cellStyle name="Normal 2 3 2 2 7" xfId="505"/>
    <cellStyle name="Normal 2 3 2 2 8" xfId="673"/>
    <cellStyle name="Normal 2 3 2 3" xfId="59"/>
    <cellStyle name="Normal 2 3 2 3 2" xfId="103"/>
    <cellStyle name="Normal 2 3 2 3 2 2" xfId="271"/>
    <cellStyle name="Normal 2 3 2 3 2 3" xfId="439"/>
    <cellStyle name="Normal 2 3 2 3 2 4" xfId="607"/>
    <cellStyle name="Normal 2 3 2 3 2 5" xfId="775"/>
    <cellStyle name="Normal 2 3 2 3 3" xfId="144"/>
    <cellStyle name="Normal 2 3 2 3 3 2" xfId="312"/>
    <cellStyle name="Normal 2 3 2 3 3 3" xfId="480"/>
    <cellStyle name="Normal 2 3 2 3 3 4" xfId="648"/>
    <cellStyle name="Normal 2 3 2 3 3 5" xfId="816"/>
    <cellStyle name="Normal 2 3 2 3 4" xfId="227"/>
    <cellStyle name="Normal 2 3 2 3 4 2" xfId="395"/>
    <cellStyle name="Normal 2 3 2 3 4 3" xfId="563"/>
    <cellStyle name="Normal 2 3 2 3 4 4" xfId="731"/>
    <cellStyle name="Normal 2 3 2 3 5" xfId="185"/>
    <cellStyle name="Normal 2 3 2 3 6" xfId="353"/>
    <cellStyle name="Normal 2 3 2 3 7" xfId="521"/>
    <cellStyle name="Normal 2 3 2 3 8" xfId="689"/>
    <cellStyle name="Normal 2 3 2 4" xfId="76"/>
    <cellStyle name="Normal 2 3 2 4 2" xfId="244"/>
    <cellStyle name="Normal 2 3 2 4 3" xfId="412"/>
    <cellStyle name="Normal 2 3 2 4 4" xfId="580"/>
    <cellStyle name="Normal 2 3 2 4 5" xfId="748"/>
    <cellStyle name="Normal 2 3 2 5" xfId="117"/>
    <cellStyle name="Normal 2 3 2 5 2" xfId="285"/>
    <cellStyle name="Normal 2 3 2 5 3" xfId="453"/>
    <cellStyle name="Normal 2 3 2 5 4" xfId="621"/>
    <cellStyle name="Normal 2 3 2 5 5" xfId="789"/>
    <cellStyle name="Normal 2 3 2 6" xfId="203"/>
    <cellStyle name="Normal 2 3 2 6 2" xfId="371"/>
    <cellStyle name="Normal 2 3 2 6 3" xfId="539"/>
    <cellStyle name="Normal 2 3 2 6 4" xfId="707"/>
    <cellStyle name="Normal 2 3 2 7" xfId="158"/>
    <cellStyle name="Normal 2 3 2 8" xfId="326"/>
    <cellStyle name="Normal 2 3 2 9" xfId="494"/>
    <cellStyle name="Normal 2 3 3" xfId="27"/>
    <cellStyle name="Normal 2 3 3 2" xfId="88"/>
    <cellStyle name="Normal 2 3 3 2 2" xfId="256"/>
    <cellStyle name="Normal 2 3 3 2 3" xfId="424"/>
    <cellStyle name="Normal 2 3 3 2 4" xfId="592"/>
    <cellStyle name="Normal 2 3 3 2 5" xfId="760"/>
    <cellStyle name="Normal 2 3 3 3" xfId="129"/>
    <cellStyle name="Normal 2 3 3 3 2" xfId="297"/>
    <cellStyle name="Normal 2 3 3 3 3" xfId="465"/>
    <cellStyle name="Normal 2 3 3 3 4" xfId="633"/>
    <cellStyle name="Normal 2 3 3 3 5" xfId="801"/>
    <cellStyle name="Normal 2 3 3 4" xfId="196"/>
    <cellStyle name="Normal 2 3 3 4 2" xfId="364"/>
    <cellStyle name="Normal 2 3 3 4 3" xfId="532"/>
    <cellStyle name="Normal 2 3 3 4 4" xfId="700"/>
    <cellStyle name="Normal 2 3 3 5" xfId="170"/>
    <cellStyle name="Normal 2 3 3 6" xfId="338"/>
    <cellStyle name="Normal 2 3 3 7" xfId="506"/>
    <cellStyle name="Normal 2 3 3 8" xfId="674"/>
    <cellStyle name="Normal 2 3 4" xfId="40"/>
    <cellStyle name="Normal 2 3 4 2" xfId="96"/>
    <cellStyle name="Normal 2 3 4 2 2" xfId="264"/>
    <cellStyle name="Normal 2 3 4 2 3" xfId="432"/>
    <cellStyle name="Normal 2 3 4 2 4" xfId="600"/>
    <cellStyle name="Normal 2 3 4 2 5" xfId="768"/>
    <cellStyle name="Normal 2 3 4 3" xfId="137"/>
    <cellStyle name="Normal 2 3 4 3 2" xfId="305"/>
    <cellStyle name="Normal 2 3 4 3 3" xfId="473"/>
    <cellStyle name="Normal 2 3 4 3 4" xfId="641"/>
    <cellStyle name="Normal 2 3 4 3 5" xfId="809"/>
    <cellStyle name="Normal 2 3 4 4" xfId="208"/>
    <cellStyle name="Normal 2 3 4 4 2" xfId="376"/>
    <cellStyle name="Normal 2 3 4 4 3" xfId="544"/>
    <cellStyle name="Normal 2 3 4 4 4" xfId="712"/>
    <cellStyle name="Normal 2 3 4 5" xfId="178"/>
    <cellStyle name="Normal 2 3 4 6" xfId="346"/>
    <cellStyle name="Normal 2 3 4 7" xfId="514"/>
    <cellStyle name="Normal 2 3 4 8" xfId="682"/>
    <cellStyle name="Normal 2 3 5" xfId="69"/>
    <cellStyle name="Normal 2 3 5 2" xfId="237"/>
    <cellStyle name="Normal 2 3 5 3" xfId="405"/>
    <cellStyle name="Normal 2 3 5 4" xfId="573"/>
    <cellStyle name="Normal 2 3 5 5" xfId="741"/>
    <cellStyle name="Normal 2 3 6" xfId="110"/>
    <cellStyle name="Normal 2 3 6 2" xfId="278"/>
    <cellStyle name="Normal 2 3 6 3" xfId="446"/>
    <cellStyle name="Normal 2 3 6 4" xfId="614"/>
    <cellStyle name="Normal 2 3 6 5" xfId="782"/>
    <cellStyle name="Normal 2 3 7" xfId="192"/>
    <cellStyle name="Normal 2 3 7 2" xfId="360"/>
    <cellStyle name="Normal 2 3 7 3" xfId="528"/>
    <cellStyle name="Normal 2 3 7 4" xfId="696"/>
    <cellStyle name="Normal 2 3 8" xfId="151"/>
    <cellStyle name="Normal 2 3 9" xfId="319"/>
    <cellStyle name="Normal 2 4" xfId="29"/>
    <cellStyle name="Normal 2 4 10" xfId="656"/>
    <cellStyle name="Normal 2 4 2" xfId="41"/>
    <cellStyle name="Normal 2 4 2 2" xfId="89"/>
    <cellStyle name="Normal 2 4 2 2 2" xfId="257"/>
    <cellStyle name="Normal 2 4 2 2 3" xfId="425"/>
    <cellStyle name="Normal 2 4 2 2 4" xfId="593"/>
    <cellStyle name="Normal 2 4 2 2 5" xfId="761"/>
    <cellStyle name="Normal 2 4 2 3" xfId="130"/>
    <cellStyle name="Normal 2 4 2 3 2" xfId="298"/>
    <cellStyle name="Normal 2 4 2 3 3" xfId="466"/>
    <cellStyle name="Normal 2 4 2 3 4" xfId="634"/>
    <cellStyle name="Normal 2 4 2 3 5" xfId="802"/>
    <cellStyle name="Normal 2 4 2 4" xfId="209"/>
    <cellStyle name="Normal 2 4 2 4 2" xfId="377"/>
    <cellStyle name="Normal 2 4 2 4 3" xfId="545"/>
    <cellStyle name="Normal 2 4 2 4 4" xfId="713"/>
    <cellStyle name="Normal 2 4 2 5" xfId="171"/>
    <cellStyle name="Normal 2 4 2 6" xfId="339"/>
    <cellStyle name="Normal 2 4 2 7" xfId="507"/>
    <cellStyle name="Normal 2 4 2 8" xfId="675"/>
    <cellStyle name="Normal 2 4 3" xfId="60"/>
    <cellStyle name="Normal 2 4 3 2" xfId="97"/>
    <cellStyle name="Normal 2 4 3 2 2" xfId="265"/>
    <cellStyle name="Normal 2 4 3 2 3" xfId="433"/>
    <cellStyle name="Normal 2 4 3 2 4" xfId="601"/>
    <cellStyle name="Normal 2 4 3 2 5" xfId="769"/>
    <cellStyle name="Normal 2 4 3 3" xfId="138"/>
    <cellStyle name="Normal 2 4 3 3 2" xfId="306"/>
    <cellStyle name="Normal 2 4 3 3 3" xfId="474"/>
    <cellStyle name="Normal 2 4 3 3 4" xfId="642"/>
    <cellStyle name="Normal 2 4 3 3 5" xfId="810"/>
    <cellStyle name="Normal 2 4 3 4" xfId="228"/>
    <cellStyle name="Normal 2 4 3 4 2" xfId="396"/>
    <cellStyle name="Normal 2 4 3 4 3" xfId="564"/>
    <cellStyle name="Normal 2 4 3 4 4" xfId="732"/>
    <cellStyle name="Normal 2 4 3 5" xfId="179"/>
    <cellStyle name="Normal 2 4 3 6" xfId="347"/>
    <cellStyle name="Normal 2 4 3 7" xfId="515"/>
    <cellStyle name="Normal 2 4 3 8" xfId="683"/>
    <cellStyle name="Normal 2 4 4" xfId="70"/>
    <cellStyle name="Normal 2 4 4 2" xfId="238"/>
    <cellStyle name="Normal 2 4 4 3" xfId="406"/>
    <cellStyle name="Normal 2 4 4 4" xfId="574"/>
    <cellStyle name="Normal 2 4 4 5" xfId="742"/>
    <cellStyle name="Normal 2 4 5" xfId="111"/>
    <cellStyle name="Normal 2 4 5 2" xfId="279"/>
    <cellStyle name="Normal 2 4 5 3" xfId="447"/>
    <cellStyle name="Normal 2 4 5 4" xfId="615"/>
    <cellStyle name="Normal 2 4 5 5" xfId="783"/>
    <cellStyle name="Normal 2 4 6" xfId="197"/>
    <cellStyle name="Normal 2 4 6 2" xfId="365"/>
    <cellStyle name="Normal 2 4 6 3" xfId="533"/>
    <cellStyle name="Normal 2 4 6 4" xfId="701"/>
    <cellStyle name="Normal 2 4 7" xfId="152"/>
    <cellStyle name="Normal 2 4 8" xfId="320"/>
    <cellStyle name="Normal 2 4 9" xfId="488"/>
    <cellStyle name="Normal 2 5" xfId="36"/>
    <cellStyle name="Normal 2 5 10" xfId="663"/>
    <cellStyle name="Normal 2 5 2" xfId="48"/>
    <cellStyle name="Normal 2 5 2 2" xfId="90"/>
    <cellStyle name="Normal 2 5 2 2 2" xfId="258"/>
    <cellStyle name="Normal 2 5 2 2 3" xfId="426"/>
    <cellStyle name="Normal 2 5 2 2 4" xfId="594"/>
    <cellStyle name="Normal 2 5 2 2 5" xfId="762"/>
    <cellStyle name="Normal 2 5 2 3" xfId="131"/>
    <cellStyle name="Normal 2 5 2 3 2" xfId="299"/>
    <cellStyle name="Normal 2 5 2 3 3" xfId="467"/>
    <cellStyle name="Normal 2 5 2 3 4" xfId="635"/>
    <cellStyle name="Normal 2 5 2 3 5" xfId="803"/>
    <cellStyle name="Normal 2 5 2 4" xfId="216"/>
    <cellStyle name="Normal 2 5 2 4 2" xfId="384"/>
    <cellStyle name="Normal 2 5 2 4 3" xfId="552"/>
    <cellStyle name="Normal 2 5 2 4 4" xfId="720"/>
    <cellStyle name="Normal 2 5 2 5" xfId="172"/>
    <cellStyle name="Normal 2 5 2 6" xfId="340"/>
    <cellStyle name="Normal 2 5 2 7" xfId="508"/>
    <cellStyle name="Normal 2 5 2 8" xfId="676"/>
    <cellStyle name="Normal 2 5 3" xfId="61"/>
    <cellStyle name="Normal 2 5 3 2" xfId="104"/>
    <cellStyle name="Normal 2 5 3 2 2" xfId="272"/>
    <cellStyle name="Normal 2 5 3 2 3" xfId="440"/>
    <cellStyle name="Normal 2 5 3 2 4" xfId="608"/>
    <cellStyle name="Normal 2 5 3 2 5" xfId="776"/>
    <cellStyle name="Normal 2 5 3 3" xfId="145"/>
    <cellStyle name="Normal 2 5 3 3 2" xfId="313"/>
    <cellStyle name="Normal 2 5 3 3 3" xfId="481"/>
    <cellStyle name="Normal 2 5 3 3 4" xfId="649"/>
    <cellStyle name="Normal 2 5 3 3 5" xfId="817"/>
    <cellStyle name="Normal 2 5 3 4" xfId="229"/>
    <cellStyle name="Normal 2 5 3 4 2" xfId="397"/>
    <cellStyle name="Normal 2 5 3 4 3" xfId="565"/>
    <cellStyle name="Normal 2 5 3 4 4" xfId="733"/>
    <cellStyle name="Normal 2 5 3 5" xfId="186"/>
    <cellStyle name="Normal 2 5 3 6" xfId="354"/>
    <cellStyle name="Normal 2 5 3 7" xfId="522"/>
    <cellStyle name="Normal 2 5 3 8" xfId="690"/>
    <cellStyle name="Normal 2 5 4" xfId="77"/>
    <cellStyle name="Normal 2 5 4 2" xfId="245"/>
    <cellStyle name="Normal 2 5 4 3" xfId="413"/>
    <cellStyle name="Normal 2 5 4 4" xfId="581"/>
    <cellStyle name="Normal 2 5 4 5" xfId="749"/>
    <cellStyle name="Normal 2 5 5" xfId="118"/>
    <cellStyle name="Normal 2 5 5 2" xfId="286"/>
    <cellStyle name="Normal 2 5 5 3" xfId="454"/>
    <cellStyle name="Normal 2 5 5 4" xfId="622"/>
    <cellStyle name="Normal 2 5 5 5" xfId="790"/>
    <cellStyle name="Normal 2 5 6" xfId="204"/>
    <cellStyle name="Normal 2 5 6 2" xfId="372"/>
    <cellStyle name="Normal 2 5 6 3" xfId="540"/>
    <cellStyle name="Normal 2 5 6 4" xfId="708"/>
    <cellStyle name="Normal 2 5 7" xfId="159"/>
    <cellStyle name="Normal 2 5 8" xfId="327"/>
    <cellStyle name="Normal 2 5 9" xfId="495"/>
    <cellStyle name="Normal 2 6" xfId="25"/>
    <cellStyle name="Normal 2 6 10" xfId="665"/>
    <cellStyle name="Normal 2 6 2" xfId="62"/>
    <cellStyle name="Normal 2 6 2 2" xfId="92"/>
    <cellStyle name="Normal 2 6 2 2 2" xfId="260"/>
    <cellStyle name="Normal 2 6 2 2 3" xfId="428"/>
    <cellStyle name="Normal 2 6 2 2 4" xfId="596"/>
    <cellStyle name="Normal 2 6 2 2 5" xfId="764"/>
    <cellStyle name="Normal 2 6 2 3" xfId="133"/>
    <cellStyle name="Normal 2 6 2 3 2" xfId="301"/>
    <cellStyle name="Normal 2 6 2 3 3" xfId="469"/>
    <cellStyle name="Normal 2 6 2 3 4" xfId="637"/>
    <cellStyle name="Normal 2 6 2 3 5" xfId="805"/>
    <cellStyle name="Normal 2 6 2 4" xfId="230"/>
    <cellStyle name="Normal 2 6 2 4 2" xfId="398"/>
    <cellStyle name="Normal 2 6 2 4 3" xfId="566"/>
    <cellStyle name="Normal 2 6 2 4 4" xfId="734"/>
    <cellStyle name="Normal 2 6 2 5" xfId="174"/>
    <cellStyle name="Normal 2 6 2 6" xfId="342"/>
    <cellStyle name="Normal 2 6 2 7" xfId="510"/>
    <cellStyle name="Normal 2 6 2 8" xfId="678"/>
    <cellStyle name="Normal 2 6 3" xfId="63"/>
    <cellStyle name="Normal 2 6 3 2" xfId="106"/>
    <cellStyle name="Normal 2 6 3 2 2" xfId="274"/>
    <cellStyle name="Normal 2 6 3 2 3" xfId="442"/>
    <cellStyle name="Normal 2 6 3 2 4" xfId="610"/>
    <cellStyle name="Normal 2 6 3 2 5" xfId="778"/>
    <cellStyle name="Normal 2 6 3 3" xfId="147"/>
    <cellStyle name="Normal 2 6 3 3 2" xfId="315"/>
    <cellStyle name="Normal 2 6 3 3 3" xfId="483"/>
    <cellStyle name="Normal 2 6 3 3 4" xfId="651"/>
    <cellStyle name="Normal 2 6 3 3 5" xfId="819"/>
    <cellStyle name="Normal 2 6 3 4" xfId="231"/>
    <cellStyle name="Normal 2 6 3 4 2" xfId="399"/>
    <cellStyle name="Normal 2 6 3 4 3" xfId="567"/>
    <cellStyle name="Normal 2 6 3 4 4" xfId="735"/>
    <cellStyle name="Normal 2 6 3 5" xfId="188"/>
    <cellStyle name="Normal 2 6 3 6" xfId="356"/>
    <cellStyle name="Normal 2 6 3 7" xfId="524"/>
    <cellStyle name="Normal 2 6 3 8" xfId="692"/>
    <cellStyle name="Normal 2 6 4" xfId="79"/>
    <cellStyle name="Normal 2 6 4 2" xfId="247"/>
    <cellStyle name="Normal 2 6 4 3" xfId="415"/>
    <cellStyle name="Normal 2 6 4 4" xfId="583"/>
    <cellStyle name="Normal 2 6 4 5" xfId="751"/>
    <cellStyle name="Normal 2 6 5" xfId="120"/>
    <cellStyle name="Normal 2 6 5 2" xfId="288"/>
    <cellStyle name="Normal 2 6 5 3" xfId="456"/>
    <cellStyle name="Normal 2 6 5 4" xfId="624"/>
    <cellStyle name="Normal 2 6 5 5" xfId="792"/>
    <cellStyle name="Normal 2 6 6" xfId="194"/>
    <cellStyle name="Normal 2 6 6 2" xfId="362"/>
    <cellStyle name="Normal 2 6 6 3" xfId="530"/>
    <cellStyle name="Normal 2 6 6 4" xfId="698"/>
    <cellStyle name="Normal 2 6 7" xfId="161"/>
    <cellStyle name="Normal 2 6 8" xfId="329"/>
    <cellStyle name="Normal 2 6 9" xfId="497"/>
    <cellStyle name="Normal 2 7" xfId="38"/>
    <cellStyle name="Normal 2 7 2" xfId="50"/>
    <cellStyle name="Normal 2 7 2 2" xfId="218"/>
    <cellStyle name="Normal 2 7 2 3" xfId="386"/>
    <cellStyle name="Normal 2 7 2 4" xfId="554"/>
    <cellStyle name="Normal 2 7 2 5" xfId="722"/>
    <cellStyle name="Normal 2 7 3" xfId="81"/>
    <cellStyle name="Normal 2 7 3 2" xfId="249"/>
    <cellStyle name="Normal 2 7 3 3" xfId="417"/>
    <cellStyle name="Normal 2 7 3 4" xfId="585"/>
    <cellStyle name="Normal 2 7 3 5" xfId="753"/>
    <cellStyle name="Normal 2 7 4" xfId="122"/>
    <cellStyle name="Normal 2 7 4 2" xfId="290"/>
    <cellStyle name="Normal 2 7 4 3" xfId="458"/>
    <cellStyle name="Normal 2 7 4 4" xfId="626"/>
    <cellStyle name="Normal 2 7 4 5" xfId="794"/>
    <cellStyle name="Normal 2 7 5" xfId="206"/>
    <cellStyle name="Normal 2 7 5 2" xfId="374"/>
    <cellStyle name="Normal 2 7 5 3" xfId="542"/>
    <cellStyle name="Normal 2 7 5 4" xfId="710"/>
    <cellStyle name="Normal 2 7 6" xfId="163"/>
    <cellStyle name="Normal 2 7 7" xfId="331"/>
    <cellStyle name="Normal 2 7 8" xfId="499"/>
    <cellStyle name="Normal 2 7 9" xfId="667"/>
    <cellStyle name="Normal 2 8" xfId="64"/>
    <cellStyle name="Normal 2 8 2" xfId="94"/>
    <cellStyle name="Normal 2 8 2 2" xfId="262"/>
    <cellStyle name="Normal 2 8 2 3" xfId="430"/>
    <cellStyle name="Normal 2 8 2 4" xfId="598"/>
    <cellStyle name="Normal 2 8 2 5" xfId="766"/>
    <cellStyle name="Normal 2 8 3" xfId="135"/>
    <cellStyle name="Normal 2 8 3 2" xfId="303"/>
    <cellStyle name="Normal 2 8 3 3" xfId="471"/>
    <cellStyle name="Normal 2 8 3 4" xfId="639"/>
    <cellStyle name="Normal 2 8 3 5" xfId="807"/>
    <cellStyle name="Normal 2 8 4" xfId="232"/>
    <cellStyle name="Normal 2 8 4 2" xfId="400"/>
    <cellStyle name="Normal 2 8 4 3" xfId="568"/>
    <cellStyle name="Normal 2 8 4 4" xfId="736"/>
    <cellStyle name="Normal 2 8 5" xfId="176"/>
    <cellStyle name="Normal 2 8 6" xfId="344"/>
    <cellStyle name="Normal 2 8 7" xfId="512"/>
    <cellStyle name="Normal 2 8 8" xfId="680"/>
    <cellStyle name="Normal 2 9" xfId="67"/>
    <cellStyle name="Normal 2 9 2" xfId="235"/>
    <cellStyle name="Normal 2 9 3" xfId="403"/>
    <cellStyle name="Normal 2 9 4" xfId="571"/>
    <cellStyle name="Normal 2 9 5" xfId="739"/>
    <cellStyle name="Normal 3" xfId="5"/>
    <cellStyle name="Normal 4" xfId="6"/>
    <cellStyle name="Normal 4 2" xfId="31"/>
    <cellStyle name="Normal 4 2 10" xfId="658"/>
    <cellStyle name="Normal 4 2 2" xfId="43"/>
    <cellStyle name="Normal 4 2 2 2" xfId="52"/>
    <cellStyle name="Normal 4 2 2 2 2" xfId="220"/>
    <cellStyle name="Normal 4 2 2 2 3" xfId="388"/>
    <cellStyle name="Normal 4 2 2 2 4" xfId="556"/>
    <cellStyle name="Normal 4 2 2 2 5" xfId="724"/>
    <cellStyle name="Normal 4 2 2 3" xfId="83"/>
    <cellStyle name="Normal 4 2 2 3 2" xfId="251"/>
    <cellStyle name="Normal 4 2 2 3 3" xfId="419"/>
    <cellStyle name="Normal 4 2 2 3 4" xfId="587"/>
    <cellStyle name="Normal 4 2 2 3 5" xfId="755"/>
    <cellStyle name="Normal 4 2 2 4" xfId="124"/>
    <cellStyle name="Normal 4 2 2 4 2" xfId="292"/>
    <cellStyle name="Normal 4 2 2 4 3" xfId="460"/>
    <cellStyle name="Normal 4 2 2 4 4" xfId="628"/>
    <cellStyle name="Normal 4 2 2 4 5" xfId="796"/>
    <cellStyle name="Normal 4 2 2 5" xfId="211"/>
    <cellStyle name="Normal 4 2 2 5 2" xfId="379"/>
    <cellStyle name="Normal 4 2 2 5 3" xfId="547"/>
    <cellStyle name="Normal 4 2 2 5 4" xfId="715"/>
    <cellStyle name="Normal 4 2 2 6" xfId="165"/>
    <cellStyle name="Normal 4 2 2 7" xfId="333"/>
    <cellStyle name="Normal 4 2 2 8" xfId="501"/>
    <cellStyle name="Normal 4 2 2 9" xfId="669"/>
    <cellStyle name="Normal 4 2 3" xfId="65"/>
    <cellStyle name="Normal 4 2 3 2" xfId="99"/>
    <cellStyle name="Normal 4 2 3 2 2" xfId="267"/>
    <cellStyle name="Normal 4 2 3 2 3" xfId="435"/>
    <cellStyle name="Normal 4 2 3 2 4" xfId="603"/>
    <cellStyle name="Normal 4 2 3 2 5" xfId="771"/>
    <cellStyle name="Normal 4 2 3 3" xfId="140"/>
    <cellStyle name="Normal 4 2 3 3 2" xfId="308"/>
    <cellStyle name="Normal 4 2 3 3 3" xfId="476"/>
    <cellStyle name="Normal 4 2 3 3 4" xfId="644"/>
    <cellStyle name="Normal 4 2 3 3 5" xfId="812"/>
    <cellStyle name="Normal 4 2 3 4" xfId="233"/>
    <cellStyle name="Normal 4 2 3 4 2" xfId="401"/>
    <cellStyle name="Normal 4 2 3 4 3" xfId="569"/>
    <cellStyle name="Normal 4 2 3 4 4" xfId="737"/>
    <cellStyle name="Normal 4 2 3 5" xfId="181"/>
    <cellStyle name="Normal 4 2 3 6" xfId="349"/>
    <cellStyle name="Normal 4 2 3 7" xfId="517"/>
    <cellStyle name="Normal 4 2 3 8" xfId="685"/>
    <cellStyle name="Normal 4 2 4" xfId="72"/>
    <cellStyle name="Normal 4 2 4 2" xfId="240"/>
    <cellStyle name="Normal 4 2 4 3" xfId="408"/>
    <cellStyle name="Normal 4 2 4 4" xfId="576"/>
    <cellStyle name="Normal 4 2 4 5" xfId="744"/>
    <cellStyle name="Normal 4 2 5" xfId="113"/>
    <cellStyle name="Normal 4 2 5 2" xfId="281"/>
    <cellStyle name="Normal 4 2 5 3" xfId="449"/>
    <cellStyle name="Normal 4 2 5 4" xfId="617"/>
    <cellStyle name="Normal 4 2 5 5" xfId="785"/>
    <cellStyle name="Normal 4 2 6" xfId="199"/>
    <cellStyle name="Normal 4 2 6 2" xfId="367"/>
    <cellStyle name="Normal 4 2 6 3" xfId="535"/>
    <cellStyle name="Normal 4 2 6 4" xfId="703"/>
    <cellStyle name="Normal 4 2 7" xfId="154"/>
    <cellStyle name="Normal 4 2 8" xfId="322"/>
    <cellStyle name="Normal 4 2 9" xfId="490"/>
    <cellStyle name="Normal 4 3" xfId="37"/>
    <cellStyle name="Normal 4 3 10" xfId="664"/>
    <cellStyle name="Normal 4 3 2" xfId="49"/>
    <cellStyle name="Normal 4 3 2 2" xfId="91"/>
    <cellStyle name="Normal 4 3 2 2 2" xfId="259"/>
    <cellStyle name="Normal 4 3 2 2 3" xfId="427"/>
    <cellStyle name="Normal 4 3 2 2 4" xfId="595"/>
    <cellStyle name="Normal 4 3 2 2 5" xfId="763"/>
    <cellStyle name="Normal 4 3 2 3" xfId="132"/>
    <cellStyle name="Normal 4 3 2 3 2" xfId="300"/>
    <cellStyle name="Normal 4 3 2 3 3" xfId="468"/>
    <cellStyle name="Normal 4 3 2 3 4" xfId="636"/>
    <cellStyle name="Normal 4 3 2 3 5" xfId="804"/>
    <cellStyle name="Normal 4 3 2 4" xfId="217"/>
    <cellStyle name="Normal 4 3 2 4 2" xfId="385"/>
    <cellStyle name="Normal 4 3 2 4 3" xfId="553"/>
    <cellStyle name="Normal 4 3 2 4 4" xfId="721"/>
    <cellStyle name="Normal 4 3 2 5" xfId="173"/>
    <cellStyle name="Normal 4 3 2 6" xfId="341"/>
    <cellStyle name="Normal 4 3 2 7" xfId="509"/>
    <cellStyle name="Normal 4 3 2 8" xfId="677"/>
    <cellStyle name="Normal 4 3 3" xfId="66"/>
    <cellStyle name="Normal 4 3 3 2" xfId="105"/>
    <cellStyle name="Normal 4 3 3 2 2" xfId="273"/>
    <cellStyle name="Normal 4 3 3 2 3" xfId="441"/>
    <cellStyle name="Normal 4 3 3 2 4" xfId="609"/>
    <cellStyle name="Normal 4 3 3 2 5" xfId="777"/>
    <cellStyle name="Normal 4 3 3 3" xfId="146"/>
    <cellStyle name="Normal 4 3 3 3 2" xfId="314"/>
    <cellStyle name="Normal 4 3 3 3 3" xfId="482"/>
    <cellStyle name="Normal 4 3 3 3 4" xfId="650"/>
    <cellStyle name="Normal 4 3 3 3 5" xfId="818"/>
    <cellStyle name="Normal 4 3 3 4" xfId="234"/>
    <cellStyle name="Normal 4 3 3 4 2" xfId="402"/>
    <cellStyle name="Normal 4 3 3 4 3" xfId="570"/>
    <cellStyle name="Normal 4 3 3 4 4" xfId="738"/>
    <cellStyle name="Normal 4 3 3 5" xfId="187"/>
    <cellStyle name="Normal 4 3 3 6" xfId="355"/>
    <cellStyle name="Normal 4 3 3 7" xfId="523"/>
    <cellStyle name="Normal 4 3 3 8" xfId="691"/>
    <cellStyle name="Normal 4 3 4" xfId="78"/>
    <cellStyle name="Normal 4 3 4 2" xfId="246"/>
    <cellStyle name="Normal 4 3 4 3" xfId="414"/>
    <cellStyle name="Normal 4 3 4 4" xfId="582"/>
    <cellStyle name="Normal 4 3 4 5" xfId="750"/>
    <cellStyle name="Normal 4 3 5" xfId="119"/>
    <cellStyle name="Normal 4 3 5 2" xfId="287"/>
    <cellStyle name="Normal 4 3 5 3" xfId="455"/>
    <cellStyle name="Normal 4 3 5 4" xfId="623"/>
    <cellStyle name="Normal 4 3 5 5" xfId="791"/>
    <cellStyle name="Normal 4 3 6" xfId="205"/>
    <cellStyle name="Normal 4 3 6 2" xfId="373"/>
    <cellStyle name="Normal 4 3 6 3" xfId="541"/>
    <cellStyle name="Normal 4 3 6 4" xfId="709"/>
    <cellStyle name="Normal 4 3 7" xfId="160"/>
    <cellStyle name="Normal 4 3 8" xfId="328"/>
    <cellStyle name="Normal 4 3 9" xfId="496"/>
    <cellStyle name="Normal 5" xfId="7"/>
    <cellStyle name="Normal 6" xfId="8"/>
    <cellStyle name="Normal 6 2" xfId="28"/>
    <cellStyle name="Normal 7" xfId="10"/>
    <cellStyle name="Normal 8" xfId="24"/>
    <cellStyle name="Normal 8 2" xfId="193"/>
    <cellStyle name="Normal 8 3" xfId="361"/>
    <cellStyle name="Normal 8 4" xfId="529"/>
    <cellStyle name="Normal 8 5" xfId="697"/>
    <cellStyle name="Note 2" xfId="18"/>
    <cellStyle name="Output 2" xfId="15"/>
    <cellStyle name="Unique Calculation" xfId="23"/>
  </cellStyles>
  <dxfs count="607">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patternFill>
          <bgColor theme="0" tint="-0.499984740745262"/>
        </patternFill>
      </fill>
    </dxf>
    <dxf>
      <fill>
        <patternFill>
          <bgColor theme="0" tint="-0.499984740745262"/>
        </pattern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ont>
        <color rgb="FFFF0000"/>
      </font>
      <fill>
        <patternFill>
          <bgColor theme="0" tint="-0.24994659260841701"/>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patternFill>
          <bgColor rgb="FFFF0000"/>
        </patternFill>
      </fill>
    </dxf>
    <dxf>
      <fill>
        <patternFill>
          <bgColor rgb="FFFFFF00"/>
        </patternFill>
      </fill>
    </dxf>
    <dxf>
      <fill>
        <patternFill>
          <bgColor rgb="FF00B050"/>
        </patternFill>
      </fill>
    </dxf>
    <dxf>
      <fill>
        <patternFill>
          <bgColor rgb="FF00B0F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7030A0"/>
        </patternFill>
      </fill>
    </dxf>
    <dxf>
      <fill>
        <patternFill>
          <bgColor rgb="FFFF0000"/>
        </patternFill>
      </fill>
    </dxf>
    <dxf>
      <fill>
        <patternFill>
          <bgColor theme="9" tint="-0.24994659260841701"/>
        </patternFill>
      </fill>
    </dxf>
    <dxf>
      <fill>
        <patternFill>
          <bgColor rgb="FF92D050"/>
        </patternFill>
      </fill>
    </dxf>
    <dxf>
      <fill>
        <patternFill>
          <bgColor rgb="FF7030A0"/>
        </patternFill>
      </fill>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rgb="FFFFFF00"/>
        </pattern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1"/>
        </pattern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1665792"/>
        <c:axId val="141667328"/>
      </c:barChart>
      <c:catAx>
        <c:axId val="141665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667328"/>
        <c:crosses val="autoZero"/>
        <c:auto val="1"/>
        <c:lblAlgn val="ctr"/>
        <c:lblOffset val="100"/>
        <c:tickLblSkip val="1"/>
        <c:noMultiLvlLbl val="0"/>
      </c:catAx>
      <c:valAx>
        <c:axId val="141667328"/>
        <c:scaling>
          <c:orientation val="minMax"/>
          <c:max val="1"/>
          <c:min val="0"/>
        </c:scaling>
        <c:delete val="0"/>
        <c:axPos val="l"/>
        <c:majorGridlines/>
        <c:numFmt formatCode="0%" sourceLinked="0"/>
        <c:majorTickMark val="out"/>
        <c:minorTickMark val="none"/>
        <c:tickLblPos val="nextTo"/>
        <c:crossAx val="141665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4493952"/>
        <c:axId val="144495744"/>
      </c:barChart>
      <c:catAx>
        <c:axId val="14449395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4495744"/>
        <c:crosses val="autoZero"/>
        <c:auto val="1"/>
        <c:lblAlgn val="ctr"/>
        <c:lblOffset val="100"/>
        <c:tickLblSkip val="1"/>
        <c:noMultiLvlLbl val="0"/>
      </c:catAx>
      <c:valAx>
        <c:axId val="144495744"/>
        <c:scaling>
          <c:orientation val="minMax"/>
          <c:max val="1"/>
          <c:min val="0"/>
        </c:scaling>
        <c:delete val="0"/>
        <c:axPos val="l"/>
        <c:majorGridlines/>
        <c:numFmt formatCode="0%" sourceLinked="0"/>
        <c:majorTickMark val="out"/>
        <c:minorTickMark val="none"/>
        <c:tickLblPos val="nextTo"/>
        <c:crossAx val="14449395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5610624"/>
        <c:axId val="145612160"/>
      </c:barChart>
      <c:catAx>
        <c:axId val="1456106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5612160"/>
        <c:crosses val="autoZero"/>
        <c:auto val="1"/>
        <c:lblAlgn val="ctr"/>
        <c:lblOffset val="100"/>
        <c:tickLblSkip val="1"/>
        <c:noMultiLvlLbl val="0"/>
      </c:catAx>
      <c:valAx>
        <c:axId val="145612160"/>
        <c:scaling>
          <c:orientation val="minMax"/>
          <c:max val="1"/>
          <c:min val="0"/>
        </c:scaling>
        <c:delete val="0"/>
        <c:axPos val="l"/>
        <c:majorGridlines/>
        <c:numFmt formatCode="0%" sourceLinked="0"/>
        <c:majorTickMark val="out"/>
        <c:minorTickMark val="none"/>
        <c:tickLblPos val="nextTo"/>
        <c:crossAx val="1456106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6863104"/>
        <c:axId val="156868992"/>
      </c:barChart>
      <c:catAx>
        <c:axId val="1568631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6868992"/>
        <c:crosses val="autoZero"/>
        <c:auto val="1"/>
        <c:lblAlgn val="ctr"/>
        <c:lblOffset val="100"/>
        <c:tickLblSkip val="1"/>
        <c:noMultiLvlLbl val="0"/>
      </c:catAx>
      <c:valAx>
        <c:axId val="156868992"/>
        <c:scaling>
          <c:orientation val="minMax"/>
          <c:max val="1"/>
          <c:min val="0"/>
        </c:scaling>
        <c:delete val="0"/>
        <c:axPos val="l"/>
        <c:majorGridlines/>
        <c:numFmt formatCode="0%" sourceLinked="0"/>
        <c:majorTickMark val="out"/>
        <c:minorTickMark val="none"/>
        <c:tickLblPos val="nextTo"/>
        <c:crossAx val="1568631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8810880"/>
        <c:axId val="158812416"/>
      </c:barChart>
      <c:catAx>
        <c:axId val="1588108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8812416"/>
        <c:crosses val="autoZero"/>
        <c:auto val="1"/>
        <c:lblAlgn val="ctr"/>
        <c:lblOffset val="100"/>
        <c:tickLblSkip val="1"/>
        <c:noMultiLvlLbl val="0"/>
      </c:catAx>
      <c:valAx>
        <c:axId val="158812416"/>
        <c:scaling>
          <c:orientation val="minMax"/>
          <c:max val="1"/>
          <c:min val="0"/>
        </c:scaling>
        <c:delete val="0"/>
        <c:axPos val="l"/>
        <c:majorGridlines/>
        <c:numFmt formatCode="0%" sourceLinked="0"/>
        <c:majorTickMark val="out"/>
        <c:minorTickMark val="none"/>
        <c:tickLblPos val="nextTo"/>
        <c:crossAx val="1588108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58844416"/>
        <c:axId val="158845952"/>
      </c:barChart>
      <c:catAx>
        <c:axId val="1588444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58845952"/>
        <c:crosses val="autoZero"/>
        <c:auto val="1"/>
        <c:lblAlgn val="ctr"/>
        <c:lblOffset val="100"/>
        <c:tickLblSkip val="1"/>
        <c:noMultiLvlLbl val="0"/>
      </c:catAx>
      <c:valAx>
        <c:axId val="158845952"/>
        <c:scaling>
          <c:orientation val="minMax"/>
          <c:max val="1"/>
          <c:min val="0"/>
        </c:scaling>
        <c:delete val="0"/>
        <c:axPos val="l"/>
        <c:majorGridlines/>
        <c:numFmt formatCode="0%" sourceLinked="0"/>
        <c:majorTickMark val="out"/>
        <c:minorTickMark val="none"/>
        <c:tickLblPos val="nextTo"/>
        <c:crossAx val="1588444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6539264"/>
        <c:axId val="166540800"/>
      </c:barChart>
      <c:catAx>
        <c:axId val="1665392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6540800"/>
        <c:crosses val="autoZero"/>
        <c:auto val="1"/>
        <c:lblAlgn val="ctr"/>
        <c:lblOffset val="100"/>
        <c:tickLblSkip val="1"/>
        <c:noMultiLvlLbl val="0"/>
      </c:catAx>
      <c:valAx>
        <c:axId val="166540800"/>
        <c:scaling>
          <c:orientation val="minMax"/>
          <c:max val="1"/>
          <c:min val="0"/>
        </c:scaling>
        <c:delete val="0"/>
        <c:axPos val="l"/>
        <c:majorGridlines/>
        <c:numFmt formatCode="0%" sourceLinked="0"/>
        <c:majorTickMark val="out"/>
        <c:minorTickMark val="none"/>
        <c:tickLblPos val="nextTo"/>
        <c:crossAx val="1665392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6557568"/>
        <c:axId val="166559104"/>
      </c:barChart>
      <c:catAx>
        <c:axId val="1665575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66559104"/>
        <c:crosses val="autoZero"/>
        <c:auto val="1"/>
        <c:lblAlgn val="ctr"/>
        <c:lblOffset val="100"/>
        <c:tickLblSkip val="1"/>
        <c:noMultiLvlLbl val="0"/>
      </c:catAx>
      <c:valAx>
        <c:axId val="166559104"/>
        <c:scaling>
          <c:orientation val="minMax"/>
          <c:max val="1"/>
          <c:min val="0"/>
        </c:scaling>
        <c:delete val="0"/>
        <c:axPos val="l"/>
        <c:majorGridlines/>
        <c:numFmt formatCode="0%" sourceLinked="0"/>
        <c:majorTickMark val="out"/>
        <c:minorTickMark val="none"/>
        <c:tickLblPos val="nextTo"/>
        <c:crossAx val="1665575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0414464"/>
        <c:axId val="170416000"/>
      </c:barChart>
      <c:catAx>
        <c:axId val="170414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0416000"/>
        <c:crosses val="autoZero"/>
        <c:auto val="1"/>
        <c:lblAlgn val="ctr"/>
        <c:lblOffset val="100"/>
        <c:tickLblSkip val="1"/>
        <c:noMultiLvlLbl val="0"/>
      </c:catAx>
      <c:valAx>
        <c:axId val="170416000"/>
        <c:scaling>
          <c:orientation val="minMax"/>
          <c:max val="1"/>
          <c:min val="0"/>
        </c:scaling>
        <c:delete val="0"/>
        <c:axPos val="l"/>
        <c:majorGridlines/>
        <c:numFmt formatCode="0%" sourceLinked="0"/>
        <c:majorTickMark val="out"/>
        <c:minorTickMark val="none"/>
        <c:tickLblPos val="nextTo"/>
        <c:crossAx val="170414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0435712"/>
        <c:axId val="170437248"/>
      </c:barChart>
      <c:catAx>
        <c:axId val="1704357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0437248"/>
        <c:crosses val="autoZero"/>
        <c:auto val="1"/>
        <c:lblAlgn val="ctr"/>
        <c:lblOffset val="100"/>
        <c:tickLblSkip val="1"/>
        <c:noMultiLvlLbl val="0"/>
      </c:catAx>
      <c:valAx>
        <c:axId val="170437248"/>
        <c:scaling>
          <c:orientation val="minMax"/>
          <c:max val="1"/>
          <c:min val="0"/>
        </c:scaling>
        <c:delete val="0"/>
        <c:axPos val="l"/>
        <c:majorGridlines/>
        <c:numFmt formatCode="0%" sourceLinked="0"/>
        <c:majorTickMark val="out"/>
        <c:minorTickMark val="none"/>
        <c:tickLblPos val="nextTo"/>
        <c:crossAx val="1704357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0350208"/>
        <c:axId val="140351744"/>
      </c:barChart>
      <c:catAx>
        <c:axId val="1403502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0351744"/>
        <c:crosses val="autoZero"/>
        <c:auto val="1"/>
        <c:lblAlgn val="ctr"/>
        <c:lblOffset val="100"/>
        <c:tickLblSkip val="1"/>
        <c:noMultiLvlLbl val="0"/>
      </c:catAx>
      <c:valAx>
        <c:axId val="140351744"/>
        <c:scaling>
          <c:orientation val="minMax"/>
          <c:max val="1"/>
          <c:min val="0"/>
        </c:scaling>
        <c:delete val="0"/>
        <c:axPos val="l"/>
        <c:majorGridlines/>
        <c:numFmt formatCode="0%" sourceLinked="0"/>
        <c:majorTickMark val="out"/>
        <c:minorTickMark val="none"/>
        <c:tickLblPos val="nextTo"/>
        <c:crossAx val="1403502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1108608"/>
        <c:axId val="171110400"/>
      </c:barChart>
      <c:catAx>
        <c:axId val="1711086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1110400"/>
        <c:crosses val="autoZero"/>
        <c:auto val="1"/>
        <c:lblAlgn val="ctr"/>
        <c:lblOffset val="100"/>
        <c:tickLblSkip val="1"/>
        <c:noMultiLvlLbl val="0"/>
      </c:catAx>
      <c:valAx>
        <c:axId val="171110400"/>
        <c:scaling>
          <c:orientation val="minMax"/>
          <c:max val="1"/>
          <c:min val="0"/>
        </c:scaling>
        <c:delete val="0"/>
        <c:axPos val="l"/>
        <c:majorGridlines/>
        <c:numFmt formatCode="0%" sourceLinked="0"/>
        <c:majorTickMark val="out"/>
        <c:minorTickMark val="none"/>
        <c:tickLblPos val="nextTo"/>
        <c:crossAx val="1711086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1582976"/>
        <c:axId val="171584512"/>
      </c:barChart>
      <c:catAx>
        <c:axId val="1715829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1584512"/>
        <c:crosses val="autoZero"/>
        <c:auto val="1"/>
        <c:lblAlgn val="ctr"/>
        <c:lblOffset val="100"/>
        <c:tickLblSkip val="1"/>
        <c:noMultiLvlLbl val="0"/>
      </c:catAx>
      <c:valAx>
        <c:axId val="171584512"/>
        <c:scaling>
          <c:orientation val="minMax"/>
          <c:max val="1"/>
          <c:min val="0"/>
        </c:scaling>
        <c:delete val="0"/>
        <c:axPos val="l"/>
        <c:majorGridlines/>
        <c:numFmt formatCode="0%" sourceLinked="0"/>
        <c:majorTickMark val="out"/>
        <c:minorTickMark val="none"/>
        <c:tickLblPos val="nextTo"/>
        <c:crossAx val="1715829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1604224"/>
        <c:axId val="171614208"/>
      </c:barChart>
      <c:catAx>
        <c:axId val="1716042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71614208"/>
        <c:crosses val="autoZero"/>
        <c:auto val="1"/>
        <c:lblAlgn val="ctr"/>
        <c:lblOffset val="100"/>
        <c:tickLblSkip val="1"/>
        <c:noMultiLvlLbl val="0"/>
      </c:catAx>
      <c:valAx>
        <c:axId val="171614208"/>
        <c:scaling>
          <c:orientation val="minMax"/>
          <c:max val="1"/>
          <c:min val="0"/>
        </c:scaling>
        <c:delete val="0"/>
        <c:axPos val="l"/>
        <c:majorGridlines/>
        <c:numFmt formatCode="0%" sourceLinked="0"/>
        <c:majorTickMark val="out"/>
        <c:minorTickMark val="none"/>
        <c:tickLblPos val="nextTo"/>
        <c:crossAx val="1716042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348825996044702"/>
          <c:y val="4.8003668040478516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solidFill>
                <a:schemeClr val="bg1"/>
              </a:solidFill>
            </c:spPr>
          </c:dPt>
          <c:dLbls>
            <c:dLblPos val="bestFit"/>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egendEntry>
        <c:idx val="7"/>
        <c:txPr>
          <a:bodyPr/>
          <a:lstStyle/>
          <a:p>
            <a:pPr rtl="0">
              <a:defRPr sz="1000" kern="1200" spc="0" baseline="0">
                <a:solidFill>
                  <a:schemeClr val="bg1"/>
                </a:solidFill>
              </a:defRPr>
            </a:pPr>
            <a:endParaRPr lang="en-US"/>
          </a:p>
        </c:txPr>
      </c:legendEntry>
      <c:layout>
        <c:manualLayout>
          <c:xMode val="edge"/>
          <c:yMode val="edge"/>
          <c:x val="5.7047883230595111E-3"/>
          <c:y val="0.23735510868474552"/>
          <c:w val="0.62678945503662464"/>
          <c:h val="0.69476012799119968"/>
        </c:manualLayout>
      </c:layout>
      <c:overlay val="1"/>
      <c:spPr>
        <a:solidFill>
          <a:schemeClr val="bg1"/>
        </a:solidFill>
      </c:spPr>
      <c:txPr>
        <a:bodyPr/>
        <a:lstStyle/>
        <a:p>
          <a:pPr rtl="0">
            <a:defRPr sz="1000" kern="1200" spc="0" baseline="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71669760"/>
        <c:axId val="171672704"/>
      </c:barChart>
      <c:catAx>
        <c:axId val="171669760"/>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71672704"/>
        <c:crossesAt val="0"/>
        <c:auto val="1"/>
        <c:lblAlgn val="ctr"/>
        <c:lblOffset val="100"/>
        <c:noMultiLvlLbl val="0"/>
      </c:catAx>
      <c:valAx>
        <c:axId val="171672704"/>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71669760"/>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layout/>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Report!$O$165:$O$166</c:f>
              <c:numCache>
                <c:formatCode>General</c:formatCode>
                <c:ptCount val="2"/>
                <c:pt idx="0">
                  <c:v>0</c:v>
                </c:pt>
                <c:pt idx="1">
                  <c:v>180</c:v>
                </c:pt>
              </c:numCache>
            </c:numRef>
          </c:xVal>
          <c:yVal>
            <c:numRef>
              <c:f>Report!$N$165:$N$166</c:f>
              <c:numCache>
                <c:formatCode>General</c:formatCode>
                <c:ptCount val="2"/>
                <c:pt idx="0">
                  <c:v>180</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Report!$O$167:$O$168</c:f>
              <c:numCache>
                <c:formatCode>General</c:formatCode>
                <c:ptCount val="2"/>
                <c:pt idx="0">
                  <c:v>0</c:v>
                </c:pt>
                <c:pt idx="1">
                  <c:v>450</c:v>
                </c:pt>
              </c:numCache>
            </c:numRef>
          </c:xVal>
          <c:yVal>
            <c:numRef>
              <c:f>Report!$N$167:$N$168</c:f>
              <c:numCache>
                <c:formatCode>General</c:formatCode>
                <c:ptCount val="2"/>
                <c:pt idx="0">
                  <c:v>450</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Report!$O$169:$O$170</c:f>
              <c:numCache>
                <c:formatCode>General</c:formatCode>
                <c:ptCount val="2"/>
                <c:pt idx="0">
                  <c:v>180</c:v>
                </c:pt>
                <c:pt idx="1">
                  <c:v>540</c:v>
                </c:pt>
              </c:numCache>
            </c:numRef>
          </c:xVal>
          <c:yVal>
            <c:numRef>
              <c:f>Report!$N$169:$N$170</c:f>
              <c:numCache>
                <c:formatCode>General</c:formatCode>
                <c:ptCount val="2"/>
                <c:pt idx="0">
                  <c:v>540</c:v>
                </c:pt>
                <c:pt idx="1">
                  <c:v>180</c:v>
                </c:pt>
              </c:numCache>
            </c:numRef>
          </c:yVal>
          <c:smooth val="0"/>
        </c:ser>
        <c:ser>
          <c:idx val="3"/>
          <c:order val="3"/>
          <c:tx>
            <c:v>Score</c:v>
          </c:tx>
          <c:spPr>
            <a:ln w="28575">
              <a:noFill/>
            </a:ln>
          </c:spPr>
          <c:marker>
            <c:symbol val="diamond"/>
            <c:size val="10"/>
          </c:marker>
          <c:dLbls>
            <c:txPr>
              <a:bodyPr/>
              <a:lstStyle/>
              <a:p>
                <a:pPr>
                  <a:defRPr sz="1200" baseline="0"/>
                </a:pPr>
                <a:endParaRPr lang="en-US"/>
              </a:p>
            </c:txPr>
            <c:dLblPos val="t"/>
            <c:showLegendKey val="0"/>
            <c:showVal val="1"/>
            <c:showCatName val="1"/>
            <c:showSerName val="0"/>
            <c:showPercent val="0"/>
            <c:showBubbleSize val="0"/>
            <c:showLeaderLines val="0"/>
          </c:dLbls>
          <c:xVal>
            <c:strRef>
              <c:f>Report!$D$146</c:f>
              <c:strCache>
                <c:ptCount val="1"/>
                <c:pt idx="0">
                  <c:v>#NA</c:v>
                </c:pt>
              </c:strCache>
            </c:strRef>
          </c:xVal>
          <c:yVal>
            <c:numRef>
              <c:f>Report!$D$144</c:f>
              <c:numCache>
                <c:formatCode>0</c:formatCode>
                <c:ptCount val="1"/>
                <c:pt idx="0">
                  <c:v>0</c:v>
                </c:pt>
              </c:numCache>
            </c:numRef>
          </c:yVal>
          <c:smooth val="0"/>
        </c:ser>
        <c:ser>
          <c:idx val="4"/>
          <c:order val="4"/>
          <c:tx>
            <c:v>Test x</c:v>
          </c:tx>
          <c:spPr>
            <a:ln w="28575">
              <a:noFill/>
            </a:ln>
          </c:spPr>
          <c:marker>
            <c:symbol val="x"/>
            <c:size val="10"/>
            <c:spPr>
              <a:ln>
                <a:solidFill>
                  <a:schemeClr val="tx1"/>
                </a:solidFill>
              </a:ln>
            </c:spPr>
          </c:marker>
          <c:dLbls>
            <c:txPr>
              <a:bodyPr/>
              <a:lstStyle/>
              <a:p>
                <a:pPr>
                  <a:defRPr sz="800" baseline="0"/>
                </a:pPr>
                <a:endParaRPr lang="en-US"/>
              </a:p>
            </c:txPr>
            <c:dLblPos val="t"/>
            <c:showLegendKey val="0"/>
            <c:showVal val="0"/>
            <c:showCatName val="1"/>
            <c:showSerName val="0"/>
            <c:showPercent val="0"/>
            <c:showBubbleSize val="0"/>
            <c:showLeaderLines val="0"/>
          </c:dLbls>
          <c:xVal>
            <c:strRef>
              <c:f>Report!$D$146</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0"/>
            <c:spPr>
              <a:ln>
                <a:solidFill>
                  <a:schemeClr val="tx1"/>
                </a:solidFill>
              </a:ln>
            </c:spPr>
          </c:marker>
          <c:dLbls>
            <c:txPr>
              <a:bodyPr/>
              <a:lstStyle/>
              <a:p>
                <a:pPr>
                  <a:defRPr sz="800" baseline="0"/>
                </a:pPr>
                <a:endParaRPr lang="en-US"/>
              </a:p>
            </c:txPr>
            <c:dLblPos val="r"/>
            <c:showLegendKey val="0"/>
            <c:showVal val="1"/>
            <c:showCatName val="0"/>
            <c:showSerName val="0"/>
            <c:showPercent val="0"/>
            <c:showBubbleSize val="0"/>
            <c:showLeaderLines val="0"/>
          </c:dLbls>
          <c:xVal>
            <c:numLit>
              <c:formatCode>General</c:formatCode>
              <c:ptCount val="1"/>
              <c:pt idx="0">
                <c:v>0</c:v>
              </c:pt>
            </c:numLit>
          </c:xVal>
          <c:yVal>
            <c:numRef>
              <c:f>Report!$D$144</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45</c:v>
                </c:pt>
                <c:pt idx="1">
                  <c:v>45</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180</c:v>
                </c:pt>
                <c:pt idx="1">
                  <c:v>180</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Report!$O$176:$O$177</c:f>
              <c:numCache>
                <c:formatCode>General</c:formatCode>
                <c:ptCount val="2"/>
                <c:pt idx="0">
                  <c:v>0</c:v>
                </c:pt>
                <c:pt idx="1">
                  <c:v>540</c:v>
                </c:pt>
              </c:numCache>
            </c:numRef>
          </c:xVal>
          <c:yVal>
            <c:numRef>
              <c:f>Report!$N$176:$N$177</c:f>
              <c:numCache>
                <c:formatCode>General</c:formatCode>
                <c:ptCount val="2"/>
                <c:pt idx="0">
                  <c:v>315</c:v>
                </c:pt>
                <c:pt idx="1">
                  <c:v>315</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Report!$O$178:$O$179</c:f>
              <c:numCache>
                <c:formatCode>General</c:formatCode>
                <c:ptCount val="2"/>
                <c:pt idx="0">
                  <c:v>0</c:v>
                </c:pt>
                <c:pt idx="1">
                  <c:v>540</c:v>
                </c:pt>
              </c:numCache>
            </c:numRef>
          </c:xVal>
          <c:yVal>
            <c:numRef>
              <c:f>Report!$N$178:$N$179</c:f>
              <c:numCache>
                <c:formatCode>General</c:formatCode>
                <c:ptCount val="2"/>
                <c:pt idx="0">
                  <c:v>450</c:v>
                </c:pt>
                <c:pt idx="1">
                  <c:v>450</c:v>
                </c:pt>
              </c:numCache>
            </c:numRef>
          </c:yVal>
          <c:smooth val="0"/>
        </c:ser>
        <c:dLbls>
          <c:dLblPos val="ctr"/>
          <c:showLegendKey val="0"/>
          <c:showVal val="1"/>
          <c:showCatName val="0"/>
          <c:showSerName val="0"/>
          <c:showPercent val="0"/>
          <c:showBubbleSize val="0"/>
        </c:dLbls>
        <c:axId val="141761920"/>
        <c:axId val="141764096"/>
      </c:scatterChart>
      <c:valAx>
        <c:axId val="141761920"/>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141764096"/>
        <c:crosses val="autoZero"/>
        <c:crossBetween val="midCat"/>
        <c:majorUnit val="135"/>
        <c:minorUnit val="0.2"/>
      </c:valAx>
      <c:valAx>
        <c:axId val="141764096"/>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141761920"/>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Report!$A$144</c:f>
              <c:strCache>
                <c:ptCount val="1"/>
                <c:pt idx="0">
                  <c:v>Professional Practices</c:v>
                </c:pt>
              </c:strCache>
            </c:strRef>
          </c:tx>
          <c:invertIfNegative val="0"/>
          <c:val>
            <c:numRef>
              <c:f>Report!$D$144</c:f>
              <c:numCache>
                <c:formatCode>0</c:formatCode>
                <c:ptCount val="1"/>
                <c:pt idx="0">
                  <c:v>0</c:v>
                </c:pt>
              </c:numCache>
            </c:numRef>
          </c:val>
        </c:ser>
        <c:ser>
          <c:idx val="1"/>
          <c:order val="1"/>
          <c:tx>
            <c:strRef>
              <c:f>Report!$A$146</c:f>
              <c:strCache>
                <c:ptCount val="1"/>
                <c:pt idx="0">
                  <c:v>Measures of Student Learning</c:v>
                </c:pt>
              </c:strCache>
            </c:strRef>
          </c:tx>
          <c:spPr>
            <a:solidFill>
              <a:srgbClr val="7030A0"/>
            </a:solidFill>
          </c:spPr>
          <c:invertIfNegative val="0"/>
          <c:val>
            <c:numRef>
              <c:f>Report!$D$146</c:f>
              <c:numCache>
                <c:formatCode>0</c:formatCode>
                <c:ptCount val="1"/>
                <c:pt idx="0">
                  <c:v>0</c:v>
                </c:pt>
              </c:numCache>
            </c:numRef>
          </c:val>
        </c:ser>
        <c:dLbls>
          <c:showLegendKey val="0"/>
          <c:showVal val="0"/>
          <c:showCatName val="0"/>
          <c:showSerName val="0"/>
          <c:showPercent val="0"/>
          <c:showBubbleSize val="0"/>
        </c:dLbls>
        <c:gapWidth val="0"/>
        <c:overlap val="100"/>
        <c:axId val="141784960"/>
        <c:axId val="141786496"/>
      </c:barChart>
      <c:catAx>
        <c:axId val="141784960"/>
        <c:scaling>
          <c:orientation val="minMax"/>
        </c:scaling>
        <c:delete val="0"/>
        <c:axPos val="l"/>
        <c:majorTickMark val="out"/>
        <c:minorTickMark val="none"/>
        <c:tickLblPos val="none"/>
        <c:crossAx val="141786496"/>
        <c:crossesAt val="0"/>
        <c:auto val="1"/>
        <c:lblAlgn val="ctr"/>
        <c:lblOffset val="1"/>
        <c:tickLblSkip val="1"/>
        <c:tickMarkSkip val="1"/>
        <c:noMultiLvlLbl val="0"/>
      </c:catAx>
      <c:valAx>
        <c:axId val="141786496"/>
        <c:scaling>
          <c:orientation val="minMax"/>
          <c:max val="1080"/>
          <c:min val="0"/>
        </c:scaling>
        <c:delete val="0"/>
        <c:axPos val="b"/>
        <c:numFmt formatCode="0" sourceLinked="1"/>
        <c:majorTickMark val="out"/>
        <c:minorTickMark val="none"/>
        <c:tickLblPos val="nextTo"/>
        <c:crossAx val="141784960"/>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1794304"/>
        <c:axId val="141804288"/>
      </c:barChart>
      <c:catAx>
        <c:axId val="1417943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804288"/>
        <c:crosses val="autoZero"/>
        <c:auto val="1"/>
        <c:lblAlgn val="ctr"/>
        <c:lblOffset val="100"/>
        <c:tickLblSkip val="1"/>
        <c:noMultiLvlLbl val="0"/>
      </c:catAx>
      <c:valAx>
        <c:axId val="141804288"/>
        <c:scaling>
          <c:orientation val="minMax"/>
          <c:max val="1"/>
          <c:min val="0"/>
        </c:scaling>
        <c:delete val="0"/>
        <c:axPos val="l"/>
        <c:majorGridlines/>
        <c:numFmt formatCode="0%" sourceLinked="0"/>
        <c:majorTickMark val="out"/>
        <c:minorTickMark val="none"/>
        <c:tickLblPos val="nextTo"/>
        <c:crossAx val="1417943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1819904"/>
        <c:axId val="141821440"/>
      </c:barChart>
      <c:catAx>
        <c:axId val="14181990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1821440"/>
        <c:crosses val="autoZero"/>
        <c:auto val="1"/>
        <c:lblAlgn val="ctr"/>
        <c:lblOffset val="100"/>
        <c:tickLblSkip val="1"/>
        <c:noMultiLvlLbl val="0"/>
      </c:catAx>
      <c:valAx>
        <c:axId val="141821440"/>
        <c:scaling>
          <c:orientation val="minMax"/>
          <c:max val="1"/>
          <c:min val="0"/>
        </c:scaling>
        <c:delete val="0"/>
        <c:axPos val="l"/>
        <c:majorGridlines/>
        <c:numFmt formatCode="0%" sourceLinked="0"/>
        <c:majorTickMark val="out"/>
        <c:minorTickMark val="none"/>
        <c:tickLblPos val="nextTo"/>
        <c:crossAx val="14181990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2445184"/>
        <c:axId val="142446976"/>
      </c:barChart>
      <c:catAx>
        <c:axId val="142445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2446976"/>
        <c:crosses val="autoZero"/>
        <c:auto val="1"/>
        <c:lblAlgn val="ctr"/>
        <c:lblOffset val="100"/>
        <c:tickLblSkip val="1"/>
        <c:noMultiLvlLbl val="0"/>
      </c:catAx>
      <c:valAx>
        <c:axId val="142446976"/>
        <c:scaling>
          <c:orientation val="minMax"/>
          <c:max val="1"/>
          <c:min val="0"/>
        </c:scaling>
        <c:delete val="0"/>
        <c:axPos val="l"/>
        <c:majorGridlines/>
        <c:numFmt formatCode="0%" sourceLinked="0"/>
        <c:majorTickMark val="out"/>
        <c:minorTickMark val="none"/>
        <c:tickLblPos val="nextTo"/>
        <c:crossAx val="142445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2474624"/>
        <c:axId val="142480512"/>
      </c:barChart>
      <c:catAx>
        <c:axId val="1424746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2480512"/>
        <c:crosses val="autoZero"/>
        <c:auto val="1"/>
        <c:lblAlgn val="ctr"/>
        <c:lblOffset val="100"/>
        <c:tickLblSkip val="1"/>
        <c:noMultiLvlLbl val="0"/>
      </c:catAx>
      <c:valAx>
        <c:axId val="142480512"/>
        <c:scaling>
          <c:orientation val="minMax"/>
          <c:max val="1"/>
          <c:min val="0"/>
        </c:scaling>
        <c:delete val="0"/>
        <c:axPos val="l"/>
        <c:majorGridlines/>
        <c:numFmt formatCode="0%" sourceLinked="0"/>
        <c:majorTickMark val="out"/>
        <c:minorTickMark val="none"/>
        <c:tickLblPos val="nextTo"/>
        <c:crossAx val="1424746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42514816"/>
        <c:axId val="144478592"/>
      </c:barChart>
      <c:catAx>
        <c:axId val="14251481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4478592"/>
        <c:crosses val="autoZero"/>
        <c:auto val="1"/>
        <c:lblAlgn val="ctr"/>
        <c:lblOffset val="100"/>
        <c:tickLblSkip val="1"/>
        <c:noMultiLvlLbl val="0"/>
      </c:catAx>
      <c:valAx>
        <c:axId val="144478592"/>
        <c:scaling>
          <c:orientation val="minMax"/>
          <c:max val="1"/>
          <c:min val="0"/>
        </c:scaling>
        <c:delete val="0"/>
        <c:axPos val="l"/>
        <c:majorGridlines/>
        <c:numFmt formatCode="0%" sourceLinked="0"/>
        <c:majorTickMark val="out"/>
        <c:minorTickMark val="none"/>
        <c:tickLblPos val="nextTo"/>
        <c:crossAx val="14251481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checked="Checked"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184" lockText="1" noThreeD="1"/>
</file>

<file path=xl/ctrlProps/ctrlProp101.xml><?xml version="1.0" encoding="utf-8"?>
<formControlPr xmlns="http://schemas.microsoft.com/office/spreadsheetml/2009/9/main" objectType="CheckBox" fmlaLink="DATA!$B$187" lockText="1" noThreeD="1"/>
</file>

<file path=xl/ctrlProps/ctrlProp102.xml><?xml version="1.0" encoding="utf-8"?>
<formControlPr xmlns="http://schemas.microsoft.com/office/spreadsheetml/2009/9/main" objectType="CheckBox" fmlaLink="DATA!$B$188" lockText="1" noThreeD="1"/>
</file>

<file path=xl/ctrlProps/ctrlProp103.xml><?xml version="1.0" encoding="utf-8"?>
<formControlPr xmlns="http://schemas.microsoft.com/office/spreadsheetml/2009/9/main" objectType="CheckBox" fmlaLink="DATA!$B$189" lockText="1" noThreeD="1"/>
</file>

<file path=xl/ctrlProps/ctrlProp104.xml><?xml version="1.0" encoding="utf-8"?>
<formControlPr xmlns="http://schemas.microsoft.com/office/spreadsheetml/2009/9/main" objectType="CheckBox" fmlaLink="DATA!$B$192" lockText="1" noThreeD="1"/>
</file>

<file path=xl/ctrlProps/ctrlProp105.xml><?xml version="1.0" encoding="utf-8"?>
<formControlPr xmlns="http://schemas.microsoft.com/office/spreadsheetml/2009/9/main" objectType="CheckBox" fmlaLink="DATA!$B$193" lockText="1" noThreeD="1"/>
</file>

<file path=xl/ctrlProps/ctrlProp106.xml><?xml version="1.0" encoding="utf-8"?>
<formControlPr xmlns="http://schemas.microsoft.com/office/spreadsheetml/2009/9/main" objectType="CheckBox" fmlaLink="DATA!$B$194" lockText="1" noThreeD="1"/>
</file>

<file path=xl/ctrlProps/ctrlProp107.xml><?xml version="1.0" encoding="utf-8"?>
<formControlPr xmlns="http://schemas.microsoft.com/office/spreadsheetml/2009/9/main" objectType="CheckBox" fmlaLink="DATA!$B$198" lockText="1" noThreeD="1"/>
</file>

<file path=xl/ctrlProps/ctrlProp108.xml><?xml version="1.0" encoding="utf-8"?>
<formControlPr xmlns="http://schemas.microsoft.com/office/spreadsheetml/2009/9/main" objectType="CheckBox" fmlaLink="DATA!$B$202" lockText="1" noThreeD="1"/>
</file>

<file path=xl/ctrlProps/ctrlProp109.xml><?xml version="1.0" encoding="utf-8"?>
<formControlPr xmlns="http://schemas.microsoft.com/office/spreadsheetml/2009/9/main" objectType="CheckBox" fmlaLink="DATA!$B$20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6" lockText="1" noThreeD="1"/>
</file>

<file path=xl/ctrlProps/ctrlProp111.xml><?xml version="1.0" encoding="utf-8"?>
<formControlPr xmlns="http://schemas.microsoft.com/office/spreadsheetml/2009/9/main" objectType="CheckBox" fmlaLink="DATA!$B$210" lockText="1" noThreeD="1"/>
</file>

<file path=xl/ctrlProps/ctrlProp112.xml><?xml version="1.0" encoding="utf-8"?>
<formControlPr xmlns="http://schemas.microsoft.com/office/spreadsheetml/2009/9/main" objectType="CheckBox" fmlaLink="DATA!$B$211" lockText="1" noThreeD="1"/>
</file>

<file path=xl/ctrlProps/ctrlProp113.xml><?xml version="1.0" encoding="utf-8"?>
<formControlPr xmlns="http://schemas.microsoft.com/office/spreadsheetml/2009/9/main" objectType="CheckBox" fmlaLink="DATA!$B$214" lockText="1" noThreeD="1"/>
</file>

<file path=xl/ctrlProps/ctrlProp114.xml><?xml version="1.0" encoding="utf-8"?>
<formControlPr xmlns="http://schemas.microsoft.com/office/spreadsheetml/2009/9/main" objectType="CheckBox" fmlaLink="DATA!$B$215" lockText="1" noThreeD="1"/>
</file>

<file path=xl/ctrlProps/ctrlProp115.xml><?xml version="1.0" encoding="utf-8"?>
<formControlPr xmlns="http://schemas.microsoft.com/office/spreadsheetml/2009/9/main" objectType="CheckBox" fmlaLink="DATA!$B$219" lockText="1" noThreeD="1"/>
</file>

<file path=xl/ctrlProps/ctrlProp116.xml><?xml version="1.0" encoding="utf-8"?>
<formControlPr xmlns="http://schemas.microsoft.com/office/spreadsheetml/2009/9/main" objectType="CheckBox" fmlaLink="DATA!$B$220" lockText="1" noThreeD="1"/>
</file>

<file path=xl/ctrlProps/ctrlProp117.xml><?xml version="1.0" encoding="utf-8"?>
<formControlPr xmlns="http://schemas.microsoft.com/office/spreadsheetml/2009/9/main" objectType="CheckBox" fmlaLink="DATA!$B$224" lockText="1" noThreeD="1"/>
</file>

<file path=xl/ctrlProps/ctrlProp118.xml><?xml version="1.0" encoding="utf-8"?>
<formControlPr xmlns="http://schemas.microsoft.com/office/spreadsheetml/2009/9/main" objectType="CheckBox" fmlaLink="DATA!$B$225" lockText="1" noThreeD="1"/>
</file>

<file path=xl/ctrlProps/ctrlProp119.xml><?xml version="1.0" encoding="utf-8"?>
<formControlPr xmlns="http://schemas.microsoft.com/office/spreadsheetml/2009/9/main" objectType="CheckBox" fmlaLink="DATA!$B$22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228" lockText="1" noThreeD="1"/>
</file>

<file path=xl/ctrlProps/ctrlProp121.xml><?xml version="1.0" encoding="utf-8"?>
<formControlPr xmlns="http://schemas.microsoft.com/office/spreadsheetml/2009/9/main" objectType="CheckBox" fmlaLink="DATA!$B$231" lockText="1" noThreeD="1"/>
</file>

<file path=xl/ctrlProps/ctrlProp122.xml><?xml version="1.0" encoding="utf-8"?>
<formControlPr xmlns="http://schemas.microsoft.com/office/spreadsheetml/2009/9/main" objectType="CheckBox" fmlaLink="DATA!$B$232" lockText="1" noThreeD="1"/>
</file>

<file path=xl/ctrlProps/ctrlProp123.xml><?xml version="1.0" encoding="utf-8"?>
<formControlPr xmlns="http://schemas.microsoft.com/office/spreadsheetml/2009/9/main" objectType="CheckBox" fmlaLink="DATA!$B$233" lockText="1" noThreeD="1"/>
</file>

<file path=xl/ctrlProps/ctrlProp124.xml><?xml version="1.0" encoding="utf-8"?>
<formControlPr xmlns="http://schemas.microsoft.com/office/spreadsheetml/2009/9/main" objectType="CheckBox" fmlaLink="DATA!$B$234" lockText="1" noThreeD="1"/>
</file>

<file path=xl/ctrlProps/ctrlProp125.xml><?xml version="1.0" encoding="utf-8"?>
<formControlPr xmlns="http://schemas.microsoft.com/office/spreadsheetml/2009/9/main" objectType="CheckBox" fmlaLink="DATA!$B$237" lockText="1" noThreeD="1"/>
</file>

<file path=xl/ctrlProps/ctrlProp126.xml><?xml version="1.0" encoding="utf-8"?>
<formControlPr xmlns="http://schemas.microsoft.com/office/spreadsheetml/2009/9/main" objectType="CheckBox" fmlaLink="DATA!B240" lockText="1" noThreeD="1"/>
</file>

<file path=xl/ctrlProps/ctrlProp127.xml><?xml version="1.0" encoding="utf-8"?>
<formControlPr xmlns="http://schemas.microsoft.com/office/spreadsheetml/2009/9/main" objectType="CheckBox" fmlaLink="DATA!B241" lockText="1" noThreeD="1"/>
</file>

<file path=xl/ctrlProps/ctrlProp128.xml><?xml version="1.0" encoding="utf-8"?>
<formControlPr xmlns="http://schemas.microsoft.com/office/spreadsheetml/2009/9/main" objectType="CheckBox" fmlaLink="DATA!B245" lockText="1" noThreeD="1"/>
</file>

<file path=xl/ctrlProps/ctrlProp129.xml><?xml version="1.0" encoding="utf-8"?>
<formControlPr xmlns="http://schemas.microsoft.com/office/spreadsheetml/2009/9/main" objectType="CheckBox" fmlaLink="DATA!B24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53" lockText="1" noThreeD="1"/>
</file>

<file path=xl/ctrlProps/ctrlProp131.xml><?xml version="1.0" encoding="utf-8"?>
<formControlPr xmlns="http://schemas.microsoft.com/office/spreadsheetml/2009/9/main" objectType="CheckBox" fmlaLink="DATA!B254" lockText="1" noThreeD="1"/>
</file>

<file path=xl/ctrlProps/ctrlProp132.xml><?xml version="1.0" encoding="utf-8"?>
<formControlPr xmlns="http://schemas.microsoft.com/office/spreadsheetml/2009/9/main" objectType="CheckBox" fmlaLink="DATA!B255" lockText="1" noThreeD="1"/>
</file>

<file path=xl/ctrlProps/ctrlProp133.xml><?xml version="1.0" encoding="utf-8"?>
<formControlPr xmlns="http://schemas.microsoft.com/office/spreadsheetml/2009/9/main" objectType="CheckBox" fmlaLink="DATA!B256" lockText="1" noThreeD="1"/>
</file>

<file path=xl/ctrlProps/ctrlProp134.xml><?xml version="1.0" encoding="utf-8"?>
<formControlPr xmlns="http://schemas.microsoft.com/office/spreadsheetml/2009/9/main" objectType="CheckBox" fmlaLink="DATA!B257" lockText="1" noThreeD="1"/>
</file>

<file path=xl/ctrlProps/ctrlProp135.xml><?xml version="1.0" encoding="utf-8"?>
<formControlPr xmlns="http://schemas.microsoft.com/office/spreadsheetml/2009/9/main" objectType="CheckBox" fmlaLink="DATA!B258" lockText="1" noThreeD="1"/>
</file>

<file path=xl/ctrlProps/ctrlProp136.xml><?xml version="1.0" encoding="utf-8"?>
<formControlPr xmlns="http://schemas.microsoft.com/office/spreadsheetml/2009/9/main" objectType="CheckBox" fmlaLink="DATA!B261" lockText="1" noThreeD="1"/>
</file>

<file path=xl/ctrlProps/ctrlProp137.xml><?xml version="1.0" encoding="utf-8"?>
<formControlPr xmlns="http://schemas.microsoft.com/office/spreadsheetml/2009/9/main" objectType="CheckBox" fmlaLink="DATA!B262" lockText="1" noThreeD="1"/>
</file>

<file path=xl/ctrlProps/ctrlProp138.xml><?xml version="1.0" encoding="utf-8"?>
<formControlPr xmlns="http://schemas.microsoft.com/office/spreadsheetml/2009/9/main" objectType="CheckBox" fmlaLink="DATA!B265" lockText="1" noThreeD="1"/>
</file>

<file path=xl/ctrlProps/ctrlProp139.xml><?xml version="1.0" encoding="utf-8"?>
<formControlPr xmlns="http://schemas.microsoft.com/office/spreadsheetml/2009/9/main" objectType="CheckBox" fmlaLink="DATA!B26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0" lockText="1" noThreeD="1"/>
</file>

<file path=xl/ctrlProps/ctrlProp141.xml><?xml version="1.0" encoding="utf-8"?>
<formControlPr xmlns="http://schemas.microsoft.com/office/spreadsheetml/2009/9/main" objectType="CheckBox" fmlaLink="DATA!B274" lockText="1" noThreeD="1"/>
</file>

<file path=xl/ctrlProps/ctrlProp142.xml><?xml version="1.0" encoding="utf-8"?>
<formControlPr xmlns="http://schemas.microsoft.com/office/spreadsheetml/2009/9/main" objectType="CheckBox" fmlaLink="DATA!B275" lockText="1" noThreeD="1"/>
</file>

<file path=xl/ctrlProps/ctrlProp143.xml><?xml version="1.0" encoding="utf-8"?>
<formControlPr xmlns="http://schemas.microsoft.com/office/spreadsheetml/2009/9/main" objectType="CheckBox" fmlaLink="DATA!B278" lockText="1" noThreeD="1"/>
</file>

<file path=xl/ctrlProps/ctrlProp144.xml><?xml version="1.0" encoding="utf-8"?>
<formControlPr xmlns="http://schemas.microsoft.com/office/spreadsheetml/2009/9/main" objectType="CheckBox" fmlaLink="DATA!B279" lockText="1" noThreeD="1"/>
</file>

<file path=xl/ctrlProps/ctrlProp145.xml><?xml version="1.0" encoding="utf-8"?>
<formControlPr xmlns="http://schemas.microsoft.com/office/spreadsheetml/2009/9/main" objectType="CheckBox" fmlaLink="DATA!B282" lockText="1" noThreeD="1"/>
</file>

<file path=xl/ctrlProps/ctrlProp146.xml><?xml version="1.0" encoding="utf-8"?>
<formControlPr xmlns="http://schemas.microsoft.com/office/spreadsheetml/2009/9/main" objectType="CheckBox" fmlaLink="DATA!B283" lockText="1" noThreeD="1"/>
</file>

<file path=xl/ctrlProps/ctrlProp147.xml><?xml version="1.0" encoding="utf-8"?>
<formControlPr xmlns="http://schemas.microsoft.com/office/spreadsheetml/2009/9/main" objectType="CheckBox" fmlaLink="DATA!B286" lockText="1" noThreeD="1"/>
</file>

<file path=xl/ctrlProps/ctrlProp148.xml><?xml version="1.0" encoding="utf-8"?>
<formControlPr xmlns="http://schemas.microsoft.com/office/spreadsheetml/2009/9/main" objectType="CheckBox" fmlaLink="definitions!B35" lockText="1" noThreeD="1"/>
</file>

<file path=xl/ctrlProps/ctrlProp149.xml><?xml version="1.0" encoding="utf-8"?>
<formControlPr xmlns="http://schemas.microsoft.com/office/spreadsheetml/2009/9/main" objectType="CheckBox" fmlaLink="definitions!B36"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efinitions!B37" lockText="1" noThreeD="1"/>
</file>

<file path=xl/ctrlProps/ctrlProp151.xml><?xml version="1.0" encoding="utf-8"?>
<formControlPr xmlns="http://schemas.microsoft.com/office/spreadsheetml/2009/9/main" objectType="CheckBox" fmlaLink="definitions!B38" lockText="1" noThreeD="1"/>
</file>

<file path=xl/ctrlProps/ctrlProp152.xml><?xml version="1.0" encoding="utf-8"?>
<formControlPr xmlns="http://schemas.microsoft.com/office/spreadsheetml/2009/9/main" objectType="CheckBox" fmlaLink="definitions!B39" lockText="1" noThreeD="1"/>
</file>

<file path=xl/ctrlProps/ctrlProp153.xml><?xml version="1.0" encoding="utf-8"?>
<formControlPr xmlns="http://schemas.microsoft.com/office/spreadsheetml/2009/9/main" objectType="CheckBox" fmlaLink="DATA!B172" lockText="1" noThreeD="1"/>
</file>

<file path=xl/ctrlProps/ctrlProp154.xml><?xml version="1.0" encoding="utf-8"?>
<formControlPr xmlns="http://schemas.microsoft.com/office/spreadsheetml/2009/9/main" objectType="CheckBox" fmlaLink="DATA!B199" lockText="1" noThreeD="1"/>
</file>

<file path=xl/ctrlProps/ctrlProp155.xml><?xml version="1.0" encoding="utf-8"?>
<formControlPr xmlns="http://schemas.microsoft.com/office/spreadsheetml/2009/9/main" objectType="CheckBox" fmlaLink="DATA!B221" lockText="1" noThreeD="1"/>
</file>

<file path=xl/ctrlProps/ctrlProp156.xml><?xml version="1.0" encoding="utf-8"?>
<formControlPr xmlns="http://schemas.microsoft.com/office/spreadsheetml/2009/9/main" objectType="CheckBox" fmlaLink="DATA!B246" lockText="1" noThreeD="1"/>
</file>

<file path=xl/ctrlProps/ctrlProp157.xml><?xml version="1.0" encoding="utf-8"?>
<formControlPr xmlns="http://schemas.microsoft.com/office/spreadsheetml/2009/9/main" objectType="CheckBox" fmlaLink="DATA!B271"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293" lockText="1" noThreeD="1"/>
</file>

<file path=xl/ctrlProps/ctrlProp171.xml><?xml version="1.0" encoding="utf-8"?>
<formControlPr xmlns="http://schemas.microsoft.com/office/spreadsheetml/2009/9/main" objectType="CheckBox" fmlaLink="DATA!B295" lockText="1" noThreeD="1"/>
</file>

<file path=xl/ctrlProps/ctrlProp172.xml><?xml version="1.0" encoding="utf-8"?>
<formControlPr xmlns="http://schemas.microsoft.com/office/spreadsheetml/2009/9/main" objectType="CheckBox" fmlaLink="DATA!B296" lockText="1" noThreeD="1"/>
</file>

<file path=xl/ctrlProps/ctrlProp173.xml><?xml version="1.0" encoding="utf-8"?>
<formControlPr xmlns="http://schemas.microsoft.com/office/spreadsheetml/2009/9/main" objectType="CheckBox" fmlaLink="DATA!B297" lockText="1" noThreeD="1"/>
</file>

<file path=xl/ctrlProps/ctrlProp174.xml><?xml version="1.0" encoding="utf-8"?>
<formControlPr xmlns="http://schemas.microsoft.com/office/spreadsheetml/2009/9/main" objectType="CheckBox" fmlaLink="DATA!B301" lockText="1" noThreeD="1"/>
</file>

<file path=xl/ctrlProps/ctrlProp175.xml><?xml version="1.0" encoding="utf-8"?>
<formControlPr xmlns="http://schemas.microsoft.com/office/spreadsheetml/2009/9/main" objectType="CheckBox" fmlaLink="DATA!B302" lockText="1" noThreeD="1"/>
</file>

<file path=xl/ctrlProps/ctrlProp176.xml><?xml version="1.0" encoding="utf-8"?>
<formControlPr xmlns="http://schemas.microsoft.com/office/spreadsheetml/2009/9/main" objectType="CheckBox" fmlaLink="DATA!B303" lockText="1" noThreeD="1"/>
</file>

<file path=xl/ctrlProps/ctrlProp177.xml><?xml version="1.0" encoding="utf-8"?>
<formControlPr xmlns="http://schemas.microsoft.com/office/spreadsheetml/2009/9/main" objectType="CheckBox" fmlaLink="DATA!B306" lockText="1" noThreeD="1"/>
</file>

<file path=xl/ctrlProps/ctrlProp178.xml><?xml version="1.0" encoding="utf-8"?>
<formControlPr xmlns="http://schemas.microsoft.com/office/spreadsheetml/2009/9/main" objectType="CheckBox" fmlaLink="DATA!B307" lockText="1" noThreeD="1"/>
</file>

<file path=xl/ctrlProps/ctrlProp179.xml><?xml version="1.0" encoding="utf-8"?>
<formControlPr xmlns="http://schemas.microsoft.com/office/spreadsheetml/2009/9/main" objectType="CheckBox" fmlaLink="DATA!B310"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11" lockText="1" noThreeD="1"/>
</file>

<file path=xl/ctrlProps/ctrlProp181.xml><?xml version="1.0" encoding="utf-8"?>
<formControlPr xmlns="http://schemas.microsoft.com/office/spreadsheetml/2009/9/main" objectType="CheckBox" fmlaLink="DATA!B314" lockText="1" noThreeD="1"/>
</file>

<file path=xl/ctrlProps/ctrlProp182.xml><?xml version="1.0" encoding="utf-8"?>
<formControlPr xmlns="http://schemas.microsoft.com/office/spreadsheetml/2009/9/main" objectType="CheckBox" fmlaLink="DATA!B318" lockText="1" noThreeD="1"/>
</file>

<file path=xl/ctrlProps/ctrlProp183.xml><?xml version="1.0" encoding="utf-8"?>
<formControlPr xmlns="http://schemas.microsoft.com/office/spreadsheetml/2009/9/main" objectType="CheckBox" fmlaLink="DATA!B322" lockText="1" noThreeD="1"/>
</file>

<file path=xl/ctrlProps/ctrlProp184.xml><?xml version="1.0" encoding="utf-8"?>
<formControlPr xmlns="http://schemas.microsoft.com/office/spreadsheetml/2009/9/main" objectType="CheckBox" fmlaLink="DATA!B325" lockText="1" noThreeD="1"/>
</file>

<file path=xl/ctrlProps/ctrlProp185.xml><?xml version="1.0" encoding="utf-8"?>
<formControlPr xmlns="http://schemas.microsoft.com/office/spreadsheetml/2009/9/main" objectType="CheckBox" fmlaLink="DATA!B328" lockText="1" noThreeD="1"/>
</file>

<file path=xl/ctrlProps/ctrlProp186.xml><?xml version="1.0" encoding="utf-8"?>
<formControlPr xmlns="http://schemas.microsoft.com/office/spreadsheetml/2009/9/main" objectType="CheckBox" fmlaLink="DATA!B329" lockText="1" noThreeD="1"/>
</file>

<file path=xl/ctrlProps/ctrlProp187.xml><?xml version="1.0" encoding="utf-8"?>
<formControlPr xmlns="http://schemas.microsoft.com/office/spreadsheetml/2009/9/main" objectType="CheckBox" fmlaLink="DATA!B332" lockText="1" noThreeD="1"/>
</file>

<file path=xl/ctrlProps/ctrlProp188.xml><?xml version="1.0" encoding="utf-8"?>
<formControlPr xmlns="http://schemas.microsoft.com/office/spreadsheetml/2009/9/main" objectType="CheckBox" fmlaLink="DATA!B336" lockText="1" noThreeD="1"/>
</file>

<file path=xl/ctrlProps/ctrlProp189.xml><?xml version="1.0" encoding="utf-8"?>
<formControlPr xmlns="http://schemas.microsoft.com/office/spreadsheetml/2009/9/main" objectType="CheckBox" fmlaLink="DATA!B33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341" lockText="1" noThreeD="1"/>
</file>

<file path=xl/ctrlProps/ctrlProp191.xml><?xml version="1.0" encoding="utf-8"?>
<formControlPr xmlns="http://schemas.microsoft.com/office/spreadsheetml/2009/9/main" objectType="CheckBox" fmlaLink="DATA!B342" lockText="1" noThreeD="1"/>
</file>

<file path=xl/ctrlProps/ctrlProp192.xml><?xml version="1.0" encoding="utf-8"?>
<formControlPr xmlns="http://schemas.microsoft.com/office/spreadsheetml/2009/9/main" objectType="CheckBox" fmlaLink="DATA!B343" lockText="1" noThreeD="1"/>
</file>

<file path=xl/ctrlProps/ctrlProp193.xml><?xml version="1.0" encoding="utf-8"?>
<formControlPr xmlns="http://schemas.microsoft.com/office/spreadsheetml/2009/9/main" objectType="CheckBox" fmlaLink="DATA!B346" lockText="1" noThreeD="1"/>
</file>

<file path=xl/ctrlProps/ctrlProp194.xml><?xml version="1.0" encoding="utf-8"?>
<formControlPr xmlns="http://schemas.microsoft.com/office/spreadsheetml/2009/9/main" objectType="CheckBox" fmlaLink="DATA!B347" lockText="1" noThreeD="1"/>
</file>

<file path=xl/ctrlProps/ctrlProp195.xml><?xml version="1.0" encoding="utf-8"?>
<formControlPr xmlns="http://schemas.microsoft.com/office/spreadsheetml/2009/9/main" objectType="CheckBox" fmlaLink="DATA!B348" lockText="1" noThreeD="1"/>
</file>

<file path=xl/ctrlProps/ctrlProp196.xml><?xml version="1.0" encoding="utf-8"?>
<formControlPr xmlns="http://schemas.microsoft.com/office/spreadsheetml/2009/9/main" objectType="CheckBox" fmlaLink="DATA!B349" lockText="1" noThreeD="1"/>
</file>

<file path=xl/ctrlProps/ctrlProp197.xml><?xml version="1.0" encoding="utf-8"?>
<formControlPr xmlns="http://schemas.microsoft.com/office/spreadsheetml/2009/9/main" objectType="CheckBox" fmlaLink="DATA!B352" lockText="1" noThreeD="1"/>
</file>

<file path=xl/ctrlProps/ctrlProp198.xml><?xml version="1.0" encoding="utf-8"?>
<formControlPr xmlns="http://schemas.microsoft.com/office/spreadsheetml/2009/9/main" objectType="CheckBox" fmlaLink="DATA!B353" lockText="1" noThreeD="1"/>
</file>

<file path=xl/ctrlProps/ctrlProp199.xml><?xml version="1.0" encoding="utf-8"?>
<formControlPr xmlns="http://schemas.microsoft.com/office/spreadsheetml/2009/9/main" objectType="CheckBox" fmlaLink="DATA!B356"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fmlaLink="DATA!B69" lockText="1" noThreeD="1"/>
</file>

<file path=xl/ctrlProps/ctrlProp200.xml><?xml version="1.0" encoding="utf-8"?>
<formControlPr xmlns="http://schemas.microsoft.com/office/spreadsheetml/2009/9/main" objectType="CheckBox" fmlaLink="DATA!B358" lockText="1" noThreeD="1"/>
</file>

<file path=xl/ctrlProps/ctrlProp201.xml><?xml version="1.0" encoding="utf-8"?>
<formControlPr xmlns="http://schemas.microsoft.com/office/spreadsheetml/2009/9/main" objectType="CheckBox" fmlaLink="DATA!B362" lockText="1" noThreeD="1"/>
</file>

<file path=xl/ctrlProps/ctrlProp202.xml><?xml version="1.0" encoding="utf-8"?>
<formControlPr xmlns="http://schemas.microsoft.com/office/spreadsheetml/2009/9/main" objectType="CheckBox" fmlaLink="DATA!B363" lockText="1" noThreeD="1"/>
</file>

<file path=xl/ctrlProps/ctrlProp203.xml><?xml version="1.0" encoding="utf-8"?>
<formControlPr xmlns="http://schemas.microsoft.com/office/spreadsheetml/2009/9/main" objectType="CheckBox" fmlaLink="DATA!B367" lockText="1" noThreeD="1"/>
</file>

<file path=xl/ctrlProps/ctrlProp204.xml><?xml version="1.0" encoding="utf-8"?>
<formControlPr xmlns="http://schemas.microsoft.com/office/spreadsheetml/2009/9/main" objectType="CheckBox" fmlaLink="DATA!B370" lockText="1" noThreeD="1"/>
</file>

<file path=xl/ctrlProps/ctrlProp205.xml><?xml version="1.0" encoding="utf-8"?>
<formControlPr xmlns="http://schemas.microsoft.com/office/spreadsheetml/2009/9/main" objectType="CheckBox" fmlaLink="DATA!B371" lockText="1" noThreeD="1"/>
</file>

<file path=xl/ctrlProps/ctrlProp206.xml><?xml version="1.0" encoding="utf-8"?>
<formControlPr xmlns="http://schemas.microsoft.com/office/spreadsheetml/2009/9/main" objectType="CheckBox" fmlaLink="DATA!B374" lockText="1" noThreeD="1"/>
</file>

<file path=xl/ctrlProps/ctrlProp207.xml><?xml version="1.0" encoding="utf-8"?>
<formControlPr xmlns="http://schemas.microsoft.com/office/spreadsheetml/2009/9/main" objectType="CheckBox" fmlaLink="DATA!B375" lockText="1" noThreeD="1"/>
</file>

<file path=xl/ctrlProps/ctrlProp208.xml><?xml version="1.0" encoding="utf-8"?>
<formControlPr xmlns="http://schemas.microsoft.com/office/spreadsheetml/2009/9/main" objectType="CheckBox" fmlaLink="DATA!B378" lockText="1" noThreeD="1"/>
</file>

<file path=xl/ctrlProps/ctrlProp209.xml><?xml version="1.0" encoding="utf-8"?>
<formControlPr xmlns="http://schemas.microsoft.com/office/spreadsheetml/2009/9/main" objectType="CheckBox" fmlaLink="DATA!B379"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0" lockText="1" noThreeD="1"/>
</file>

<file path=xl/ctrlProps/ctrlProp211.xml><?xml version="1.0" encoding="utf-8"?>
<formControlPr xmlns="http://schemas.microsoft.com/office/spreadsheetml/2009/9/main" objectType="CheckBox" fmlaLink="definitions!B41" lockText="1" noThreeD="1"/>
</file>

<file path=xl/ctrlProps/ctrlProp212.xml><?xml version="1.0" encoding="utf-8"?>
<formControlPr xmlns="http://schemas.microsoft.com/office/spreadsheetml/2009/9/main" objectType="CheckBox" fmlaLink="definitions!B42" lockText="1" noThreeD="1"/>
</file>

<file path=xl/ctrlProps/ctrlProp213.xml><?xml version="1.0" encoding="utf-8"?>
<formControlPr xmlns="http://schemas.microsoft.com/office/spreadsheetml/2009/9/main" objectType="CheckBox" fmlaLink="definitions!B43" lockText="1" noThreeD="1"/>
</file>

<file path=xl/ctrlProps/ctrlProp214.xml><?xml version="1.0" encoding="utf-8"?>
<formControlPr xmlns="http://schemas.microsoft.com/office/spreadsheetml/2009/9/main" objectType="CheckBox" fmlaLink="DATA!B298" lockText="1" noThreeD="1"/>
</file>

<file path=xl/ctrlProps/ctrlProp215.xml><?xml version="1.0" encoding="utf-8"?>
<formControlPr xmlns="http://schemas.microsoft.com/office/spreadsheetml/2009/9/main" objectType="CheckBox" fmlaLink="DATA!B319" lockText="1" noThreeD="1"/>
</file>

<file path=xl/ctrlProps/ctrlProp216.xml><?xml version="1.0" encoding="utf-8"?>
<formControlPr xmlns="http://schemas.microsoft.com/office/spreadsheetml/2009/9/main" objectType="CheckBox" fmlaLink="DATA!B338" lockText="1" noThreeD="1"/>
</file>

<file path=xl/ctrlProps/ctrlProp217.xml><?xml version="1.0" encoding="utf-8"?>
<formControlPr xmlns="http://schemas.microsoft.com/office/spreadsheetml/2009/9/main" objectType="CheckBox" fmlaLink="DATA!B364"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1"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76"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fmlaLink="DATA!B386" lockText="1" noThreeD="1"/>
</file>

<file path=xl/ctrlProps/ctrlProp233.xml><?xml version="1.0" encoding="utf-8"?>
<formControlPr xmlns="http://schemas.microsoft.com/office/spreadsheetml/2009/9/main" objectType="CheckBox" fmlaLink="DATA!B390" lockText="1" noThreeD="1"/>
</file>

<file path=xl/ctrlProps/ctrlProp234.xml><?xml version="1.0" encoding="utf-8"?>
<formControlPr xmlns="http://schemas.microsoft.com/office/spreadsheetml/2009/9/main" objectType="CheckBox" fmlaLink="DATA!B391" lockText="1" noThreeD="1"/>
</file>

<file path=xl/ctrlProps/ctrlProp235.xml><?xml version="1.0" encoding="utf-8"?>
<formControlPr xmlns="http://schemas.microsoft.com/office/spreadsheetml/2009/9/main" objectType="CheckBox" fmlaLink="DATA!B392" lockText="1" noThreeD="1"/>
</file>

<file path=xl/ctrlProps/ctrlProp236.xml><?xml version="1.0" encoding="utf-8"?>
<formControlPr xmlns="http://schemas.microsoft.com/office/spreadsheetml/2009/9/main" objectType="CheckBox" fmlaLink="DATA!B393" lockText="1" noThreeD="1"/>
</file>

<file path=xl/ctrlProps/ctrlProp237.xml><?xml version="1.0" encoding="utf-8"?>
<formControlPr xmlns="http://schemas.microsoft.com/office/spreadsheetml/2009/9/main" objectType="CheckBox" fmlaLink="DATA!B394" lockText="1" noThreeD="1"/>
</file>

<file path=xl/ctrlProps/ctrlProp238.xml><?xml version="1.0" encoding="utf-8"?>
<formControlPr xmlns="http://schemas.microsoft.com/office/spreadsheetml/2009/9/main" objectType="CheckBox" fmlaLink="DATA!B395" lockText="1" noThreeD="1"/>
</file>

<file path=xl/ctrlProps/ctrlProp239.xml><?xml version="1.0" encoding="utf-8"?>
<formControlPr xmlns="http://schemas.microsoft.com/office/spreadsheetml/2009/9/main" objectType="CheckBox" fmlaLink="DATA!B396" lockText="1" noThreeD="1"/>
</file>

<file path=xl/ctrlProps/ctrlProp24.xml><?xml version="1.0" encoding="utf-8"?>
<formControlPr xmlns="http://schemas.microsoft.com/office/spreadsheetml/2009/9/main" objectType="CheckBox" fmlaLink="DATA!B77" lockText="1" noThreeD="1"/>
</file>

<file path=xl/ctrlProps/ctrlProp240.xml><?xml version="1.0" encoding="utf-8"?>
<formControlPr xmlns="http://schemas.microsoft.com/office/spreadsheetml/2009/9/main" objectType="CheckBox" fmlaLink="DATA!B399" lockText="1" noThreeD="1"/>
</file>

<file path=xl/ctrlProps/ctrlProp241.xml><?xml version="1.0" encoding="utf-8"?>
<formControlPr xmlns="http://schemas.microsoft.com/office/spreadsheetml/2009/9/main" objectType="CheckBox" fmlaLink="DATA!B402" lockText="1" noThreeD="1"/>
</file>

<file path=xl/ctrlProps/ctrlProp242.xml><?xml version="1.0" encoding="utf-8"?>
<formControlPr xmlns="http://schemas.microsoft.com/office/spreadsheetml/2009/9/main" objectType="CheckBox" fmlaLink="DATA!B405" lockText="1" noThreeD="1"/>
</file>

<file path=xl/ctrlProps/ctrlProp243.xml><?xml version="1.0" encoding="utf-8"?>
<formControlPr xmlns="http://schemas.microsoft.com/office/spreadsheetml/2009/9/main" objectType="CheckBox" fmlaLink="DATA!B409" lockText="1" noThreeD="1"/>
</file>

<file path=xl/ctrlProps/ctrlProp244.xml><?xml version="1.0" encoding="utf-8"?>
<formControlPr xmlns="http://schemas.microsoft.com/office/spreadsheetml/2009/9/main" objectType="CheckBox" fmlaLink="DATA!B410" lockText="1" noThreeD="1"/>
</file>

<file path=xl/ctrlProps/ctrlProp245.xml><?xml version="1.0" encoding="utf-8"?>
<formControlPr xmlns="http://schemas.microsoft.com/office/spreadsheetml/2009/9/main" objectType="CheckBox" fmlaLink="DATA!B414" lockText="1" noThreeD="1"/>
</file>

<file path=xl/ctrlProps/ctrlProp246.xml><?xml version="1.0" encoding="utf-8"?>
<formControlPr xmlns="http://schemas.microsoft.com/office/spreadsheetml/2009/9/main" objectType="CheckBox" fmlaLink="DATA!B415" lockText="1" noThreeD="1"/>
</file>

<file path=xl/ctrlProps/ctrlProp247.xml><?xml version="1.0" encoding="utf-8"?>
<formControlPr xmlns="http://schemas.microsoft.com/office/spreadsheetml/2009/9/main" objectType="CheckBox" fmlaLink="DATA!B416" lockText="1" noThreeD="1"/>
</file>

<file path=xl/ctrlProps/ctrlProp248.xml><?xml version="1.0" encoding="utf-8"?>
<formControlPr xmlns="http://schemas.microsoft.com/office/spreadsheetml/2009/9/main" objectType="CheckBox" fmlaLink="DATA!B417" lockText="1" noThreeD="1"/>
</file>

<file path=xl/ctrlProps/ctrlProp249.xml><?xml version="1.0" encoding="utf-8"?>
<formControlPr xmlns="http://schemas.microsoft.com/office/spreadsheetml/2009/9/main" objectType="CheckBox" fmlaLink="DATA!B418" lockText="1" noThreeD="1"/>
</file>

<file path=xl/ctrlProps/ctrlProp25.xml><?xml version="1.0" encoding="utf-8"?>
<formControlPr xmlns="http://schemas.microsoft.com/office/spreadsheetml/2009/9/main" objectType="CheckBox" fmlaLink="DATA!B80" lockText="1" noThreeD="1"/>
</file>

<file path=xl/ctrlProps/ctrlProp250.xml><?xml version="1.0" encoding="utf-8"?>
<formControlPr xmlns="http://schemas.microsoft.com/office/spreadsheetml/2009/9/main" objectType="CheckBox" fmlaLink="DATA!B419" lockText="1" noThreeD="1"/>
</file>

<file path=xl/ctrlProps/ctrlProp251.xml><?xml version="1.0" encoding="utf-8"?>
<formControlPr xmlns="http://schemas.microsoft.com/office/spreadsheetml/2009/9/main" objectType="CheckBox" fmlaLink="DATA!B422" lockText="1" noThreeD="1"/>
</file>

<file path=xl/ctrlProps/ctrlProp252.xml><?xml version="1.0" encoding="utf-8"?>
<formControlPr xmlns="http://schemas.microsoft.com/office/spreadsheetml/2009/9/main" objectType="CheckBox" fmlaLink="DATA!B423" lockText="1" noThreeD="1"/>
</file>

<file path=xl/ctrlProps/ctrlProp253.xml><?xml version="1.0" encoding="utf-8"?>
<formControlPr xmlns="http://schemas.microsoft.com/office/spreadsheetml/2009/9/main" objectType="CheckBox" fmlaLink="DATA!B424" lockText="1" noThreeD="1"/>
</file>

<file path=xl/ctrlProps/ctrlProp254.xml><?xml version="1.0" encoding="utf-8"?>
<formControlPr xmlns="http://schemas.microsoft.com/office/spreadsheetml/2009/9/main" objectType="CheckBox" fmlaLink="DATA!B427" lockText="1" noThreeD="1"/>
</file>

<file path=xl/ctrlProps/ctrlProp255.xml><?xml version="1.0" encoding="utf-8"?>
<formControlPr xmlns="http://schemas.microsoft.com/office/spreadsheetml/2009/9/main" objectType="CheckBox" fmlaLink="DATA!B430" lockText="1" noThreeD="1"/>
</file>

<file path=xl/ctrlProps/ctrlProp256.xml><?xml version="1.0" encoding="utf-8"?>
<formControlPr xmlns="http://schemas.microsoft.com/office/spreadsheetml/2009/9/main" objectType="CheckBox" fmlaLink="DATA!B434" lockText="1" noThreeD="1"/>
</file>

<file path=xl/ctrlProps/ctrlProp257.xml><?xml version="1.0" encoding="utf-8"?>
<formControlPr xmlns="http://schemas.microsoft.com/office/spreadsheetml/2009/9/main" objectType="CheckBox" fmlaLink="DATA!B439" lockText="1" noThreeD="1"/>
</file>

<file path=xl/ctrlProps/ctrlProp258.xml><?xml version="1.0" encoding="utf-8"?>
<formControlPr xmlns="http://schemas.microsoft.com/office/spreadsheetml/2009/9/main" objectType="CheckBox" fmlaLink="DATA!B440" lockText="1" noThreeD="1"/>
</file>

<file path=xl/ctrlProps/ctrlProp259.xml><?xml version="1.0" encoding="utf-8"?>
<formControlPr xmlns="http://schemas.microsoft.com/office/spreadsheetml/2009/9/main" objectType="CheckBox" fmlaLink="DATA!B441" lockText="1" noThreeD="1"/>
</file>

<file path=xl/ctrlProps/ctrlProp26.xml><?xml version="1.0" encoding="utf-8"?>
<formControlPr xmlns="http://schemas.microsoft.com/office/spreadsheetml/2009/9/main" objectType="CheckBox" fmlaLink="DATA!B81" lockText="1" noThreeD="1"/>
</file>

<file path=xl/ctrlProps/ctrlProp260.xml><?xml version="1.0" encoding="utf-8"?>
<formControlPr xmlns="http://schemas.microsoft.com/office/spreadsheetml/2009/9/main" objectType="CheckBox" fmlaLink="DATA!B443" lockText="1" noThreeD="1"/>
</file>

<file path=xl/ctrlProps/ctrlProp261.xml><?xml version="1.0" encoding="utf-8"?>
<formControlPr xmlns="http://schemas.microsoft.com/office/spreadsheetml/2009/9/main" objectType="CheckBox" fmlaLink="DATA!B446" lockText="1" noThreeD="1"/>
</file>

<file path=xl/ctrlProps/ctrlProp262.xml><?xml version="1.0" encoding="utf-8"?>
<formControlPr xmlns="http://schemas.microsoft.com/office/spreadsheetml/2009/9/main" objectType="CheckBox" fmlaLink="DATA!B449" lockText="1" noThreeD="1"/>
</file>

<file path=xl/ctrlProps/ctrlProp263.xml><?xml version="1.0" encoding="utf-8"?>
<formControlPr xmlns="http://schemas.microsoft.com/office/spreadsheetml/2009/9/main" objectType="CheckBox" fmlaLink="DATA!B452" lockText="1" noThreeD="1"/>
</file>

<file path=xl/ctrlProps/ctrlProp264.xml><?xml version="1.0" encoding="utf-8"?>
<formControlPr xmlns="http://schemas.microsoft.com/office/spreadsheetml/2009/9/main" objectType="CheckBox" fmlaLink="DATA!B453" lockText="1" noThreeD="1"/>
</file>

<file path=xl/ctrlProps/ctrlProp265.xml><?xml version="1.0" encoding="utf-8"?>
<formControlPr xmlns="http://schemas.microsoft.com/office/spreadsheetml/2009/9/main" objectType="CheckBox" fmlaLink="definitions!B44" lockText="1" noThreeD="1"/>
</file>

<file path=xl/ctrlProps/ctrlProp266.xml><?xml version="1.0" encoding="utf-8"?>
<formControlPr xmlns="http://schemas.microsoft.com/office/spreadsheetml/2009/9/main" objectType="CheckBox" fmlaLink="definitions!B45" lockText="1" noThreeD="1"/>
</file>

<file path=xl/ctrlProps/ctrlProp267.xml><?xml version="1.0" encoding="utf-8"?>
<formControlPr xmlns="http://schemas.microsoft.com/office/spreadsheetml/2009/9/main" objectType="CheckBox" fmlaLink="definitions!B46" lockText="1" noThreeD="1"/>
</file>

<file path=xl/ctrlProps/ctrlProp268.xml><?xml version="1.0" encoding="utf-8"?>
<formControlPr xmlns="http://schemas.microsoft.com/office/spreadsheetml/2009/9/main" objectType="CheckBox" fmlaLink="DATA!B387" lockText="1" noThreeD="1"/>
</file>

<file path=xl/ctrlProps/ctrlProp269.xml><?xml version="1.0" encoding="utf-8"?>
<formControlPr xmlns="http://schemas.microsoft.com/office/spreadsheetml/2009/9/main" objectType="CheckBox" fmlaLink="DATA!B411" lockText="1" noThreeD="1"/>
</file>

<file path=xl/ctrlProps/ctrlProp27.xml><?xml version="1.0" encoding="utf-8"?>
<formControlPr xmlns="http://schemas.microsoft.com/office/spreadsheetml/2009/9/main" objectType="CheckBox" fmlaLink="DATA!B82" lockText="1" noThreeD="1"/>
</file>

<file path=xl/ctrlProps/ctrlProp270.xml><?xml version="1.0" encoding="utf-8"?>
<formControlPr xmlns="http://schemas.microsoft.com/office/spreadsheetml/2009/9/main" objectType="CheckBox" fmlaLink="DATA!B435"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DATA!B83"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fmlaLink="DATA!B460" lockText="1" noThreeD="1"/>
</file>

<file path=xl/ctrlProps/ctrlProp288.xml><?xml version="1.0" encoding="utf-8"?>
<formControlPr xmlns="http://schemas.microsoft.com/office/spreadsheetml/2009/9/main" objectType="CheckBox" fmlaLink="DATA!B461" lockText="1" noThreeD="1"/>
</file>

<file path=xl/ctrlProps/ctrlProp289.xml><?xml version="1.0" encoding="utf-8"?>
<formControlPr xmlns="http://schemas.microsoft.com/office/spreadsheetml/2009/9/main" objectType="CheckBox" fmlaLink="DATA!B462" lockText="1" noThreeD="1"/>
</file>

<file path=xl/ctrlProps/ctrlProp29.xml><?xml version="1.0" encoding="utf-8"?>
<formControlPr xmlns="http://schemas.microsoft.com/office/spreadsheetml/2009/9/main" objectType="CheckBox" fmlaLink="DATA!B84" lockText="1" noThreeD="1"/>
</file>

<file path=xl/ctrlProps/ctrlProp290.xml><?xml version="1.0" encoding="utf-8"?>
<formControlPr xmlns="http://schemas.microsoft.com/office/spreadsheetml/2009/9/main" objectType="CheckBox" fmlaLink="DATA!B466" lockText="1" noThreeD="1"/>
</file>

<file path=xl/ctrlProps/ctrlProp291.xml><?xml version="1.0" encoding="utf-8"?>
<formControlPr xmlns="http://schemas.microsoft.com/office/spreadsheetml/2009/9/main" objectType="CheckBox" fmlaLink="DATA!B468" lockText="1" noThreeD="1"/>
</file>

<file path=xl/ctrlProps/ctrlProp292.xml><?xml version="1.0" encoding="utf-8"?>
<formControlPr xmlns="http://schemas.microsoft.com/office/spreadsheetml/2009/9/main" objectType="CheckBox" fmlaLink="DATA!B469" lockText="1" noThreeD="1"/>
</file>

<file path=xl/ctrlProps/ctrlProp293.xml><?xml version="1.0" encoding="utf-8"?>
<formControlPr xmlns="http://schemas.microsoft.com/office/spreadsheetml/2009/9/main" objectType="CheckBox" fmlaLink="DATA!B470" lockText="1" noThreeD="1"/>
</file>

<file path=xl/ctrlProps/ctrlProp294.xml><?xml version="1.0" encoding="utf-8"?>
<formControlPr xmlns="http://schemas.microsoft.com/office/spreadsheetml/2009/9/main" objectType="CheckBox" fmlaLink="DATA!B471" lockText="1" noThreeD="1"/>
</file>

<file path=xl/ctrlProps/ctrlProp295.xml><?xml version="1.0" encoding="utf-8"?>
<formControlPr xmlns="http://schemas.microsoft.com/office/spreadsheetml/2009/9/main" objectType="CheckBox" fmlaLink="DATA!B474" lockText="1" noThreeD="1"/>
</file>

<file path=xl/ctrlProps/ctrlProp296.xml><?xml version="1.0" encoding="utf-8"?>
<formControlPr xmlns="http://schemas.microsoft.com/office/spreadsheetml/2009/9/main" objectType="CheckBox" fmlaLink="DATA!B475" lockText="1" noThreeD="1"/>
</file>

<file path=xl/ctrlProps/ctrlProp297.xml><?xml version="1.0" encoding="utf-8"?>
<formControlPr xmlns="http://schemas.microsoft.com/office/spreadsheetml/2009/9/main" objectType="CheckBox" fmlaLink="DATA!B478" lockText="1" noThreeD="1"/>
</file>

<file path=xl/ctrlProps/ctrlProp298.xml><?xml version="1.0" encoding="utf-8"?>
<formControlPr xmlns="http://schemas.microsoft.com/office/spreadsheetml/2009/9/main" objectType="CheckBox" fmlaLink="DATA!B481" lockText="1" noThreeD="1"/>
</file>

<file path=xl/ctrlProps/ctrlProp299.xml><?xml version="1.0" encoding="utf-8"?>
<formControlPr xmlns="http://schemas.microsoft.com/office/spreadsheetml/2009/9/main" objectType="CheckBox" fmlaLink="DATA!B482"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85" lockText="1" noThreeD="1"/>
</file>

<file path=xl/ctrlProps/ctrlProp300.xml><?xml version="1.0" encoding="utf-8"?>
<formControlPr xmlns="http://schemas.microsoft.com/office/spreadsheetml/2009/9/main" objectType="CheckBox" fmlaLink="DATA!B483" lockText="1" noThreeD="1"/>
</file>

<file path=xl/ctrlProps/ctrlProp301.xml><?xml version="1.0" encoding="utf-8"?>
<formControlPr xmlns="http://schemas.microsoft.com/office/spreadsheetml/2009/9/main" objectType="CheckBox" fmlaLink="DATA!B487" lockText="1" noThreeD="1"/>
</file>

<file path=xl/ctrlProps/ctrlProp302.xml><?xml version="1.0" encoding="utf-8"?>
<formControlPr xmlns="http://schemas.microsoft.com/office/spreadsheetml/2009/9/main" objectType="CheckBox" fmlaLink="DATA!B491" lockText="1" noThreeD="1"/>
</file>

<file path=xl/ctrlProps/ctrlProp303.xml><?xml version="1.0" encoding="utf-8"?>
<formControlPr xmlns="http://schemas.microsoft.com/office/spreadsheetml/2009/9/main" objectType="CheckBox" fmlaLink="DATA!B494" lockText="1" noThreeD="1"/>
</file>

<file path=xl/ctrlProps/ctrlProp304.xml><?xml version="1.0" encoding="utf-8"?>
<formControlPr xmlns="http://schemas.microsoft.com/office/spreadsheetml/2009/9/main" objectType="CheckBox" fmlaLink="DATA!B495" lockText="1" noThreeD="1"/>
</file>

<file path=xl/ctrlProps/ctrlProp305.xml><?xml version="1.0" encoding="utf-8"?>
<formControlPr xmlns="http://schemas.microsoft.com/office/spreadsheetml/2009/9/main" objectType="CheckBox" fmlaLink="DATA!B498" lockText="1" noThreeD="1"/>
</file>

<file path=xl/ctrlProps/ctrlProp306.xml><?xml version="1.0" encoding="utf-8"?>
<formControlPr xmlns="http://schemas.microsoft.com/office/spreadsheetml/2009/9/main" objectType="CheckBox" fmlaLink="DATA!B499" lockText="1" noThreeD="1"/>
</file>

<file path=xl/ctrlProps/ctrlProp307.xml><?xml version="1.0" encoding="utf-8"?>
<formControlPr xmlns="http://schemas.microsoft.com/office/spreadsheetml/2009/9/main" objectType="CheckBox" fmlaLink="DATA!B502" lockText="1" noThreeD="1"/>
</file>

<file path=xl/ctrlProps/ctrlProp308.xml><?xml version="1.0" encoding="utf-8"?>
<formControlPr xmlns="http://schemas.microsoft.com/office/spreadsheetml/2009/9/main" objectType="CheckBox" fmlaLink="DATA!B506" lockText="1" noThreeD="1"/>
</file>

<file path=xl/ctrlProps/ctrlProp309.xml><?xml version="1.0" encoding="utf-8"?>
<formControlPr xmlns="http://schemas.microsoft.com/office/spreadsheetml/2009/9/main" objectType="CheckBox" fmlaLink="DATA!B507" lockText="1" noThreeD="1"/>
</file>

<file path=xl/ctrlProps/ctrlProp31.xml><?xml version="1.0" encoding="utf-8"?>
<formControlPr xmlns="http://schemas.microsoft.com/office/spreadsheetml/2009/9/main" objectType="CheckBox" fmlaLink="DATA!B88" lockText="1" noThreeD="1"/>
</file>

<file path=xl/ctrlProps/ctrlProp310.xml><?xml version="1.0" encoding="utf-8"?>
<formControlPr xmlns="http://schemas.microsoft.com/office/spreadsheetml/2009/9/main" objectType="CheckBox" fmlaLink="DATA!B511" lockText="1" noThreeD="1"/>
</file>

<file path=xl/ctrlProps/ctrlProp311.xml><?xml version="1.0" encoding="utf-8"?>
<formControlPr xmlns="http://schemas.microsoft.com/office/spreadsheetml/2009/9/main" objectType="CheckBox" fmlaLink="DATA!B512" lockText="1" noThreeD="1"/>
</file>

<file path=xl/ctrlProps/ctrlProp312.xml><?xml version="1.0" encoding="utf-8"?>
<formControlPr xmlns="http://schemas.microsoft.com/office/spreadsheetml/2009/9/main" objectType="CheckBox" fmlaLink="DATA!B515" lockText="1" noThreeD="1"/>
</file>

<file path=xl/ctrlProps/ctrlProp313.xml><?xml version="1.0" encoding="utf-8"?>
<formControlPr xmlns="http://schemas.microsoft.com/office/spreadsheetml/2009/9/main" objectType="CheckBox" fmlaLink="DATA!B518" lockText="1" noThreeD="1"/>
</file>

<file path=xl/ctrlProps/ctrlProp314.xml><?xml version="1.0" encoding="utf-8"?>
<formControlPr xmlns="http://schemas.microsoft.com/office/spreadsheetml/2009/9/main" objectType="CheckBox" fmlaLink="DATA!B521" lockText="1" noThreeD="1"/>
</file>

<file path=xl/ctrlProps/ctrlProp315.xml><?xml version="1.0" encoding="utf-8"?>
<formControlPr xmlns="http://schemas.microsoft.com/office/spreadsheetml/2009/9/main" objectType="CheckBox" fmlaLink="DATA!B525" lockText="1" noThreeD="1"/>
</file>

<file path=xl/ctrlProps/ctrlProp316.xml><?xml version="1.0" encoding="utf-8"?>
<formControlPr xmlns="http://schemas.microsoft.com/office/spreadsheetml/2009/9/main" objectType="CheckBox" fmlaLink="DATA!B526" lockText="1" noThreeD="1"/>
</file>

<file path=xl/ctrlProps/ctrlProp317.xml><?xml version="1.0" encoding="utf-8"?>
<formControlPr xmlns="http://schemas.microsoft.com/office/spreadsheetml/2009/9/main" objectType="CheckBox" fmlaLink="DATA!B530" lockText="1" noThreeD="1"/>
</file>

<file path=xl/ctrlProps/ctrlProp318.xml><?xml version="1.0" encoding="utf-8"?>
<formControlPr xmlns="http://schemas.microsoft.com/office/spreadsheetml/2009/9/main" objectType="CheckBox" fmlaLink="DATA!B531" lockText="1" noThreeD="1"/>
</file>

<file path=xl/ctrlProps/ctrlProp319.xml><?xml version="1.0" encoding="utf-8"?>
<formControlPr xmlns="http://schemas.microsoft.com/office/spreadsheetml/2009/9/main" objectType="CheckBox" fmlaLink="DATA!B534" lockText="1" noThreeD="1"/>
</file>

<file path=xl/ctrlProps/ctrlProp32.xml><?xml version="1.0" encoding="utf-8"?>
<formControlPr xmlns="http://schemas.microsoft.com/office/spreadsheetml/2009/9/main" objectType="CheckBox" fmlaLink="DATA!B89" lockText="1" noThreeD="1"/>
</file>

<file path=xl/ctrlProps/ctrlProp320.xml><?xml version="1.0" encoding="utf-8"?>
<formControlPr xmlns="http://schemas.microsoft.com/office/spreadsheetml/2009/9/main" objectType="CheckBox" fmlaLink="DATA!B535" lockText="1" noThreeD="1"/>
</file>

<file path=xl/ctrlProps/ctrlProp321.xml><?xml version="1.0" encoding="utf-8"?>
<formControlPr xmlns="http://schemas.microsoft.com/office/spreadsheetml/2009/9/main" objectType="CheckBox" fmlaLink="DATA!B538" lockText="1" noThreeD="1"/>
</file>

<file path=xl/ctrlProps/ctrlProp322.xml><?xml version="1.0" encoding="utf-8"?>
<formControlPr xmlns="http://schemas.microsoft.com/office/spreadsheetml/2009/9/main" objectType="CheckBox" fmlaLink="DATA!B541" lockText="1" noThreeD="1"/>
</file>

<file path=xl/ctrlProps/ctrlProp323.xml><?xml version="1.0" encoding="utf-8"?>
<formControlPr xmlns="http://schemas.microsoft.com/office/spreadsheetml/2009/9/main" objectType="CheckBox" fmlaLink="DATA!B545" lockText="1" noThreeD="1"/>
</file>

<file path=xl/ctrlProps/ctrlProp324.xml><?xml version="1.0" encoding="utf-8"?>
<formControlPr xmlns="http://schemas.microsoft.com/office/spreadsheetml/2009/9/main" objectType="CheckBox" fmlaLink="DATA!B546" lockText="1" noThreeD="1"/>
</file>

<file path=xl/ctrlProps/ctrlProp325.xml><?xml version="1.0" encoding="utf-8"?>
<formControlPr xmlns="http://schemas.microsoft.com/office/spreadsheetml/2009/9/main" objectType="CheckBox" fmlaLink="DATA!B550" lockText="1" noThreeD="1"/>
</file>

<file path=xl/ctrlProps/ctrlProp326.xml><?xml version="1.0" encoding="utf-8"?>
<formControlPr xmlns="http://schemas.microsoft.com/office/spreadsheetml/2009/9/main" objectType="CheckBox" fmlaLink="DATA!B551" lockText="1" noThreeD="1"/>
</file>

<file path=xl/ctrlProps/ctrlProp327.xml><?xml version="1.0" encoding="utf-8"?>
<formControlPr xmlns="http://schemas.microsoft.com/office/spreadsheetml/2009/9/main" objectType="CheckBox" fmlaLink="DATA!B552" lockText="1" noThreeD="1"/>
</file>

<file path=xl/ctrlProps/ctrlProp328.xml><?xml version="1.0" encoding="utf-8"?>
<formControlPr xmlns="http://schemas.microsoft.com/office/spreadsheetml/2009/9/main" objectType="CheckBox" fmlaLink="DATA!B555" lockText="1" noThreeD="1"/>
</file>

<file path=xl/ctrlProps/ctrlProp329.xml><?xml version="1.0" encoding="utf-8"?>
<formControlPr xmlns="http://schemas.microsoft.com/office/spreadsheetml/2009/9/main" objectType="CheckBox" fmlaLink="DATA!B556" lockText="1" noThreeD="1"/>
</file>

<file path=xl/ctrlProps/ctrlProp33.xml><?xml version="1.0" encoding="utf-8"?>
<formControlPr xmlns="http://schemas.microsoft.com/office/spreadsheetml/2009/9/main" objectType="CheckBox" fmlaLink="DATA!B92" lockText="1" noThreeD="1"/>
</file>

<file path=xl/ctrlProps/ctrlProp330.xml><?xml version="1.0" encoding="utf-8"?>
<formControlPr xmlns="http://schemas.microsoft.com/office/spreadsheetml/2009/9/main" objectType="CheckBox" fmlaLink="DATA!B559" lockText="1" noThreeD="1"/>
</file>

<file path=xl/ctrlProps/ctrlProp331.xml><?xml version="1.0" encoding="utf-8"?>
<formControlPr xmlns="http://schemas.microsoft.com/office/spreadsheetml/2009/9/main" objectType="CheckBox" fmlaLink="DATA!B562" lockText="1" noThreeD="1"/>
</file>

<file path=xl/ctrlProps/ctrlProp332.xml><?xml version="1.0" encoding="utf-8"?>
<formControlPr xmlns="http://schemas.microsoft.com/office/spreadsheetml/2009/9/main" objectType="CheckBox" fmlaLink="DATA!B563" lockText="1" noThreeD="1"/>
</file>

<file path=xl/ctrlProps/ctrlProp333.xml><?xml version="1.0" encoding="utf-8"?>
<formControlPr xmlns="http://schemas.microsoft.com/office/spreadsheetml/2009/9/main" objectType="CheckBox" fmlaLink="DATA!B567" lockText="1" noThreeD="1"/>
</file>

<file path=xl/ctrlProps/ctrlProp334.xml><?xml version="1.0" encoding="utf-8"?>
<formControlPr xmlns="http://schemas.microsoft.com/office/spreadsheetml/2009/9/main" objectType="CheckBox" fmlaLink="DATA!B571" lockText="1" noThreeD="1"/>
</file>

<file path=xl/ctrlProps/ctrlProp335.xml><?xml version="1.0" encoding="utf-8"?>
<formControlPr xmlns="http://schemas.microsoft.com/office/spreadsheetml/2009/9/main" objectType="CheckBox" fmlaLink="DATA!B572" lockText="1" noThreeD="1"/>
</file>

<file path=xl/ctrlProps/ctrlProp336.xml><?xml version="1.0" encoding="utf-8"?>
<formControlPr xmlns="http://schemas.microsoft.com/office/spreadsheetml/2009/9/main" objectType="CheckBox" fmlaLink="DATA!B575" lockText="1" noThreeD="1"/>
</file>

<file path=xl/ctrlProps/ctrlProp337.xml><?xml version="1.0" encoding="utf-8"?>
<formControlPr xmlns="http://schemas.microsoft.com/office/spreadsheetml/2009/9/main" objectType="CheckBox" fmlaLink="DATA!B576" lockText="1" noThreeD="1"/>
</file>

<file path=xl/ctrlProps/ctrlProp338.xml><?xml version="1.0" encoding="utf-8"?>
<formControlPr xmlns="http://schemas.microsoft.com/office/spreadsheetml/2009/9/main" objectType="CheckBox" fmlaLink="DATA!B579" lockText="1" noThreeD="1"/>
</file>

<file path=xl/ctrlProps/ctrlProp339.xml><?xml version="1.0" encoding="utf-8"?>
<formControlPr xmlns="http://schemas.microsoft.com/office/spreadsheetml/2009/9/main" objectType="CheckBox" fmlaLink="DATA!B582" lockText="1" noThreeD="1"/>
</file>

<file path=xl/ctrlProps/ctrlProp34.xml><?xml version="1.0" encoding="utf-8"?>
<formControlPr xmlns="http://schemas.microsoft.com/office/spreadsheetml/2009/9/main" objectType="CheckBox" fmlaLink="DATA!B93" lockText="1" noThreeD="1"/>
</file>

<file path=xl/ctrlProps/ctrlProp340.xml><?xml version="1.0" encoding="utf-8"?>
<formControlPr xmlns="http://schemas.microsoft.com/office/spreadsheetml/2009/9/main" objectType="CheckBox" fmlaLink="DATA!B583" lockText="1" noThreeD="1"/>
</file>

<file path=xl/ctrlProps/ctrlProp341.xml><?xml version="1.0" encoding="utf-8"?>
<formControlPr xmlns="http://schemas.microsoft.com/office/spreadsheetml/2009/9/main" objectType="CheckBox" fmlaLink="definitions!B47" lockText="1" noThreeD="1"/>
</file>

<file path=xl/ctrlProps/ctrlProp342.xml><?xml version="1.0" encoding="utf-8"?>
<formControlPr xmlns="http://schemas.microsoft.com/office/spreadsheetml/2009/9/main" objectType="CheckBox" fmlaLink="definitions!B48" lockText="1" noThreeD="1"/>
</file>

<file path=xl/ctrlProps/ctrlProp343.xml><?xml version="1.0" encoding="utf-8"?>
<formControlPr xmlns="http://schemas.microsoft.com/office/spreadsheetml/2009/9/main" objectType="CheckBox" fmlaLink="definitions!B49" lockText="1" noThreeD="1"/>
</file>

<file path=xl/ctrlProps/ctrlProp344.xml><?xml version="1.0" encoding="utf-8"?>
<formControlPr xmlns="http://schemas.microsoft.com/office/spreadsheetml/2009/9/main" objectType="CheckBox" fmlaLink="definitions!B50" lockText="1" noThreeD="1"/>
</file>

<file path=xl/ctrlProps/ctrlProp345.xml><?xml version="1.0" encoding="utf-8"?>
<formControlPr xmlns="http://schemas.microsoft.com/office/spreadsheetml/2009/9/main" objectType="CheckBox" fmlaLink="definitions!B51" lockText="1" noThreeD="1"/>
</file>

<file path=xl/ctrlProps/ctrlProp346.xml><?xml version="1.0" encoding="utf-8"?>
<formControlPr xmlns="http://schemas.microsoft.com/office/spreadsheetml/2009/9/main" objectType="CheckBox" fmlaLink="definitions!B52" lockText="1" noThreeD="1"/>
</file>

<file path=xl/ctrlProps/ctrlProp347.xml><?xml version="1.0" encoding="utf-8"?>
<formControlPr xmlns="http://schemas.microsoft.com/office/spreadsheetml/2009/9/main" objectType="CheckBox" fmlaLink="DATA!B463" lockText="1" noThreeD="1"/>
</file>

<file path=xl/ctrlProps/ctrlProp348.xml><?xml version="1.0" encoding="utf-8"?>
<formControlPr xmlns="http://schemas.microsoft.com/office/spreadsheetml/2009/9/main" objectType="CheckBox" fmlaLink="DATA!B488" lockText="1" noThreeD="1"/>
</file>

<file path=xl/ctrlProps/ctrlProp349.xml><?xml version="1.0" encoding="utf-8"?>
<formControlPr xmlns="http://schemas.microsoft.com/office/spreadsheetml/2009/9/main" objectType="CheckBox" fmlaLink="DATA!B508" lockText="1" noThreeD="1"/>
</file>

<file path=xl/ctrlProps/ctrlProp35.xml><?xml version="1.0" encoding="utf-8"?>
<formControlPr xmlns="http://schemas.microsoft.com/office/spreadsheetml/2009/9/main" objectType="CheckBox" fmlaLink="DATA!B97" lockText="1" noThreeD="1"/>
</file>

<file path=xl/ctrlProps/ctrlProp350.xml><?xml version="1.0" encoding="utf-8"?>
<formControlPr xmlns="http://schemas.microsoft.com/office/spreadsheetml/2009/9/main" objectType="CheckBox" fmlaLink="DATA!B527" lockText="1" noThreeD="1"/>
</file>

<file path=xl/ctrlProps/ctrlProp351.xml><?xml version="1.0" encoding="utf-8"?>
<formControlPr xmlns="http://schemas.microsoft.com/office/spreadsheetml/2009/9/main" objectType="CheckBox" fmlaLink="DATA!B547" lockText="1" noThreeD="1"/>
</file>

<file path=xl/ctrlProps/ctrlProp352.xml><?xml version="1.0" encoding="utf-8"?>
<formControlPr xmlns="http://schemas.microsoft.com/office/spreadsheetml/2009/9/main" objectType="CheckBox" fmlaLink="DATA!B568"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DATA!B98"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fmlaLink="DATA!B590" lockText="1" noThreeD="1"/>
</file>

<file path=xl/ctrlProps/ctrlProp365.xml><?xml version="1.0" encoding="utf-8"?>
<formControlPr xmlns="http://schemas.microsoft.com/office/spreadsheetml/2009/9/main" objectType="CheckBox" fmlaLink="DATA!B594" lockText="1" noThreeD="1"/>
</file>

<file path=xl/ctrlProps/ctrlProp366.xml><?xml version="1.0" encoding="utf-8"?>
<formControlPr xmlns="http://schemas.microsoft.com/office/spreadsheetml/2009/9/main" objectType="CheckBox" fmlaLink="DATA!B595" lockText="1" noThreeD="1"/>
</file>

<file path=xl/ctrlProps/ctrlProp367.xml><?xml version="1.0" encoding="utf-8"?>
<formControlPr xmlns="http://schemas.microsoft.com/office/spreadsheetml/2009/9/main" objectType="CheckBox" fmlaLink="DATA!B598" lockText="1" noThreeD="1"/>
</file>

<file path=xl/ctrlProps/ctrlProp368.xml><?xml version="1.0" encoding="utf-8"?>
<formControlPr xmlns="http://schemas.microsoft.com/office/spreadsheetml/2009/9/main" objectType="CheckBox" fmlaLink="DATA!B599" lockText="1" noThreeD="1"/>
</file>

<file path=xl/ctrlProps/ctrlProp369.xml><?xml version="1.0" encoding="utf-8"?>
<formControlPr xmlns="http://schemas.microsoft.com/office/spreadsheetml/2009/9/main" objectType="CheckBox" fmlaLink="DATA!B602" lockText="1" noThreeD="1"/>
</file>

<file path=xl/ctrlProps/ctrlProp37.xml><?xml version="1.0" encoding="utf-8"?>
<formControlPr xmlns="http://schemas.microsoft.com/office/spreadsheetml/2009/9/main" objectType="CheckBox" fmlaLink="DATA!B102" lockText="1" noThreeD="1"/>
</file>

<file path=xl/ctrlProps/ctrlProp370.xml><?xml version="1.0" encoding="utf-8"?>
<formControlPr xmlns="http://schemas.microsoft.com/office/spreadsheetml/2009/9/main" objectType="CheckBox" fmlaLink="DATA!B603" lockText="1" noThreeD="1"/>
</file>

<file path=xl/ctrlProps/ctrlProp371.xml><?xml version="1.0" encoding="utf-8"?>
<formControlPr xmlns="http://schemas.microsoft.com/office/spreadsheetml/2009/9/main" objectType="CheckBox" fmlaLink="DATA!B606" lockText="1" noThreeD="1"/>
</file>

<file path=xl/ctrlProps/ctrlProp372.xml><?xml version="1.0" encoding="utf-8"?>
<formControlPr xmlns="http://schemas.microsoft.com/office/spreadsheetml/2009/9/main" objectType="CheckBox" fmlaLink="DATA!B610" lockText="1" noThreeD="1"/>
</file>

<file path=xl/ctrlProps/ctrlProp373.xml><?xml version="1.0" encoding="utf-8"?>
<formControlPr xmlns="http://schemas.microsoft.com/office/spreadsheetml/2009/9/main" objectType="CheckBox" fmlaLink="DATA!B614" lockText="1" noThreeD="1"/>
</file>

<file path=xl/ctrlProps/ctrlProp374.xml><?xml version="1.0" encoding="utf-8"?>
<formControlPr xmlns="http://schemas.microsoft.com/office/spreadsheetml/2009/9/main" objectType="CheckBox" fmlaLink="DATA!B617" lockText="1" noThreeD="1"/>
</file>

<file path=xl/ctrlProps/ctrlProp375.xml><?xml version="1.0" encoding="utf-8"?>
<formControlPr xmlns="http://schemas.microsoft.com/office/spreadsheetml/2009/9/main" objectType="CheckBox" fmlaLink="DATA!B618" lockText="1" noThreeD="1"/>
</file>

<file path=xl/ctrlProps/ctrlProp376.xml><?xml version="1.0" encoding="utf-8"?>
<formControlPr xmlns="http://schemas.microsoft.com/office/spreadsheetml/2009/9/main" objectType="CheckBox" fmlaLink="DATA!B622" lockText="1" noThreeD="1"/>
</file>

<file path=xl/ctrlProps/ctrlProp377.xml><?xml version="1.0" encoding="utf-8"?>
<formControlPr xmlns="http://schemas.microsoft.com/office/spreadsheetml/2009/9/main" objectType="CheckBox" fmlaLink="DATA!B623" lockText="1" noThreeD="1"/>
</file>

<file path=xl/ctrlProps/ctrlProp378.xml><?xml version="1.0" encoding="utf-8"?>
<formControlPr xmlns="http://schemas.microsoft.com/office/spreadsheetml/2009/9/main" objectType="CheckBox" fmlaLink="DATA!B626" lockText="1" noThreeD="1"/>
</file>

<file path=xl/ctrlProps/ctrlProp379.xml><?xml version="1.0" encoding="utf-8"?>
<formControlPr xmlns="http://schemas.microsoft.com/office/spreadsheetml/2009/9/main" objectType="CheckBox" fmlaLink="DATA!B630" lockText="1" noThreeD="1"/>
</file>

<file path=xl/ctrlProps/ctrlProp38.xml><?xml version="1.0" encoding="utf-8"?>
<formControlPr xmlns="http://schemas.microsoft.com/office/spreadsheetml/2009/9/main" objectType="CheckBox" fmlaLink="DATA!B103" lockText="1" noThreeD="1"/>
</file>

<file path=xl/ctrlProps/ctrlProp380.xml><?xml version="1.0" encoding="utf-8"?>
<formControlPr xmlns="http://schemas.microsoft.com/office/spreadsheetml/2009/9/main" objectType="CheckBox" fmlaLink="DATA!B631" lockText="1" noThreeD="1"/>
</file>

<file path=xl/ctrlProps/ctrlProp381.xml><?xml version="1.0" encoding="utf-8"?>
<formControlPr xmlns="http://schemas.microsoft.com/office/spreadsheetml/2009/9/main" objectType="CheckBox" fmlaLink="DATA!B635" lockText="1" noThreeD="1"/>
</file>

<file path=xl/ctrlProps/ctrlProp382.xml><?xml version="1.0" encoding="utf-8"?>
<formControlPr xmlns="http://schemas.microsoft.com/office/spreadsheetml/2009/9/main" objectType="CheckBox" fmlaLink="DATA!B636" lockText="1" noThreeD="1"/>
</file>

<file path=xl/ctrlProps/ctrlProp383.xml><?xml version="1.0" encoding="utf-8"?>
<formControlPr xmlns="http://schemas.microsoft.com/office/spreadsheetml/2009/9/main" objectType="CheckBox" fmlaLink="DATA!B639" lockText="1" noThreeD="1"/>
</file>

<file path=xl/ctrlProps/ctrlProp384.xml><?xml version="1.0" encoding="utf-8"?>
<formControlPr xmlns="http://schemas.microsoft.com/office/spreadsheetml/2009/9/main" objectType="CheckBox" fmlaLink="DATA!B640" lockText="1" noThreeD="1"/>
</file>

<file path=xl/ctrlProps/ctrlProp385.xml><?xml version="1.0" encoding="utf-8"?>
<formControlPr xmlns="http://schemas.microsoft.com/office/spreadsheetml/2009/9/main" objectType="CheckBox" fmlaLink="DATA!B643" lockText="1" noThreeD="1"/>
</file>

<file path=xl/ctrlProps/ctrlProp386.xml><?xml version="1.0" encoding="utf-8"?>
<formControlPr xmlns="http://schemas.microsoft.com/office/spreadsheetml/2009/9/main" objectType="CheckBox" fmlaLink="DATA!B646" lockText="1" noThreeD="1"/>
</file>

<file path=xl/ctrlProps/ctrlProp387.xml><?xml version="1.0" encoding="utf-8"?>
<formControlPr xmlns="http://schemas.microsoft.com/office/spreadsheetml/2009/9/main" objectType="CheckBox" fmlaLink="definitions!B53" lockText="1" noThreeD="1"/>
</file>

<file path=xl/ctrlProps/ctrlProp388.xml><?xml version="1.0" encoding="utf-8"?>
<formControlPr xmlns="http://schemas.microsoft.com/office/spreadsheetml/2009/9/main" objectType="CheckBox" fmlaLink="definitions!B54" lockText="1" noThreeD="1"/>
</file>

<file path=xl/ctrlProps/ctrlProp389.xml><?xml version="1.0" encoding="utf-8"?>
<formControlPr xmlns="http://schemas.microsoft.com/office/spreadsheetml/2009/9/main" objectType="CheckBox" fmlaLink="definitions!B55" lockText="1" noThreeD="1"/>
</file>

<file path=xl/ctrlProps/ctrlProp39.xml><?xml version="1.0" encoding="utf-8"?>
<formControlPr xmlns="http://schemas.microsoft.com/office/spreadsheetml/2009/9/main" objectType="CheckBox" fmlaLink="DATA!B104" lockText="1" noThreeD="1"/>
</file>

<file path=xl/ctrlProps/ctrlProp390.xml><?xml version="1.0" encoding="utf-8"?>
<formControlPr xmlns="http://schemas.microsoft.com/office/spreadsheetml/2009/9/main" objectType="CheckBox" fmlaLink="DATA!B591" lockText="1" noThreeD="1"/>
</file>

<file path=xl/ctrlProps/ctrlProp391.xml><?xml version="1.0" encoding="utf-8"?>
<formControlPr xmlns="http://schemas.microsoft.com/office/spreadsheetml/2009/9/main" objectType="CheckBox" fmlaLink="DATA!B611" lockText="1" noThreeD="1"/>
</file>

<file path=xl/ctrlProps/ctrlProp392.xml><?xml version="1.0" encoding="utf-8"?>
<formControlPr xmlns="http://schemas.microsoft.com/office/spreadsheetml/2009/9/main" objectType="CheckBox" fmlaLink="DATA!B632" lockText="1" noThreeD="1"/>
</file>

<file path=xl/ctrlProps/ctrlProp393.xml><?xml version="1.0" encoding="utf-8"?>
<formControlPr xmlns="http://schemas.microsoft.com/office/spreadsheetml/2009/9/main" objectType="Radio" firstButton="1" fmlaLink="DATA!$D$654"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firstButton="1" fmlaLink="DATA!$D$655"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07" lockText="1" noThreeD="1"/>
</file>

<file path=xl/ctrlProps/ctrlProp400.xml><?xml version="1.0" encoding="utf-8"?>
<formControlPr xmlns="http://schemas.microsoft.com/office/spreadsheetml/2009/9/main" objectType="Radio" firstButton="1" fmlaLink="DATA!$D$656"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firstButton="1" fmlaLink="DATA!$D$65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firstButton="1" fmlaLink="DATA!D658"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CheckBox" fmlaLink="DATA!B108"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firstButton="1" fmlaLink="DATA!D659"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firstButton="1" fmlaLink="DATA!D660"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fmlaLink="DATA!B111"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DATA!B112"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115" lockText="1" noThreeD="1"/>
</file>

<file path=xl/ctrlProps/ctrlProp45.xml><?xml version="1.0" encoding="utf-8"?>
<formControlPr xmlns="http://schemas.microsoft.com/office/spreadsheetml/2009/9/main" objectType="CheckBox" fmlaLink="DATA!B116" lockText="1" noThreeD="1"/>
</file>

<file path=xl/ctrlProps/ctrlProp46.xml><?xml version="1.0" encoding="utf-8"?>
<formControlPr xmlns="http://schemas.microsoft.com/office/spreadsheetml/2009/9/main" objectType="CheckBox" fmlaLink="DATA!B120"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23" lockText="1" noThreeD="1"/>
</file>

<file path=xl/ctrlProps/ctrlProp49.xml><?xml version="1.0" encoding="utf-8"?>
<formControlPr xmlns="http://schemas.microsoft.com/office/spreadsheetml/2009/9/main" objectType="CheckBox" fmlaLink="DATA!B12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128" lockText="1" noThreeD="1"/>
</file>

<file path=xl/ctrlProps/ctrlProp51.xml><?xml version="1.0" encoding="utf-8"?>
<formControlPr xmlns="http://schemas.microsoft.com/office/spreadsheetml/2009/9/main" objectType="CheckBox" fmlaLink="DATA!B131" lockText="1" noThreeD="1"/>
</file>

<file path=xl/ctrlProps/ctrlProp52.xml><?xml version="1.0" encoding="utf-8"?>
<formControlPr xmlns="http://schemas.microsoft.com/office/spreadsheetml/2009/9/main" objectType="CheckBox" fmlaLink="DATA!B132" lockText="1" noThreeD="1"/>
</file>

<file path=xl/ctrlProps/ctrlProp53.xml><?xml version="1.0" encoding="utf-8"?>
<formControlPr xmlns="http://schemas.microsoft.com/office/spreadsheetml/2009/9/main" objectType="CheckBox" fmlaLink="DATA!B135" lockText="1" noThreeD="1"/>
</file>

<file path=xl/ctrlProps/ctrlProp54.xml><?xml version="1.0" encoding="utf-8"?>
<formControlPr xmlns="http://schemas.microsoft.com/office/spreadsheetml/2009/9/main" objectType="CheckBox" fmlaLink="DATA!B136" lockText="1" noThreeD="1"/>
</file>

<file path=xl/ctrlProps/ctrlProp55.xml><?xml version="1.0" encoding="utf-8"?>
<formControlPr xmlns="http://schemas.microsoft.com/office/spreadsheetml/2009/9/main" objectType="CheckBox" fmlaLink="DATA!B137" lockText="1" noThreeD="1"/>
</file>

<file path=xl/ctrlProps/ctrlProp56.xml><?xml version="1.0" encoding="utf-8"?>
<formControlPr xmlns="http://schemas.microsoft.com/office/spreadsheetml/2009/9/main" objectType="CheckBox" fmlaLink="DATA!B140" lockText="1" noThreeD="1"/>
</file>

<file path=xl/ctrlProps/ctrlProp57.xml><?xml version="1.0" encoding="utf-8"?>
<formControlPr xmlns="http://schemas.microsoft.com/office/spreadsheetml/2009/9/main" objectType="CheckBox" fmlaLink="DATA!B141" lockText="1" noThreeD="1"/>
</file>

<file path=xl/ctrlProps/ctrlProp58.xml><?xml version="1.0" encoding="utf-8"?>
<formControlPr xmlns="http://schemas.microsoft.com/office/spreadsheetml/2009/9/main" objectType="CheckBox" fmlaLink="DATA!B145" lockText="1" noThreeD="1"/>
</file>

<file path=xl/ctrlProps/ctrlProp59.xml><?xml version="1.0" encoding="utf-8"?>
<formControlPr xmlns="http://schemas.microsoft.com/office/spreadsheetml/2009/9/main" objectType="CheckBox" fmlaLink="DATA!B149"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50" lockText="1" noThreeD="1"/>
</file>

<file path=xl/ctrlProps/ctrlProp61.xml><?xml version="1.0" encoding="utf-8"?>
<formControlPr xmlns="http://schemas.microsoft.com/office/spreadsheetml/2009/9/main" objectType="CheckBox" fmlaLink="DATA!B153" lockText="1" noThreeD="1"/>
</file>

<file path=xl/ctrlProps/ctrlProp62.xml><?xml version="1.0" encoding="utf-8"?>
<formControlPr xmlns="http://schemas.microsoft.com/office/spreadsheetml/2009/9/main" objectType="CheckBox" fmlaLink="DATA!B156" lockText="1" noThreeD="1"/>
</file>

<file path=xl/ctrlProps/ctrlProp63.xml><?xml version="1.0" encoding="utf-8"?>
<formControlPr xmlns="http://schemas.microsoft.com/office/spreadsheetml/2009/9/main" objectType="CheckBox" fmlaLink="DATA!B157" lockText="1" noThreeD="1"/>
</file>

<file path=xl/ctrlProps/ctrlProp64.xml><?xml version="1.0" encoding="utf-8"?>
<formControlPr xmlns="http://schemas.microsoft.com/office/spreadsheetml/2009/9/main" objectType="CheckBox" fmlaLink="DATA!B160"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72" lockText="1" noThreeD="1"/>
</file>

<file path=xl/ctrlProps/ctrlProp69.xml><?xml version="1.0" encoding="utf-8"?>
<formControlPr xmlns="http://schemas.microsoft.com/office/spreadsheetml/2009/9/main" objectType="CheckBox" fmlaLink="definitions!B31"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efinitions!B32" lockText="1" noThreeD="1"/>
</file>

<file path=xl/ctrlProps/ctrlProp71.xml><?xml version="1.0" encoding="utf-8"?>
<formControlPr xmlns="http://schemas.microsoft.com/office/spreadsheetml/2009/9/main" objectType="CheckBox" fmlaLink="definitions!B33" lockText="1" noThreeD="1"/>
</file>

<file path=xl/ctrlProps/ctrlProp72.xml><?xml version="1.0" encoding="utf-8"?>
<formControlPr xmlns="http://schemas.microsoft.com/office/spreadsheetml/2009/9/main" objectType="CheckBox" fmlaLink="definitions!B34" lockText="1" noThreeD="1"/>
</file>

<file path=xl/ctrlProps/ctrlProp73.xml><?xml version="1.0" encoding="utf-8"?>
<formControlPr xmlns="http://schemas.microsoft.com/office/spreadsheetml/2009/9/main" objectType="CheckBox" fmlaLink="DATA!B99" lockText="1" noThreeD="1"/>
</file>

<file path=xl/ctrlProps/ctrlProp74.xml><?xml version="1.0" encoding="utf-8"?>
<formControlPr xmlns="http://schemas.microsoft.com/office/spreadsheetml/2009/9/main" objectType="CheckBox" fmlaLink="DATA!B124" lockText="1" noThreeD="1"/>
</file>

<file path=xl/ctrlProps/ctrlProp75.xml><?xml version="1.0" encoding="utf-8"?>
<formControlPr xmlns="http://schemas.microsoft.com/office/spreadsheetml/2009/9/main" objectType="CheckBox" fmlaLink="DATA!B146"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DATA!$B$167" lockText="1" noThreeD="1"/>
</file>

<file path=xl/ctrlProps/ctrlProp89.xml><?xml version="1.0" encoding="utf-8"?>
<formControlPr xmlns="http://schemas.microsoft.com/office/spreadsheetml/2009/9/main" objectType="CheckBox" fmlaLink="DATA!$B$16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DATA!$B$169" lockText="1" noThreeD="1"/>
</file>

<file path=xl/ctrlProps/ctrlProp91.xml><?xml version="1.0" encoding="utf-8"?>
<formControlPr xmlns="http://schemas.microsoft.com/office/spreadsheetml/2009/9/main" objectType="CheckBox" fmlaLink="DATA!$B$170" lockText="1" noThreeD="1"/>
</file>

<file path=xl/ctrlProps/ctrlProp92.xml><?xml version="1.0" encoding="utf-8"?>
<formControlPr xmlns="http://schemas.microsoft.com/office/spreadsheetml/2009/9/main" objectType="CheckBox" fmlaLink="DATA!$B$171" lockText="1" noThreeD="1"/>
</file>

<file path=xl/ctrlProps/ctrlProp93.xml><?xml version="1.0" encoding="utf-8"?>
<formControlPr xmlns="http://schemas.microsoft.com/office/spreadsheetml/2009/9/main" objectType="CheckBox" fmlaLink="DATA!$B$175" lockText="1" noThreeD="1"/>
</file>

<file path=xl/ctrlProps/ctrlProp94.xml><?xml version="1.0" encoding="utf-8"?>
<formControlPr xmlns="http://schemas.microsoft.com/office/spreadsheetml/2009/9/main" objectType="CheckBox" fmlaLink="DATA!$B$176" lockText="1" noThreeD="1"/>
</file>

<file path=xl/ctrlProps/ctrlProp95.xml><?xml version="1.0" encoding="utf-8"?>
<formControlPr xmlns="http://schemas.microsoft.com/office/spreadsheetml/2009/9/main" objectType="CheckBox" fmlaLink="DATA!$B$177" lockText="1" noThreeD="1"/>
</file>

<file path=xl/ctrlProps/ctrlProp96.xml><?xml version="1.0" encoding="utf-8"?>
<formControlPr xmlns="http://schemas.microsoft.com/office/spreadsheetml/2009/9/main" objectType="CheckBox" fmlaLink="DATA!$B$178" lockText="1" noThreeD="1"/>
</file>

<file path=xl/ctrlProps/ctrlProp97.xml><?xml version="1.0" encoding="utf-8"?>
<formControlPr xmlns="http://schemas.microsoft.com/office/spreadsheetml/2009/9/main" objectType="CheckBox" fmlaLink="DATA!$B$181" lockText="1" noThreeD="1"/>
</file>

<file path=xl/ctrlProps/ctrlProp98.xml><?xml version="1.0" encoding="utf-8"?>
<formControlPr xmlns="http://schemas.microsoft.com/office/spreadsheetml/2009/9/main" objectType="CheckBox" fmlaLink="DATA!$B$182" lockText="1" noThreeD="1"/>
</file>

<file path=xl/ctrlProps/ctrlProp99.xml><?xml version="1.0" encoding="utf-8"?>
<formControlPr xmlns="http://schemas.microsoft.com/office/spreadsheetml/2009/9/main" objectType="CheckBox" fmlaLink="DATA!$B$18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hyperlink" Target="http://www.cde.state.co.us/EducatorEffectiveness/downloads/rulemaking/1CCR301-87EvaluationofLicensedPersonnel11.9.11.pdf" TargetMode="Externa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516623</xdr:colOff>
      <xdr:row>4</xdr:row>
      <xdr:rowOff>199883</xdr:rowOff>
    </xdr:from>
    <xdr:to>
      <xdr:col>1</xdr:col>
      <xdr:colOff>545198</xdr:colOff>
      <xdr:row>12</xdr:row>
      <xdr:rowOff>173070</xdr:rowOff>
    </xdr:to>
    <xdr:sp macro="" textlink="">
      <xdr:nvSpPr>
        <xdr:cNvPr id="2" name="Down Arrow 1"/>
        <xdr:cNvSpPr/>
      </xdr:nvSpPr>
      <xdr:spPr>
        <a:xfrm rot="19325166">
          <a:off x="516623" y="1095233"/>
          <a:ext cx="1352550" cy="1582912"/>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19050</xdr:colOff>
      <xdr:row>19</xdr:row>
      <xdr:rowOff>161925</xdr:rowOff>
    </xdr:from>
    <xdr:to>
      <xdr:col>9</xdr:col>
      <xdr:colOff>95250</xdr:colOff>
      <xdr:row>29</xdr:row>
      <xdr:rowOff>18495</xdr:rowOff>
    </xdr:to>
    <xdr:grpSp>
      <xdr:nvGrpSpPr>
        <xdr:cNvPr id="3" name="Group 2"/>
        <xdr:cNvGrpSpPr/>
      </xdr:nvGrpSpPr>
      <xdr:grpSpPr>
        <a:xfrm>
          <a:off x="19050" y="4076700"/>
          <a:ext cx="8181975" cy="1856820"/>
          <a:chOff x="1" y="4038988"/>
          <a:chExt cx="7696200" cy="1847295"/>
        </a:xfrm>
      </xdr:grpSpPr>
      <xdr:pic>
        <xdr:nvPicPr>
          <xdr:cNvPr id="4" name="Picture 3"/>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5" name="Down Arrow 4"/>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6" name="Down Arrow 5"/>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92</xdr:row>
      <xdr:rowOff>76200</xdr:rowOff>
    </xdr:from>
    <xdr:to>
      <xdr:col>9</xdr:col>
      <xdr:colOff>1181099</xdr:colOff>
      <xdr:row>97</xdr:row>
      <xdr:rowOff>171448</xdr:rowOff>
    </xdr:to>
    <xdr:sp macro="" textlink="">
      <xdr:nvSpPr>
        <xdr:cNvPr id="122" name="TextBox 121"/>
        <xdr:cNvSpPr txBox="1"/>
      </xdr:nvSpPr>
      <xdr:spPr>
        <a:xfrm>
          <a:off x="3209925" y="34375725"/>
          <a:ext cx="4114799" cy="16668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7</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12</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17</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20</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79</xdr:row>
          <xdr:rowOff>0</xdr:rowOff>
        </xdr:from>
        <xdr:to>
          <xdr:col>2</xdr:col>
          <xdr:colOff>76200</xdr:colOff>
          <xdr:row>79</xdr:row>
          <xdr:rowOff>219075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80</xdr:row>
          <xdr:rowOff>9525</xdr:rowOff>
        </xdr:from>
        <xdr:to>
          <xdr:col>2</xdr:col>
          <xdr:colOff>152400</xdr:colOff>
          <xdr:row>80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81</xdr:row>
          <xdr:rowOff>9525</xdr:rowOff>
        </xdr:from>
        <xdr:to>
          <xdr:col>2</xdr:col>
          <xdr:colOff>209550</xdr:colOff>
          <xdr:row>81</xdr:row>
          <xdr:rowOff>228600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19050</xdr:rowOff>
        </xdr:from>
        <xdr:to>
          <xdr:col>2</xdr:col>
          <xdr:colOff>190500</xdr:colOff>
          <xdr:row>82</xdr:row>
          <xdr:rowOff>228600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9525</xdr:rowOff>
        </xdr:from>
        <xdr:to>
          <xdr:col>2</xdr:col>
          <xdr:colOff>171450</xdr:colOff>
          <xdr:row>83</xdr:row>
          <xdr:rowOff>228600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9525</xdr:rowOff>
        </xdr:from>
        <xdr:to>
          <xdr:col>2</xdr:col>
          <xdr:colOff>171450</xdr:colOff>
          <xdr:row>84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19050</xdr:rowOff>
        </xdr:from>
        <xdr:to>
          <xdr:col>2</xdr:col>
          <xdr:colOff>171450</xdr:colOff>
          <xdr:row>85</xdr:row>
          <xdr:rowOff>228600</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9525</xdr:rowOff>
        </xdr:from>
        <xdr:to>
          <xdr:col>2</xdr:col>
          <xdr:colOff>152400</xdr:colOff>
          <xdr:row>86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78</xdr:row>
          <xdr:rowOff>0</xdr:rowOff>
        </xdr:from>
        <xdr:to>
          <xdr:col>2</xdr:col>
          <xdr:colOff>142875</xdr:colOff>
          <xdr:row>78</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38100</xdr:rowOff>
        </xdr:from>
        <xdr:to>
          <xdr:col>1</xdr:col>
          <xdr:colOff>38100</xdr:colOff>
          <xdr:row>87</xdr:row>
          <xdr:rowOff>266700</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19050</xdr:rowOff>
        </xdr:from>
        <xdr:to>
          <xdr:col>0</xdr:col>
          <xdr:colOff>228600</xdr:colOff>
          <xdr:row>89</xdr:row>
          <xdr:rowOff>0</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19050</xdr:rowOff>
        </xdr:from>
        <xdr:to>
          <xdr:col>0</xdr:col>
          <xdr:colOff>219075</xdr:colOff>
          <xdr:row>89</xdr:row>
          <xdr:rowOff>219075</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314325</xdr:rowOff>
        </xdr:from>
        <xdr:to>
          <xdr:col>1</xdr:col>
          <xdr:colOff>952500</xdr:colOff>
          <xdr:row>5</xdr:row>
          <xdr:rowOff>685800</xdr:rowOff>
        </xdr:to>
        <xdr:sp macro="" textlink="">
          <xdr:nvSpPr>
            <xdr:cNvPr id="18947" name="Check Box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180975</xdr:rowOff>
        </xdr:from>
        <xdr:to>
          <xdr:col>1</xdr:col>
          <xdr:colOff>952500</xdr:colOff>
          <xdr:row>6</xdr:row>
          <xdr:rowOff>561975</xdr:rowOff>
        </xdr:to>
        <xdr:sp macro="" textlink="">
          <xdr:nvSpPr>
            <xdr:cNvPr id="18948" name="Check Box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485775</xdr:rowOff>
        </xdr:from>
        <xdr:to>
          <xdr:col>1</xdr:col>
          <xdr:colOff>952500</xdr:colOff>
          <xdr:row>7</xdr:row>
          <xdr:rowOff>857250</xdr:rowOff>
        </xdr:to>
        <xdr:sp macro="" textlink="">
          <xdr:nvSpPr>
            <xdr:cNvPr id="18949" name="Check Box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28575</xdr:rowOff>
        </xdr:from>
        <xdr:to>
          <xdr:col>1</xdr:col>
          <xdr:colOff>942975</xdr:colOff>
          <xdr:row>9</xdr:row>
          <xdr:rowOff>9525</xdr:rowOff>
        </xdr:to>
        <xdr:sp macro="" textlink="">
          <xdr:nvSpPr>
            <xdr:cNvPr id="18951" name="Check Box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76200</xdr:rowOff>
        </xdr:from>
        <xdr:to>
          <xdr:col>1</xdr:col>
          <xdr:colOff>952500</xdr:colOff>
          <xdr:row>9</xdr:row>
          <xdr:rowOff>371475</xdr:rowOff>
        </xdr:to>
        <xdr:sp macro="" textlink="">
          <xdr:nvSpPr>
            <xdr:cNvPr id="18952" name="Check Box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314325</xdr:rowOff>
        </xdr:from>
        <xdr:to>
          <xdr:col>3</xdr:col>
          <xdr:colOff>952500</xdr:colOff>
          <xdr:row>5</xdr:row>
          <xdr:rowOff>666750</xdr:rowOff>
        </xdr:to>
        <xdr:sp macro="" textlink="">
          <xdr:nvSpPr>
            <xdr:cNvPr id="18953" name="Check Box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104775</xdr:rowOff>
        </xdr:from>
        <xdr:to>
          <xdr:col>3</xdr:col>
          <xdr:colOff>952500</xdr:colOff>
          <xdr:row>6</xdr:row>
          <xdr:rowOff>619125</xdr:rowOff>
        </xdr:to>
        <xdr:sp macro="" textlink="">
          <xdr:nvSpPr>
            <xdr:cNvPr id="18954" name="Check Box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285750</xdr:rowOff>
        </xdr:from>
        <xdr:to>
          <xdr:col>3</xdr:col>
          <xdr:colOff>952500</xdr:colOff>
          <xdr:row>7</xdr:row>
          <xdr:rowOff>990600</xdr:rowOff>
        </xdr:to>
        <xdr:sp macro="" textlink="">
          <xdr:nvSpPr>
            <xdr:cNvPr id="18955" name="Check Box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657225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333375</xdr:rowOff>
        </xdr:from>
        <xdr:to>
          <xdr:col>5</xdr:col>
          <xdr:colOff>952500</xdr:colOff>
          <xdr:row>5</xdr:row>
          <xdr:rowOff>628650</xdr:rowOff>
        </xdr:to>
        <xdr:sp macro="" textlink="">
          <xdr:nvSpPr>
            <xdr:cNvPr id="18957" name="Check Box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123825</xdr:rowOff>
        </xdr:from>
        <xdr:to>
          <xdr:col>5</xdr:col>
          <xdr:colOff>952500</xdr:colOff>
          <xdr:row>6</xdr:row>
          <xdr:rowOff>647700</xdr:rowOff>
        </xdr:to>
        <xdr:sp macro="" textlink="">
          <xdr:nvSpPr>
            <xdr:cNvPr id="18958" name="Check Box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428625</xdr:rowOff>
        </xdr:from>
        <xdr:to>
          <xdr:col>5</xdr:col>
          <xdr:colOff>952500</xdr:colOff>
          <xdr:row>7</xdr:row>
          <xdr:rowOff>781050</xdr:rowOff>
        </xdr:to>
        <xdr:sp macro="" textlink="">
          <xdr:nvSpPr>
            <xdr:cNvPr id="18959" name="Check Box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114300</xdr:rowOff>
        </xdr:from>
        <xdr:to>
          <xdr:col>5</xdr:col>
          <xdr:colOff>952500</xdr:colOff>
          <xdr:row>8</xdr:row>
          <xdr:rowOff>609600</xdr:rowOff>
        </xdr:to>
        <xdr:sp macro="" textlink="">
          <xdr:nvSpPr>
            <xdr:cNvPr id="18960" name="Check Box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114300</xdr:rowOff>
        </xdr:from>
        <xdr:to>
          <xdr:col>7</xdr:col>
          <xdr:colOff>952500</xdr:colOff>
          <xdr:row>5</xdr:row>
          <xdr:rowOff>819150</xdr:rowOff>
        </xdr:to>
        <xdr:sp macro="" textlink="">
          <xdr:nvSpPr>
            <xdr:cNvPr id="18961" name="Check Box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161925</xdr:rowOff>
        </xdr:from>
        <xdr:to>
          <xdr:col>7</xdr:col>
          <xdr:colOff>952500</xdr:colOff>
          <xdr:row>6</xdr:row>
          <xdr:rowOff>590550</xdr:rowOff>
        </xdr:to>
        <xdr:sp macro="" textlink="">
          <xdr:nvSpPr>
            <xdr:cNvPr id="18962" name="Check Box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47625</xdr:rowOff>
        </xdr:from>
        <xdr:to>
          <xdr:col>7</xdr:col>
          <xdr:colOff>952500</xdr:colOff>
          <xdr:row>7</xdr:row>
          <xdr:rowOff>1238250</xdr:rowOff>
        </xdr:to>
        <xdr:sp macro="" textlink="">
          <xdr:nvSpPr>
            <xdr:cNvPr id="18963" name="Check Box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47625</xdr:rowOff>
        </xdr:from>
        <xdr:to>
          <xdr:col>9</xdr:col>
          <xdr:colOff>952500</xdr:colOff>
          <xdr:row>5</xdr:row>
          <xdr:rowOff>914400</xdr:rowOff>
        </xdr:to>
        <xdr:sp macro="" textlink="">
          <xdr:nvSpPr>
            <xdr:cNvPr id="18964" name="Check Box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66675</xdr:rowOff>
        </xdr:from>
        <xdr:to>
          <xdr:col>9</xdr:col>
          <xdr:colOff>952500</xdr:colOff>
          <xdr:row>6</xdr:row>
          <xdr:rowOff>733425</xdr:rowOff>
        </xdr:to>
        <xdr:sp macro="" textlink="">
          <xdr:nvSpPr>
            <xdr:cNvPr id="18965" name="Check Box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295275</xdr:rowOff>
        </xdr:from>
        <xdr:to>
          <xdr:col>9</xdr:col>
          <xdr:colOff>952500</xdr:colOff>
          <xdr:row>7</xdr:row>
          <xdr:rowOff>981075</xdr:rowOff>
        </xdr:to>
        <xdr:sp macro="" textlink="">
          <xdr:nvSpPr>
            <xdr:cNvPr id="18966" name="Check Box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628650</xdr:rowOff>
        </xdr:to>
        <xdr:sp macro="" textlink="">
          <xdr:nvSpPr>
            <xdr:cNvPr id="18967" name="Check Box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28575</xdr:rowOff>
        </xdr:from>
        <xdr:to>
          <xdr:col>3</xdr:col>
          <xdr:colOff>952500</xdr:colOff>
          <xdr:row>19</xdr:row>
          <xdr:rowOff>9525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876300</xdr:rowOff>
        </xdr:to>
        <xdr:sp macro="" textlink="">
          <xdr:nvSpPr>
            <xdr:cNvPr id="18969" name="Check Box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9525</xdr:rowOff>
        </xdr:from>
        <xdr:to>
          <xdr:col>5</xdr:col>
          <xdr:colOff>952500</xdr:colOff>
          <xdr:row>19</xdr:row>
          <xdr:rowOff>28575</xdr:rowOff>
        </xdr:to>
        <xdr:sp macro="" textlink="">
          <xdr:nvSpPr>
            <xdr:cNvPr id="18970" name="Check Box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152400</xdr:rowOff>
        </xdr:from>
        <xdr:to>
          <xdr:col>7</xdr:col>
          <xdr:colOff>952500</xdr:colOff>
          <xdr:row>18</xdr:row>
          <xdr:rowOff>504825</xdr:rowOff>
        </xdr:to>
        <xdr:sp macro="" textlink="">
          <xdr:nvSpPr>
            <xdr:cNvPr id="18971" name="Check Box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238125</xdr:rowOff>
        </xdr:from>
        <xdr:to>
          <xdr:col>7</xdr:col>
          <xdr:colOff>952500</xdr:colOff>
          <xdr:row>19</xdr:row>
          <xdr:rowOff>723900</xdr:rowOff>
        </xdr:to>
        <xdr:sp macro="" textlink="">
          <xdr:nvSpPr>
            <xdr:cNvPr id="18972" name="Check Box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19</xdr:row>
          <xdr:rowOff>38100</xdr:rowOff>
        </xdr:to>
        <xdr:sp macro="" textlink="">
          <xdr:nvSpPr>
            <xdr:cNvPr id="18973" name="Check Box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209550</xdr:rowOff>
        </xdr:from>
        <xdr:to>
          <xdr:col>9</xdr:col>
          <xdr:colOff>952500</xdr:colOff>
          <xdr:row>19</xdr:row>
          <xdr:rowOff>704850</xdr:rowOff>
        </xdr:to>
        <xdr:sp macro="" textlink="">
          <xdr:nvSpPr>
            <xdr:cNvPr id="18974" name="Check Box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238125</xdr:rowOff>
        </xdr:from>
        <xdr:to>
          <xdr:col>1</xdr:col>
          <xdr:colOff>952500</xdr:colOff>
          <xdr:row>28</xdr:row>
          <xdr:rowOff>752475</xdr:rowOff>
        </xdr:to>
        <xdr:sp macro="" textlink="">
          <xdr:nvSpPr>
            <xdr:cNvPr id="18975" name="Check Box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85725</xdr:rowOff>
        </xdr:from>
        <xdr:to>
          <xdr:col>1</xdr:col>
          <xdr:colOff>952500</xdr:colOff>
          <xdr:row>29</xdr:row>
          <xdr:rowOff>828675</xdr:rowOff>
        </xdr:to>
        <xdr:sp macro="" textlink="">
          <xdr:nvSpPr>
            <xdr:cNvPr id="18976" name="Check Box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66675</xdr:rowOff>
        </xdr:from>
        <xdr:to>
          <xdr:col>3</xdr:col>
          <xdr:colOff>952500</xdr:colOff>
          <xdr:row>28</xdr:row>
          <xdr:rowOff>895350</xdr:rowOff>
        </xdr:to>
        <xdr:sp macro="" textlink="">
          <xdr:nvSpPr>
            <xdr:cNvPr id="18977" name="Check Box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9525</xdr:rowOff>
        </xdr:from>
        <xdr:to>
          <xdr:col>3</xdr:col>
          <xdr:colOff>952500</xdr:colOff>
          <xdr:row>30</xdr:row>
          <xdr:rowOff>0</xdr:rowOff>
        </xdr:to>
        <xdr:sp macro="" textlink="">
          <xdr:nvSpPr>
            <xdr:cNvPr id="18978" name="Check Box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209550</xdr:rowOff>
        </xdr:from>
        <xdr:to>
          <xdr:col>3</xdr:col>
          <xdr:colOff>952500</xdr:colOff>
          <xdr:row>31</xdr:row>
          <xdr:rowOff>504825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32</xdr:row>
          <xdr:rowOff>114300</xdr:rowOff>
        </xdr:from>
        <xdr:to>
          <xdr:col>3</xdr:col>
          <xdr:colOff>942975</xdr:colOff>
          <xdr:row>32</xdr:row>
          <xdr:rowOff>323850</xdr:rowOff>
        </xdr:to>
        <xdr:sp macro="" textlink="">
          <xdr:nvSpPr>
            <xdr:cNvPr id="18981" name="Check Box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190500</xdr:rowOff>
        </xdr:from>
        <xdr:to>
          <xdr:col>5</xdr:col>
          <xdr:colOff>952500</xdr:colOff>
          <xdr:row>28</xdr:row>
          <xdr:rowOff>781050</xdr:rowOff>
        </xdr:to>
        <xdr:sp macro="" textlink="">
          <xdr:nvSpPr>
            <xdr:cNvPr id="18982" name="Check Box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733425</xdr:rowOff>
        </xdr:to>
        <xdr:sp macro="" textlink="">
          <xdr:nvSpPr>
            <xdr:cNvPr id="18983" name="Check Box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152400</xdr:rowOff>
        </xdr:from>
        <xdr:to>
          <xdr:col>5</xdr:col>
          <xdr:colOff>952500</xdr:colOff>
          <xdr:row>30</xdr:row>
          <xdr:rowOff>390525</xdr:rowOff>
        </xdr:to>
        <xdr:sp macro="" textlink="">
          <xdr:nvSpPr>
            <xdr:cNvPr id="18984" name="Check Box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238125</xdr:rowOff>
        </xdr:from>
        <xdr:to>
          <xdr:col>5</xdr:col>
          <xdr:colOff>952500</xdr:colOff>
          <xdr:row>31</xdr:row>
          <xdr:rowOff>533400</xdr:rowOff>
        </xdr:to>
        <xdr:sp macro="" textlink="">
          <xdr:nvSpPr>
            <xdr:cNvPr id="18985" name="Check Box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476250</xdr:rowOff>
        </xdr:from>
        <xdr:to>
          <xdr:col>7</xdr:col>
          <xdr:colOff>952500</xdr:colOff>
          <xdr:row>29</xdr:row>
          <xdr:rowOff>95250</xdr:rowOff>
        </xdr:to>
        <xdr:sp macro="" textlink="">
          <xdr:nvSpPr>
            <xdr:cNvPr id="18986" name="Check Box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752475</xdr:rowOff>
        </xdr:to>
        <xdr:sp macro="" textlink="">
          <xdr:nvSpPr>
            <xdr:cNvPr id="18987" name="Check Box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76200</xdr:rowOff>
        </xdr:from>
        <xdr:to>
          <xdr:col>9</xdr:col>
          <xdr:colOff>952500</xdr:colOff>
          <xdr:row>29</xdr:row>
          <xdr:rowOff>828675</xdr:rowOff>
        </xdr:to>
        <xdr:sp macro="" textlink="">
          <xdr:nvSpPr>
            <xdr:cNvPr id="18988" name="Check Box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266700</xdr:rowOff>
        </xdr:from>
        <xdr:to>
          <xdr:col>1</xdr:col>
          <xdr:colOff>952500</xdr:colOff>
          <xdr:row>41</xdr:row>
          <xdr:rowOff>38100</xdr:rowOff>
        </xdr:to>
        <xdr:sp macro="" textlink="">
          <xdr:nvSpPr>
            <xdr:cNvPr id="18989" name="Check Box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276225</xdr:rowOff>
        </xdr:from>
        <xdr:to>
          <xdr:col>3</xdr:col>
          <xdr:colOff>952500</xdr:colOff>
          <xdr:row>41</xdr:row>
          <xdr:rowOff>85725</xdr:rowOff>
        </xdr:to>
        <xdr:sp macro="" textlink="">
          <xdr:nvSpPr>
            <xdr:cNvPr id="18990" name="Check Box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66675</xdr:rowOff>
        </xdr:from>
        <xdr:to>
          <xdr:col>5</xdr:col>
          <xdr:colOff>952500</xdr:colOff>
          <xdr:row>41</xdr:row>
          <xdr:rowOff>295275</xdr:rowOff>
        </xdr:to>
        <xdr:sp macro="" textlink="">
          <xdr:nvSpPr>
            <xdr:cNvPr id="18991" name="Check Box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38100</xdr:rowOff>
        </xdr:from>
        <xdr:to>
          <xdr:col>5</xdr:col>
          <xdr:colOff>952500</xdr:colOff>
          <xdr:row>42</xdr:row>
          <xdr:rowOff>333375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28575</xdr:rowOff>
        </xdr:from>
        <xdr:to>
          <xdr:col>5</xdr:col>
          <xdr:colOff>952500</xdr:colOff>
          <xdr:row>43</xdr:row>
          <xdr:rowOff>323850</xdr:rowOff>
        </xdr:to>
        <xdr:sp macro="" textlink="">
          <xdr:nvSpPr>
            <xdr:cNvPr id="18993" name="Check Box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66675</xdr:rowOff>
        </xdr:from>
        <xdr:to>
          <xdr:col>5</xdr:col>
          <xdr:colOff>952500</xdr:colOff>
          <xdr:row>44</xdr:row>
          <xdr:rowOff>361950</xdr:rowOff>
        </xdr:to>
        <xdr:sp macro="" textlink="">
          <xdr:nvSpPr>
            <xdr:cNvPr id="18994" name="Check Box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66675</xdr:rowOff>
        </xdr:from>
        <xdr:to>
          <xdr:col>5</xdr:col>
          <xdr:colOff>952500</xdr:colOff>
          <xdr:row>45</xdr:row>
          <xdr:rowOff>361950</xdr:rowOff>
        </xdr:to>
        <xdr:sp macro="" textlink="">
          <xdr:nvSpPr>
            <xdr:cNvPr id="18995" name="Check Box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47</xdr:row>
          <xdr:rowOff>38100</xdr:rowOff>
        </xdr:from>
        <xdr:to>
          <xdr:col>5</xdr:col>
          <xdr:colOff>952500</xdr:colOff>
          <xdr:row>48</xdr:row>
          <xdr:rowOff>19050</xdr:rowOff>
        </xdr:to>
        <xdr:sp macro="" textlink="">
          <xdr:nvSpPr>
            <xdr:cNvPr id="18996" name="Check Box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9525</xdr:rowOff>
        </xdr:from>
        <xdr:to>
          <xdr:col>7</xdr:col>
          <xdr:colOff>952500</xdr:colOff>
          <xdr:row>41</xdr:row>
          <xdr:rowOff>38100</xdr:rowOff>
        </xdr:to>
        <xdr:sp macro="" textlink="">
          <xdr:nvSpPr>
            <xdr:cNvPr id="18997" name="Check Box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152400</xdr:rowOff>
        </xdr:from>
        <xdr:to>
          <xdr:col>7</xdr:col>
          <xdr:colOff>952500</xdr:colOff>
          <xdr:row>44</xdr:row>
          <xdr:rowOff>381000</xdr:rowOff>
        </xdr:to>
        <xdr:sp macro="" textlink="">
          <xdr:nvSpPr>
            <xdr:cNvPr id="18998" name="Check Box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276225</xdr:rowOff>
        </xdr:from>
        <xdr:to>
          <xdr:col>9</xdr:col>
          <xdr:colOff>952500</xdr:colOff>
          <xdr:row>41</xdr:row>
          <xdr:rowOff>38100</xdr:rowOff>
        </xdr:to>
        <xdr:sp macro="" textlink="">
          <xdr:nvSpPr>
            <xdr:cNvPr id="18999" name="Check Box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485775</xdr:rowOff>
        </xdr:from>
        <xdr:to>
          <xdr:col>1</xdr:col>
          <xdr:colOff>952500</xdr:colOff>
          <xdr:row>55</xdr:row>
          <xdr:rowOff>904875</xdr:rowOff>
        </xdr:to>
        <xdr:sp macro="" textlink="">
          <xdr:nvSpPr>
            <xdr:cNvPr id="19000" name="Check Box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1314450</xdr:rowOff>
        </xdr:from>
        <xdr:to>
          <xdr:col>1</xdr:col>
          <xdr:colOff>952500</xdr:colOff>
          <xdr:row>57</xdr:row>
          <xdr:rowOff>57150</xdr:rowOff>
        </xdr:to>
        <xdr:sp macro="" textlink="">
          <xdr:nvSpPr>
            <xdr:cNvPr id="19001" name="Check Box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19050</xdr:rowOff>
        </xdr:from>
        <xdr:to>
          <xdr:col>3</xdr:col>
          <xdr:colOff>952500</xdr:colOff>
          <xdr:row>55</xdr:row>
          <xdr:rowOff>1276350</xdr:rowOff>
        </xdr:to>
        <xdr:sp macro="" textlink="">
          <xdr:nvSpPr>
            <xdr:cNvPr id="19002" name="Check Box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57150</xdr:rowOff>
        </xdr:from>
        <xdr:to>
          <xdr:col>3</xdr:col>
          <xdr:colOff>952500</xdr:colOff>
          <xdr:row>56</xdr:row>
          <xdr:rowOff>800100</xdr:rowOff>
        </xdr:to>
        <xdr:sp macro="" textlink="">
          <xdr:nvSpPr>
            <xdr:cNvPr id="19003" name="Check Box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114300</xdr:rowOff>
        </xdr:from>
        <xdr:to>
          <xdr:col>5</xdr:col>
          <xdr:colOff>952500</xdr:colOff>
          <xdr:row>55</xdr:row>
          <xdr:rowOff>1295400</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95250</xdr:rowOff>
        </xdr:from>
        <xdr:to>
          <xdr:col>5</xdr:col>
          <xdr:colOff>952500</xdr:colOff>
          <xdr:row>56</xdr:row>
          <xdr:rowOff>752475</xdr:rowOff>
        </xdr:to>
        <xdr:sp macro="" textlink="">
          <xdr:nvSpPr>
            <xdr:cNvPr id="19005" name="Check Box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428625</xdr:rowOff>
        </xdr:from>
        <xdr:to>
          <xdr:col>7</xdr:col>
          <xdr:colOff>952500</xdr:colOff>
          <xdr:row>55</xdr:row>
          <xdr:rowOff>962025</xdr:rowOff>
        </xdr:to>
        <xdr:sp macro="" textlink="">
          <xdr:nvSpPr>
            <xdr:cNvPr id="19006" name="Check Box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1323975</xdr:rowOff>
        </xdr:from>
        <xdr:to>
          <xdr:col>7</xdr:col>
          <xdr:colOff>952500</xdr:colOff>
          <xdr:row>57</xdr:row>
          <xdr:rowOff>9525</xdr:rowOff>
        </xdr:to>
        <xdr:sp macro="" textlink="">
          <xdr:nvSpPr>
            <xdr:cNvPr id="19007" name="Check Box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190500</xdr:rowOff>
        </xdr:from>
        <xdr:to>
          <xdr:col>9</xdr:col>
          <xdr:colOff>952500</xdr:colOff>
          <xdr:row>55</xdr:row>
          <xdr:rowOff>1219200</xdr:rowOff>
        </xdr:to>
        <xdr:sp macro="" textlink="">
          <xdr:nvSpPr>
            <xdr:cNvPr id="19008" name="Check Box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19009" name="Check Box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9525</xdr:rowOff>
        </xdr:to>
        <xdr:sp macro="" textlink="">
          <xdr:nvSpPr>
            <xdr:cNvPr id="19010" name="Check Box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32</xdr:row>
          <xdr:rowOff>400050</xdr:rowOff>
        </xdr:to>
        <xdr:sp macro="" textlink="">
          <xdr:nvSpPr>
            <xdr:cNvPr id="19011" name="Check Box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409575</xdr:rowOff>
        </xdr:to>
        <xdr:sp macro="" textlink="">
          <xdr:nvSpPr>
            <xdr:cNvPr id="19012" name="Check Box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57</xdr:row>
          <xdr:rowOff>0</xdr:rowOff>
        </xdr:from>
        <xdr:to>
          <xdr:col>9</xdr:col>
          <xdr:colOff>971550</xdr:colOff>
          <xdr:row>57</xdr:row>
          <xdr:rowOff>409575</xdr:rowOff>
        </xdr:to>
        <xdr:sp macro="" textlink="">
          <xdr:nvSpPr>
            <xdr:cNvPr id="19013" name="Check Box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19014" name="Check Box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19015" name="Check Box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34</xdr:row>
          <xdr:rowOff>161925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47</xdr:row>
          <xdr:rowOff>400050</xdr:rowOff>
        </xdr:from>
        <xdr:to>
          <xdr:col>1</xdr:col>
          <xdr:colOff>971550</xdr:colOff>
          <xdr:row>48</xdr:row>
          <xdr:rowOff>66675</xdr:rowOff>
        </xdr:to>
        <xdr:sp macro="" textlink="">
          <xdr:nvSpPr>
            <xdr:cNvPr id="19017" name="Check Box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57</xdr:row>
          <xdr:rowOff>400050</xdr:rowOff>
        </xdr:from>
        <xdr:to>
          <xdr:col>1</xdr:col>
          <xdr:colOff>971550</xdr:colOff>
          <xdr:row>59</xdr:row>
          <xdr:rowOff>161925</xdr:rowOff>
        </xdr:to>
        <xdr:sp macro="" textlink="">
          <xdr:nvSpPr>
            <xdr:cNvPr id="19018" name="Check Box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104774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78</xdr:row>
      <xdr:rowOff>0</xdr:rowOff>
    </xdr:from>
    <xdr:to>
      <xdr:col>15</xdr:col>
      <xdr:colOff>523875</xdr:colOff>
      <xdr:row>93</xdr:row>
      <xdr:rowOff>19049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19050</xdr:colOff>
      <xdr:row>76</xdr:row>
      <xdr:rowOff>228600</xdr:rowOff>
    </xdr:from>
    <xdr:to>
      <xdr:col>9</xdr:col>
      <xdr:colOff>1162050</xdr:colOff>
      <xdr:row>81</xdr:row>
      <xdr:rowOff>19050</xdr:rowOff>
    </xdr:to>
    <xdr:sp macro="" textlink="">
      <xdr:nvSpPr>
        <xdr:cNvPr id="2" name="TextBox 1"/>
        <xdr:cNvSpPr txBox="1"/>
      </xdr:nvSpPr>
      <xdr:spPr>
        <a:xfrm>
          <a:off x="3228975" y="30308550"/>
          <a:ext cx="4076700" cy="13525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a:solidFill>
                <a:schemeClr val="dk1"/>
              </a:solidFill>
              <a:effectLst/>
              <a:latin typeface="+mn-lt"/>
              <a:ea typeface="+mn-ea"/>
              <a:cs typeface="+mn-cs"/>
            </a:rPr>
            <a:t>Basic</a:t>
          </a:r>
          <a:r>
            <a:rPr lang="en-US" sz="1100" b="1"/>
            <a:t> 		</a:t>
          </a:r>
          <a:r>
            <a:rPr lang="en-US" sz="1100" b="1" i="0" u="none" strike="noStrike">
              <a:solidFill>
                <a:schemeClr val="dk1"/>
              </a:solidFill>
              <a:effectLst/>
              <a:latin typeface="+mn-lt"/>
              <a:ea typeface="+mn-ea"/>
              <a:cs typeface="+mn-cs"/>
            </a:rPr>
            <a:t>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a:t>
          </a:r>
          <a:r>
            <a:rPr lang="en-US" sz="1100" b="1"/>
            <a:t> </a:t>
          </a:r>
        </a:p>
        <a:p>
          <a:pPr algn="l" rtl="0">
            <a:defRPr sz="1000"/>
          </a:pPr>
          <a:r>
            <a:rPr lang="en-US" sz="1100" b="1" i="0" u="none" strike="noStrike">
              <a:solidFill>
                <a:schemeClr val="dk1"/>
              </a:solidFill>
              <a:effectLst/>
              <a:latin typeface="+mn-lt"/>
              <a:ea typeface="+mn-ea"/>
              <a:cs typeface="+mn-cs"/>
            </a:rPr>
            <a:t>Partially Proficient</a:t>
          </a:r>
          <a:r>
            <a:rPr lang="en-US" sz="1100" b="1"/>
            <a:t> 	</a:t>
          </a:r>
          <a:r>
            <a:rPr lang="en-US" sz="1100" b="1" i="0" u="none" strike="noStrike">
              <a:solidFill>
                <a:schemeClr val="dk1"/>
              </a:solidFill>
              <a:effectLst/>
              <a:latin typeface="+mn-lt"/>
              <a:ea typeface="+mn-ea"/>
              <a:cs typeface="+mn-cs"/>
            </a:rPr>
            <a:t>2</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5</a:t>
          </a:r>
          <a:r>
            <a:rPr lang="en-US" sz="1100" b="1"/>
            <a:t> </a:t>
          </a:r>
        </a:p>
        <a:p>
          <a:pPr algn="l" rtl="0">
            <a:defRPr sz="1000"/>
          </a:pPr>
          <a:r>
            <a:rPr lang="en-US" sz="1100" b="1" i="0" u="none" strike="noStrike">
              <a:solidFill>
                <a:schemeClr val="dk1"/>
              </a:solidFill>
              <a:effectLst/>
              <a:latin typeface="+mn-lt"/>
              <a:ea typeface="+mn-ea"/>
              <a:cs typeface="+mn-cs"/>
            </a:rPr>
            <a:t>Proficient</a:t>
          </a:r>
          <a:r>
            <a:rPr lang="en-US" sz="1100" b="1"/>
            <a:t> 		</a:t>
          </a:r>
          <a:r>
            <a:rPr lang="en-US" sz="1100" b="1" i="0" u="none" strike="noStrike">
              <a:solidFill>
                <a:schemeClr val="dk1"/>
              </a:solidFill>
              <a:effectLst/>
              <a:latin typeface="+mn-lt"/>
              <a:ea typeface="+mn-ea"/>
              <a:cs typeface="+mn-cs"/>
            </a:rPr>
            <a:t>6</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9</a:t>
          </a:r>
          <a:r>
            <a:rPr lang="en-US" sz="1100" b="1"/>
            <a:t> </a:t>
          </a:r>
        </a:p>
        <a:p>
          <a:pPr algn="l" rtl="0">
            <a:defRPr sz="1000"/>
          </a:pPr>
          <a:r>
            <a:rPr lang="en-US" sz="1100" b="1" i="0" u="none" strike="noStrike">
              <a:solidFill>
                <a:schemeClr val="dk1"/>
              </a:solidFill>
              <a:effectLst/>
              <a:latin typeface="+mn-lt"/>
              <a:ea typeface="+mn-ea"/>
              <a:cs typeface="+mn-cs"/>
            </a:rPr>
            <a:t>Accomplished</a:t>
          </a:r>
          <a:r>
            <a:rPr lang="en-US" sz="1100" b="1"/>
            <a:t> 		</a:t>
          </a:r>
          <a:r>
            <a:rPr lang="en-US" sz="1100" b="1" i="0" u="none" strike="noStrike">
              <a:solidFill>
                <a:schemeClr val="dk1"/>
              </a:solidFill>
              <a:effectLst/>
              <a:latin typeface="+mn-lt"/>
              <a:ea typeface="+mn-ea"/>
              <a:cs typeface="+mn-cs"/>
            </a:rPr>
            <a:t>10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13</a:t>
          </a:r>
        </a:p>
        <a:p>
          <a:pPr algn="l" rtl="0">
            <a:defRPr sz="1000"/>
          </a:pPr>
          <a:r>
            <a:rPr lang="en-US" sz="1100" b="1"/>
            <a:t> </a:t>
          </a:r>
          <a:r>
            <a:rPr lang="en-US" sz="1100" b="1" i="0" u="none" strike="noStrike">
              <a:solidFill>
                <a:schemeClr val="dk1"/>
              </a:solidFill>
              <a:effectLst/>
              <a:latin typeface="+mn-lt"/>
              <a:ea typeface="+mn-ea"/>
              <a:cs typeface="+mn-cs"/>
            </a:rPr>
            <a:t>Exemplary</a:t>
          </a:r>
          <a:r>
            <a:rPr lang="en-US" sz="1100" b="1"/>
            <a:t> 		</a:t>
          </a:r>
          <a:r>
            <a:rPr lang="en-US" sz="1100" b="1" i="0" u="none" strike="noStrike">
              <a:solidFill>
                <a:schemeClr val="dk1"/>
              </a:solidFill>
              <a:effectLst/>
              <a:latin typeface="+mn-lt"/>
              <a:ea typeface="+mn-ea"/>
              <a:cs typeface="+mn-cs"/>
            </a:rPr>
            <a:t>14</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16</a:t>
          </a:r>
          <a:r>
            <a:rPr lang="en-US" sz="1100"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63</xdr:row>
          <xdr:rowOff>9525</xdr:rowOff>
        </xdr:from>
        <xdr:to>
          <xdr:col>3</xdr:col>
          <xdr:colOff>180975</xdr:colOff>
          <xdr:row>63</xdr:row>
          <xdr:rowOff>247650</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19050</xdr:rowOff>
        </xdr:from>
        <xdr:to>
          <xdr:col>2</xdr:col>
          <xdr:colOff>142875</xdr:colOff>
          <xdr:row>64</xdr:row>
          <xdr:rowOff>257175</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2</xdr:col>
          <xdr:colOff>200025</xdr:colOff>
          <xdr:row>65</xdr:row>
          <xdr:rowOff>266700</xdr:rowOff>
        </xdr:to>
        <xdr:sp macro="" textlink="">
          <xdr:nvSpPr>
            <xdr:cNvPr id="28675" name="Check Box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38100</xdr:rowOff>
        </xdr:from>
        <xdr:to>
          <xdr:col>2</xdr:col>
          <xdr:colOff>180975</xdr:colOff>
          <xdr:row>66</xdr:row>
          <xdr:rowOff>266700</xdr:rowOff>
        </xdr:to>
        <xdr:sp macro="" textlink="">
          <xdr:nvSpPr>
            <xdr:cNvPr id="28676" name="Check Box 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38100</xdr:rowOff>
        </xdr:from>
        <xdr:to>
          <xdr:col>2</xdr:col>
          <xdr:colOff>161925</xdr:colOff>
          <xdr:row>68</xdr:row>
          <xdr:rowOff>9525</xdr:rowOff>
        </xdr:to>
        <xdr:sp macro="" textlink="">
          <xdr:nvSpPr>
            <xdr:cNvPr id="28677" name="Check Box 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57150</xdr:rowOff>
        </xdr:from>
        <xdr:to>
          <xdr:col>2</xdr:col>
          <xdr:colOff>161925</xdr:colOff>
          <xdr:row>68</xdr:row>
          <xdr:rowOff>295275</xdr:rowOff>
        </xdr:to>
        <xdr:sp macro="" textlink="">
          <xdr:nvSpPr>
            <xdr:cNvPr id="28678" name="Check Box 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342900</xdr:rowOff>
        </xdr:from>
        <xdr:to>
          <xdr:col>1</xdr:col>
          <xdr:colOff>123825</xdr:colOff>
          <xdr:row>69</xdr:row>
          <xdr:rowOff>209550</xdr:rowOff>
        </xdr:to>
        <xdr:sp macro="" textlink="">
          <xdr:nvSpPr>
            <xdr:cNvPr id="28679" name="Check Box 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257175</xdr:rowOff>
        </xdr:from>
        <xdr:to>
          <xdr:col>1</xdr:col>
          <xdr:colOff>104775</xdr:colOff>
          <xdr:row>70</xdr:row>
          <xdr:rowOff>209550</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133350</xdr:colOff>
          <xdr:row>62</xdr:row>
          <xdr:rowOff>238125</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1</xdr:col>
          <xdr:colOff>104775</xdr:colOff>
          <xdr:row>71</xdr:row>
          <xdr:rowOff>219075</xdr:rowOff>
        </xdr:to>
        <xdr:sp macro="" textlink="">
          <xdr:nvSpPr>
            <xdr:cNvPr id="28682" name="Check Box 10"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266700</xdr:rowOff>
        </xdr:from>
        <xdr:to>
          <xdr:col>0</xdr:col>
          <xdr:colOff>228600</xdr:colOff>
          <xdr:row>72</xdr:row>
          <xdr:rowOff>209550</xdr:rowOff>
        </xdr:to>
        <xdr:sp macro="" textlink="">
          <xdr:nvSpPr>
            <xdr:cNvPr id="28683" name="Check Box 11"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19050</xdr:rowOff>
        </xdr:from>
        <xdr:to>
          <xdr:col>0</xdr:col>
          <xdr:colOff>219075</xdr:colOff>
          <xdr:row>73</xdr:row>
          <xdr:rowOff>219075</xdr:rowOff>
        </xdr:to>
        <xdr:sp macro="" textlink="">
          <xdr:nvSpPr>
            <xdr:cNvPr id="28684" name="Check Box 12"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247650</xdr:rowOff>
        </xdr:from>
        <xdr:to>
          <xdr:col>1</xdr:col>
          <xdr:colOff>952500</xdr:colOff>
          <xdr:row>5</xdr:row>
          <xdr:rowOff>1123950</xdr:rowOff>
        </xdr:to>
        <xdr:sp macro="" textlink="">
          <xdr:nvSpPr>
            <xdr:cNvPr id="28685" name="Check Box 13"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8686" name="Check Box 14" hidden="1">
              <a:extLst>
                <a:ext uri="{63B3BB69-23CF-44E3-9099-C40C66FF867C}">
                  <a14:compatExt spid="_x0000_s2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57150</xdr:rowOff>
        </xdr:from>
        <xdr:to>
          <xdr:col>1</xdr:col>
          <xdr:colOff>952500</xdr:colOff>
          <xdr:row>9</xdr:row>
          <xdr:rowOff>19050</xdr:rowOff>
        </xdr:to>
        <xdr:sp macro="" textlink="">
          <xdr:nvSpPr>
            <xdr:cNvPr id="28687" name="Check Box 15" hidden="1">
              <a:extLst>
                <a:ext uri="{63B3BB69-23CF-44E3-9099-C40C66FF867C}">
                  <a14:compatExt spid="_x0000_s2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57150</xdr:rowOff>
        </xdr:from>
        <xdr:to>
          <xdr:col>1</xdr:col>
          <xdr:colOff>952500</xdr:colOff>
          <xdr:row>9</xdr:row>
          <xdr:rowOff>400050</xdr:rowOff>
        </xdr:to>
        <xdr:sp macro="" textlink="">
          <xdr:nvSpPr>
            <xdr:cNvPr id="28688" name="Check Box 16" hidden="1">
              <a:extLst>
                <a:ext uri="{63B3BB69-23CF-44E3-9099-C40C66FF867C}">
                  <a14:compatExt spid="_x0000_s2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571500</xdr:rowOff>
        </xdr:from>
        <xdr:to>
          <xdr:col>3</xdr:col>
          <xdr:colOff>952500</xdr:colOff>
          <xdr:row>5</xdr:row>
          <xdr:rowOff>866775</xdr:rowOff>
        </xdr:to>
        <xdr:sp macro="" textlink="">
          <xdr:nvSpPr>
            <xdr:cNvPr id="28690" name="Check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523875</xdr:rowOff>
        </xdr:to>
        <xdr:sp macro="" textlink="">
          <xdr:nvSpPr>
            <xdr:cNvPr id="28691" name="Check Box 19" hidden="1">
              <a:extLst>
                <a:ext uri="{63B3BB69-23CF-44E3-9099-C40C66FF867C}">
                  <a14:compatExt spid="_x0000_s2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190500</xdr:rowOff>
        </xdr:from>
        <xdr:to>
          <xdr:col>3</xdr:col>
          <xdr:colOff>952500</xdr:colOff>
          <xdr:row>7</xdr:row>
          <xdr:rowOff>742950</xdr:rowOff>
        </xdr:to>
        <xdr:sp macro="" textlink="">
          <xdr:nvSpPr>
            <xdr:cNvPr id="28692" name="Check Box 20" hidden="1">
              <a:extLst>
                <a:ext uri="{63B3BB69-23CF-44E3-9099-C40C66FF867C}">
                  <a14:compatExt spid="_x0000_s2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38100</xdr:rowOff>
        </xdr:from>
        <xdr:to>
          <xdr:col>5</xdr:col>
          <xdr:colOff>952500</xdr:colOff>
          <xdr:row>6</xdr:row>
          <xdr:rowOff>19050</xdr:rowOff>
        </xdr:to>
        <xdr:sp macro="" textlink="">
          <xdr:nvSpPr>
            <xdr:cNvPr id="28693" name="Check Box 21" hidden="1">
              <a:extLst>
                <a:ext uri="{63B3BB69-23CF-44E3-9099-C40C66FF867C}">
                  <a14:compatExt spid="_x0000_s2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57150</xdr:rowOff>
        </xdr:from>
        <xdr:to>
          <xdr:col>5</xdr:col>
          <xdr:colOff>952500</xdr:colOff>
          <xdr:row>7</xdr:row>
          <xdr:rowOff>904875</xdr:rowOff>
        </xdr:to>
        <xdr:sp macro="" textlink="">
          <xdr:nvSpPr>
            <xdr:cNvPr id="28694" name="Check Box 22" hidden="1">
              <a:extLst>
                <a:ext uri="{63B3BB69-23CF-44E3-9099-C40C66FF867C}">
                  <a14:compatExt spid="_x0000_s2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447675</xdr:rowOff>
        </xdr:from>
        <xdr:to>
          <xdr:col>7</xdr:col>
          <xdr:colOff>952500</xdr:colOff>
          <xdr:row>5</xdr:row>
          <xdr:rowOff>1028700</xdr:rowOff>
        </xdr:to>
        <xdr:sp macro="" textlink="">
          <xdr:nvSpPr>
            <xdr:cNvPr id="28695" name="Check Box 23" hidden="1">
              <a:extLst>
                <a:ext uri="{63B3BB69-23CF-44E3-9099-C40C66FF867C}">
                  <a14:compatExt spid="_x0000_s2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1381125</xdr:rowOff>
        </xdr:from>
        <xdr:to>
          <xdr:col>7</xdr:col>
          <xdr:colOff>952500</xdr:colOff>
          <xdr:row>7</xdr:row>
          <xdr:rowOff>47625</xdr:rowOff>
        </xdr:to>
        <xdr:sp macro="" textlink="">
          <xdr:nvSpPr>
            <xdr:cNvPr id="28696" name="Check Box 24" hidden="1">
              <a:extLst>
                <a:ext uri="{63B3BB69-23CF-44E3-9099-C40C66FF867C}">
                  <a14:compatExt spid="_x0000_s2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428625</xdr:rowOff>
        </xdr:from>
        <xdr:to>
          <xdr:col>9</xdr:col>
          <xdr:colOff>952500</xdr:colOff>
          <xdr:row>5</xdr:row>
          <xdr:rowOff>1000125</xdr:rowOff>
        </xdr:to>
        <xdr:sp macro="" textlink="">
          <xdr:nvSpPr>
            <xdr:cNvPr id="28697" name="Check Box 25" hidden="1">
              <a:extLst>
                <a:ext uri="{63B3BB69-23CF-44E3-9099-C40C66FF867C}">
                  <a14:compatExt spid="_x0000_s2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314325</xdr:rowOff>
        </xdr:from>
        <xdr:to>
          <xdr:col>1</xdr:col>
          <xdr:colOff>952500</xdr:colOff>
          <xdr:row>17</xdr:row>
          <xdr:rowOff>1352550</xdr:rowOff>
        </xdr:to>
        <xdr:sp macro="" textlink="">
          <xdr:nvSpPr>
            <xdr:cNvPr id="28698" name="Check Box 26" hidden="1">
              <a:extLst>
                <a:ext uri="{63B3BB69-23CF-44E3-9099-C40C66FF867C}">
                  <a14:compatExt spid="_x0000_s2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57150</xdr:rowOff>
        </xdr:from>
        <xdr:to>
          <xdr:col>3</xdr:col>
          <xdr:colOff>952500</xdr:colOff>
          <xdr:row>17</xdr:row>
          <xdr:rowOff>1562100</xdr:rowOff>
        </xdr:to>
        <xdr:sp macro="" textlink="">
          <xdr:nvSpPr>
            <xdr:cNvPr id="28699" name="Check Box 27" hidden="1">
              <a:extLst>
                <a:ext uri="{63B3BB69-23CF-44E3-9099-C40C66FF867C}">
                  <a14:compatExt spid="_x0000_s2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295275</xdr:rowOff>
        </xdr:from>
        <xdr:to>
          <xdr:col>5</xdr:col>
          <xdr:colOff>952500</xdr:colOff>
          <xdr:row>17</xdr:row>
          <xdr:rowOff>1333500</xdr:rowOff>
        </xdr:to>
        <xdr:sp macro="" textlink="">
          <xdr:nvSpPr>
            <xdr:cNvPr id="28700" name="Check Box 28" hidden="1">
              <a:extLst>
                <a:ext uri="{63B3BB69-23CF-44E3-9099-C40C66FF867C}">
                  <a14:compatExt spid="_x0000_s2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552450</xdr:rowOff>
        </xdr:from>
        <xdr:to>
          <xdr:col>7</xdr:col>
          <xdr:colOff>952500</xdr:colOff>
          <xdr:row>17</xdr:row>
          <xdr:rowOff>1114425</xdr:rowOff>
        </xdr:to>
        <xdr:sp macro="" textlink="">
          <xdr:nvSpPr>
            <xdr:cNvPr id="28701" name="Check Box 29" hidden="1">
              <a:extLst>
                <a:ext uri="{63B3BB69-23CF-44E3-9099-C40C66FF867C}">
                  <a14:compatExt spid="_x0000_s2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28575</xdr:rowOff>
        </xdr:from>
        <xdr:to>
          <xdr:col>7</xdr:col>
          <xdr:colOff>952500</xdr:colOff>
          <xdr:row>19</xdr:row>
          <xdr:rowOff>0</xdr:rowOff>
        </xdr:to>
        <xdr:sp macro="" textlink="">
          <xdr:nvSpPr>
            <xdr:cNvPr id="28702" name="Check Box 30" hidden="1">
              <a:extLst>
                <a:ext uri="{63B3BB69-23CF-44E3-9099-C40C66FF867C}">
                  <a14:compatExt spid="_x0000_s2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17</xdr:row>
          <xdr:rowOff>1314450</xdr:rowOff>
        </xdr:to>
        <xdr:sp macro="" textlink="">
          <xdr:nvSpPr>
            <xdr:cNvPr id="28703" name="Check Box 31" hidden="1">
              <a:extLst>
                <a:ext uri="{63B3BB69-23CF-44E3-9099-C40C66FF867C}">
                  <a14:compatExt spid="_x0000_s2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295275</xdr:rowOff>
        </xdr:from>
        <xdr:to>
          <xdr:col>1</xdr:col>
          <xdr:colOff>952500</xdr:colOff>
          <xdr:row>27</xdr:row>
          <xdr:rowOff>857250</xdr:rowOff>
        </xdr:to>
        <xdr:sp macro="" textlink="">
          <xdr:nvSpPr>
            <xdr:cNvPr id="28704" name="Check Box 32" hidden="1">
              <a:extLst>
                <a:ext uri="{63B3BB69-23CF-44E3-9099-C40C66FF867C}">
                  <a14:compatExt spid="_x0000_s2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161925</xdr:rowOff>
        </xdr:from>
        <xdr:to>
          <xdr:col>1</xdr:col>
          <xdr:colOff>952500</xdr:colOff>
          <xdr:row>28</xdr:row>
          <xdr:rowOff>771525</xdr:rowOff>
        </xdr:to>
        <xdr:sp macro="" textlink="">
          <xdr:nvSpPr>
            <xdr:cNvPr id="28705" name="Check Box 33" hidden="1">
              <a:extLst>
                <a:ext uri="{63B3BB69-23CF-44E3-9099-C40C66FF867C}">
                  <a14:compatExt spid="_x0000_s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447675</xdr:rowOff>
        </xdr:from>
        <xdr:to>
          <xdr:col>3</xdr:col>
          <xdr:colOff>952500</xdr:colOff>
          <xdr:row>28</xdr:row>
          <xdr:rowOff>19050</xdr:rowOff>
        </xdr:to>
        <xdr:sp macro="" textlink="">
          <xdr:nvSpPr>
            <xdr:cNvPr id="28706" name="Check Box 34" hidden="1">
              <a:extLst>
                <a:ext uri="{63B3BB69-23CF-44E3-9099-C40C66FF867C}">
                  <a14:compatExt spid="_x0000_s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38100</xdr:rowOff>
        </xdr:from>
        <xdr:to>
          <xdr:col>3</xdr:col>
          <xdr:colOff>952500</xdr:colOff>
          <xdr:row>28</xdr:row>
          <xdr:rowOff>923925</xdr:rowOff>
        </xdr:to>
        <xdr:sp macro="" textlink="">
          <xdr:nvSpPr>
            <xdr:cNvPr id="28707" name="Check Box 35" hidden="1">
              <a:extLst>
                <a:ext uri="{63B3BB69-23CF-44E3-9099-C40C66FF867C}">
                  <a14:compatExt spid="_x0000_s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57150</xdr:rowOff>
        </xdr:from>
        <xdr:to>
          <xdr:col>3</xdr:col>
          <xdr:colOff>952500</xdr:colOff>
          <xdr:row>29</xdr:row>
          <xdr:rowOff>923925</xdr:rowOff>
        </xdr:to>
        <xdr:sp macro="" textlink="">
          <xdr:nvSpPr>
            <xdr:cNvPr id="28708" name="Check Box 36" hidden="1">
              <a:extLst>
                <a:ext uri="{63B3BB69-23CF-44E3-9099-C40C66FF867C}">
                  <a14:compatExt spid="_x0000_s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304800</xdr:rowOff>
        </xdr:from>
        <xdr:to>
          <xdr:col>5</xdr:col>
          <xdr:colOff>952500</xdr:colOff>
          <xdr:row>27</xdr:row>
          <xdr:rowOff>923925</xdr:rowOff>
        </xdr:to>
        <xdr:sp macro="" textlink="">
          <xdr:nvSpPr>
            <xdr:cNvPr id="28709" name="Check Box 37" hidden="1">
              <a:extLst>
                <a:ext uri="{63B3BB69-23CF-44E3-9099-C40C66FF867C}">
                  <a14:compatExt spid="_x0000_s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285750</xdr:rowOff>
        </xdr:from>
        <xdr:to>
          <xdr:col>5</xdr:col>
          <xdr:colOff>952500</xdr:colOff>
          <xdr:row>28</xdr:row>
          <xdr:rowOff>695325</xdr:rowOff>
        </xdr:to>
        <xdr:sp macro="" textlink="">
          <xdr:nvSpPr>
            <xdr:cNvPr id="28710" name="Check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133350</xdr:rowOff>
        </xdr:from>
        <xdr:to>
          <xdr:col>5</xdr:col>
          <xdr:colOff>952500</xdr:colOff>
          <xdr:row>29</xdr:row>
          <xdr:rowOff>828675</xdr:rowOff>
        </xdr:to>
        <xdr:sp macro="" textlink="">
          <xdr:nvSpPr>
            <xdr:cNvPr id="28711" name="Check Box 39" hidden="1">
              <a:extLst>
                <a:ext uri="{63B3BB69-23CF-44E3-9099-C40C66FF867C}">
                  <a14:compatExt spid="_x0000_s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5</xdr:col>
          <xdr:colOff>952500</xdr:colOff>
          <xdr:row>31</xdr:row>
          <xdr:rowOff>38100</xdr:rowOff>
        </xdr:to>
        <xdr:sp macro="" textlink="">
          <xdr:nvSpPr>
            <xdr:cNvPr id="28712" name="Check Box 40" hidden="1">
              <a:extLst>
                <a:ext uri="{63B3BB69-23CF-44E3-9099-C40C66FF867C}">
                  <a14:compatExt spid="_x0000_s2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238125</xdr:rowOff>
        </xdr:from>
        <xdr:to>
          <xdr:col>7</xdr:col>
          <xdr:colOff>952500</xdr:colOff>
          <xdr:row>27</xdr:row>
          <xdr:rowOff>933450</xdr:rowOff>
        </xdr:to>
        <xdr:sp macro="" textlink="">
          <xdr:nvSpPr>
            <xdr:cNvPr id="28714" name="Check Box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228600</xdr:rowOff>
        </xdr:from>
        <xdr:to>
          <xdr:col>7</xdr:col>
          <xdr:colOff>952500</xdr:colOff>
          <xdr:row>28</xdr:row>
          <xdr:rowOff>790575</xdr:rowOff>
        </xdr:to>
        <xdr:sp macro="" textlink="">
          <xdr:nvSpPr>
            <xdr:cNvPr id="28715" name="Check Box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152400</xdr:rowOff>
        </xdr:from>
        <xdr:to>
          <xdr:col>9</xdr:col>
          <xdr:colOff>952500</xdr:colOff>
          <xdr:row>27</xdr:row>
          <xdr:rowOff>1038225</xdr:rowOff>
        </xdr:to>
        <xdr:sp macro="" textlink="">
          <xdr:nvSpPr>
            <xdr:cNvPr id="28716" name="Check Box 44" hidden="1">
              <a:extLst>
                <a:ext uri="{63B3BB69-23CF-44E3-9099-C40C66FF867C}">
                  <a14:compatExt spid="_x0000_s2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219075</xdr:rowOff>
        </xdr:from>
        <xdr:to>
          <xdr:col>9</xdr:col>
          <xdr:colOff>952500</xdr:colOff>
          <xdr:row>29</xdr:row>
          <xdr:rowOff>800100</xdr:rowOff>
        </xdr:to>
        <xdr:sp macro="" textlink="">
          <xdr:nvSpPr>
            <xdr:cNvPr id="28717" name="Check Box 45" hidden="1">
              <a:extLst>
                <a:ext uri="{63B3BB69-23CF-44E3-9099-C40C66FF867C}">
                  <a14:compatExt spid="_x0000_s2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304800</xdr:rowOff>
        </xdr:from>
        <xdr:to>
          <xdr:col>1</xdr:col>
          <xdr:colOff>952500</xdr:colOff>
          <xdr:row>39</xdr:row>
          <xdr:rowOff>723900</xdr:rowOff>
        </xdr:to>
        <xdr:sp macro="" textlink="">
          <xdr:nvSpPr>
            <xdr:cNvPr id="28718" name="Check Box 46" hidden="1">
              <a:extLst>
                <a:ext uri="{63B3BB69-23CF-44E3-9099-C40C66FF867C}">
                  <a14:compatExt spid="_x0000_s2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47625</xdr:rowOff>
        </xdr:from>
        <xdr:to>
          <xdr:col>1</xdr:col>
          <xdr:colOff>952500</xdr:colOff>
          <xdr:row>40</xdr:row>
          <xdr:rowOff>923925</xdr:rowOff>
        </xdr:to>
        <xdr:sp macro="" textlink="">
          <xdr:nvSpPr>
            <xdr:cNvPr id="28719" name="Check Box 47" hidden="1">
              <a:extLst>
                <a:ext uri="{63B3BB69-23CF-44E3-9099-C40C66FF867C}">
                  <a14:compatExt spid="_x0000_s2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28575</xdr:rowOff>
        </xdr:from>
        <xdr:to>
          <xdr:col>3</xdr:col>
          <xdr:colOff>952500</xdr:colOff>
          <xdr:row>39</xdr:row>
          <xdr:rowOff>962025</xdr:rowOff>
        </xdr:to>
        <xdr:sp macro="" textlink="">
          <xdr:nvSpPr>
            <xdr:cNvPr id="28720" name="Check Box 48" hidden="1">
              <a:extLst>
                <a:ext uri="{63B3BB69-23CF-44E3-9099-C40C66FF867C}">
                  <a14:compatExt spid="_x0000_s2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85725</xdr:rowOff>
        </xdr:from>
        <xdr:to>
          <xdr:col>5</xdr:col>
          <xdr:colOff>952500</xdr:colOff>
          <xdr:row>39</xdr:row>
          <xdr:rowOff>962025</xdr:rowOff>
        </xdr:to>
        <xdr:sp macro="" textlink="">
          <xdr:nvSpPr>
            <xdr:cNvPr id="28721" name="Check Box 49" hidden="1">
              <a:extLst>
                <a:ext uri="{63B3BB69-23CF-44E3-9099-C40C66FF867C}">
                  <a14:compatExt spid="_x0000_s2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161925</xdr:rowOff>
        </xdr:from>
        <xdr:to>
          <xdr:col>5</xdr:col>
          <xdr:colOff>952500</xdr:colOff>
          <xdr:row>40</xdr:row>
          <xdr:rowOff>790575</xdr:rowOff>
        </xdr:to>
        <xdr:sp macro="" textlink="">
          <xdr:nvSpPr>
            <xdr:cNvPr id="28722" name="Check Box 50" hidden="1">
              <a:extLst>
                <a:ext uri="{63B3BB69-23CF-44E3-9099-C40C66FF867C}">
                  <a14:compatExt spid="_x0000_s2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xdr:row>
          <xdr:rowOff>342900</xdr:rowOff>
        </xdr:from>
        <xdr:to>
          <xdr:col>7</xdr:col>
          <xdr:colOff>952500</xdr:colOff>
          <xdr:row>39</xdr:row>
          <xdr:rowOff>695325</xdr:rowOff>
        </xdr:to>
        <xdr:sp macro="" textlink="">
          <xdr:nvSpPr>
            <xdr:cNvPr id="28723" name="Check Box 51" hidden="1">
              <a:extLst>
                <a:ext uri="{63B3BB69-23CF-44E3-9099-C40C66FF867C}">
                  <a14:compatExt spid="_x0000_s2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171450</xdr:rowOff>
        </xdr:from>
        <xdr:to>
          <xdr:col>7</xdr:col>
          <xdr:colOff>952500</xdr:colOff>
          <xdr:row>40</xdr:row>
          <xdr:rowOff>742950</xdr:rowOff>
        </xdr:to>
        <xdr:sp macro="" textlink="">
          <xdr:nvSpPr>
            <xdr:cNvPr id="28724" name="Check Box 52" hidden="1">
              <a:extLst>
                <a:ext uri="{63B3BB69-23CF-44E3-9099-C40C66FF867C}">
                  <a14:compatExt spid="_x0000_s2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123825</xdr:rowOff>
        </xdr:from>
        <xdr:to>
          <xdr:col>9</xdr:col>
          <xdr:colOff>952500</xdr:colOff>
          <xdr:row>39</xdr:row>
          <xdr:rowOff>847725</xdr:rowOff>
        </xdr:to>
        <xdr:sp macro="" textlink="">
          <xdr:nvSpPr>
            <xdr:cNvPr id="28725" name="Check Box 53" hidden="1">
              <a:extLst>
                <a:ext uri="{63B3BB69-23CF-44E3-9099-C40C66FF867C}">
                  <a14:compatExt spid="_x0000_s2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38100</xdr:rowOff>
        </xdr:from>
        <xdr:to>
          <xdr:col>9</xdr:col>
          <xdr:colOff>952500</xdr:colOff>
          <xdr:row>41</xdr:row>
          <xdr:rowOff>9525</xdr:rowOff>
        </xdr:to>
        <xdr:sp macro="" textlink="">
          <xdr:nvSpPr>
            <xdr:cNvPr id="28726" name="Check Box 54" hidden="1">
              <a:extLst>
                <a:ext uri="{63B3BB69-23CF-44E3-9099-C40C66FF867C}">
                  <a14:compatExt spid="_x0000_s2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9</xdr:row>
          <xdr:rowOff>0</xdr:rowOff>
        </xdr:from>
        <xdr:to>
          <xdr:col>9</xdr:col>
          <xdr:colOff>971550</xdr:colOff>
          <xdr:row>9</xdr:row>
          <xdr:rowOff>400050</xdr:rowOff>
        </xdr:to>
        <xdr:sp macro="" textlink="">
          <xdr:nvSpPr>
            <xdr:cNvPr id="28727" name="Check Box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xdr:row>
          <xdr:rowOff>0</xdr:rowOff>
        </xdr:from>
        <xdr:to>
          <xdr:col>9</xdr:col>
          <xdr:colOff>971550</xdr:colOff>
          <xdr:row>19</xdr:row>
          <xdr:rowOff>409575</xdr:rowOff>
        </xdr:to>
        <xdr:sp macro="" textlink="">
          <xdr:nvSpPr>
            <xdr:cNvPr id="28728" name="Check Box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31</xdr:row>
          <xdr:rowOff>0</xdr:rowOff>
        </xdr:from>
        <xdr:to>
          <xdr:col>9</xdr:col>
          <xdr:colOff>971550</xdr:colOff>
          <xdr:row>31</xdr:row>
          <xdr:rowOff>400050</xdr:rowOff>
        </xdr:to>
        <xdr:sp macro="" textlink="">
          <xdr:nvSpPr>
            <xdr:cNvPr id="28729" name="Check Box 57" hidden="1">
              <a:extLst>
                <a:ext uri="{63B3BB69-23CF-44E3-9099-C40C66FF867C}">
                  <a14:compatExt spid="_x0000_s2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41</xdr:row>
          <xdr:rowOff>0</xdr:rowOff>
        </xdr:from>
        <xdr:to>
          <xdr:col>9</xdr:col>
          <xdr:colOff>971550</xdr:colOff>
          <xdr:row>41</xdr:row>
          <xdr:rowOff>400050</xdr:rowOff>
        </xdr:to>
        <xdr:sp macro="" textlink="">
          <xdr:nvSpPr>
            <xdr:cNvPr id="28730" name="Check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400050</xdr:rowOff>
        </xdr:from>
        <xdr:to>
          <xdr:col>1</xdr:col>
          <xdr:colOff>971550</xdr:colOff>
          <xdr:row>11</xdr:row>
          <xdr:rowOff>161925</xdr:rowOff>
        </xdr:to>
        <xdr:sp macro="" textlink="">
          <xdr:nvSpPr>
            <xdr:cNvPr id="28731" name="Check Box 59" hidden="1">
              <a:extLst>
                <a:ext uri="{63B3BB69-23CF-44E3-9099-C40C66FF867C}">
                  <a14:compatExt spid="_x0000_s2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19</xdr:row>
          <xdr:rowOff>400050</xdr:rowOff>
        </xdr:from>
        <xdr:to>
          <xdr:col>1</xdr:col>
          <xdr:colOff>971550</xdr:colOff>
          <xdr:row>21</xdr:row>
          <xdr:rowOff>161925</xdr:rowOff>
        </xdr:to>
        <xdr:sp macro="" textlink="">
          <xdr:nvSpPr>
            <xdr:cNvPr id="28732" name="Check Box 60" hidden="1">
              <a:extLst>
                <a:ext uri="{63B3BB69-23CF-44E3-9099-C40C66FF867C}">
                  <a14:compatExt spid="_x0000_s2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xdr:row>
          <xdr:rowOff>400050</xdr:rowOff>
        </xdr:from>
        <xdr:to>
          <xdr:col>1</xdr:col>
          <xdr:colOff>971550</xdr:colOff>
          <xdr:row>33</xdr:row>
          <xdr:rowOff>161925</xdr:rowOff>
        </xdr:to>
        <xdr:sp macro="" textlink="">
          <xdr:nvSpPr>
            <xdr:cNvPr id="28733" name="Check Box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41</xdr:row>
          <xdr:rowOff>400050</xdr:rowOff>
        </xdr:from>
        <xdr:to>
          <xdr:col>1</xdr:col>
          <xdr:colOff>971550</xdr:colOff>
          <xdr:row>43</xdr:row>
          <xdr:rowOff>161925</xdr:rowOff>
        </xdr:to>
        <xdr:sp macro="" textlink="">
          <xdr:nvSpPr>
            <xdr:cNvPr id="28734" name="Check Box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180974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78</xdr:row>
      <xdr:rowOff>28574</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75</xdr:row>
      <xdr:rowOff>161926</xdr:rowOff>
    </xdr:from>
    <xdr:to>
      <xdr:col>11</xdr:col>
      <xdr:colOff>0</xdr:colOff>
      <xdr:row>79</xdr:row>
      <xdr:rowOff>180975</xdr:rowOff>
    </xdr:to>
    <xdr:sp macro="" textlink="">
      <xdr:nvSpPr>
        <xdr:cNvPr id="2" name="TextBox 1"/>
        <xdr:cNvSpPr txBox="1"/>
      </xdr:nvSpPr>
      <xdr:spPr>
        <a:xfrm>
          <a:off x="3228975" y="26879551"/>
          <a:ext cx="4114800" cy="126682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60</xdr:row>
          <xdr:rowOff>28575</xdr:rowOff>
        </xdr:from>
        <xdr:to>
          <xdr:col>5</xdr:col>
          <xdr:colOff>361950</xdr:colOff>
          <xdr:row>60</xdr:row>
          <xdr:rowOff>276225</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61</xdr:row>
          <xdr:rowOff>9525</xdr:rowOff>
        </xdr:from>
        <xdr:to>
          <xdr:col>2</xdr:col>
          <xdr:colOff>152400</xdr:colOff>
          <xdr:row>61</xdr:row>
          <xdr:rowOff>228600</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62</xdr:row>
          <xdr:rowOff>0</xdr:rowOff>
        </xdr:from>
        <xdr:to>
          <xdr:col>2</xdr:col>
          <xdr:colOff>209550</xdr:colOff>
          <xdr:row>62</xdr:row>
          <xdr:rowOff>219075</xdr:rowOff>
        </xdr:to>
        <xdr:sp macro="" textlink="">
          <xdr:nvSpPr>
            <xdr:cNvPr id="29699" name="Check Box 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28575</xdr:rowOff>
        </xdr:from>
        <xdr:to>
          <xdr:col>2</xdr:col>
          <xdr:colOff>190500</xdr:colOff>
          <xdr:row>63</xdr:row>
          <xdr:rowOff>238125</xdr:rowOff>
        </xdr:to>
        <xdr:sp macro="" textlink="">
          <xdr:nvSpPr>
            <xdr:cNvPr id="29700" name="Check Box 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171450</xdr:colOff>
          <xdr:row>64</xdr:row>
          <xdr:rowOff>219075</xdr:rowOff>
        </xdr:to>
        <xdr:sp macro="" textlink="">
          <xdr:nvSpPr>
            <xdr:cNvPr id="29701" name="Check Box 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9525</xdr:rowOff>
        </xdr:from>
        <xdr:to>
          <xdr:col>2</xdr:col>
          <xdr:colOff>171450</xdr:colOff>
          <xdr:row>65</xdr:row>
          <xdr:rowOff>228600</xdr:rowOff>
        </xdr:to>
        <xdr:sp macro="" textlink="">
          <xdr:nvSpPr>
            <xdr:cNvPr id="29702" name="Check Box 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28575</xdr:rowOff>
        </xdr:from>
        <xdr:to>
          <xdr:col>2</xdr:col>
          <xdr:colOff>171450</xdr:colOff>
          <xdr:row>66</xdr:row>
          <xdr:rowOff>238125</xdr:rowOff>
        </xdr:to>
        <xdr:sp macro="" textlink="">
          <xdr:nvSpPr>
            <xdr:cNvPr id="29703" name="Check Box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9525</xdr:rowOff>
        </xdr:from>
        <xdr:to>
          <xdr:col>2</xdr:col>
          <xdr:colOff>152400</xdr:colOff>
          <xdr:row>67</xdr:row>
          <xdr:rowOff>228600</xdr:rowOff>
        </xdr:to>
        <xdr:sp macro="" textlink="">
          <xdr:nvSpPr>
            <xdr:cNvPr id="29704" name="Check Box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2</xdr:col>
          <xdr:colOff>142875</xdr:colOff>
          <xdr:row>59</xdr:row>
          <xdr:rowOff>219075</xdr:rowOff>
        </xdr:to>
        <xdr:sp macro="" textlink="">
          <xdr:nvSpPr>
            <xdr:cNvPr id="29705" name="Check Box 9"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38100</xdr:rowOff>
        </xdr:from>
        <xdr:to>
          <xdr:col>2</xdr:col>
          <xdr:colOff>142875</xdr:colOff>
          <xdr:row>68</xdr:row>
          <xdr:rowOff>257175</xdr:rowOff>
        </xdr:to>
        <xdr:sp macro="" textlink="">
          <xdr:nvSpPr>
            <xdr:cNvPr id="29706" name="Check Box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9525</xdr:rowOff>
        </xdr:from>
        <xdr:to>
          <xdr:col>0</xdr:col>
          <xdr:colOff>228600</xdr:colOff>
          <xdr:row>69</xdr:row>
          <xdr:rowOff>228600</xdr:rowOff>
        </xdr:to>
        <xdr:sp macro="" textlink="">
          <xdr:nvSpPr>
            <xdr:cNvPr id="29707" name="Check Box 11"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0</xdr:col>
          <xdr:colOff>228600</xdr:colOff>
          <xdr:row>70</xdr:row>
          <xdr:rowOff>228600</xdr:rowOff>
        </xdr:to>
        <xdr:sp macro="" textlink="">
          <xdr:nvSpPr>
            <xdr:cNvPr id="29709" name="Check Box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9525</xdr:rowOff>
        </xdr:from>
        <xdr:to>
          <xdr:col>0</xdr:col>
          <xdr:colOff>228600</xdr:colOff>
          <xdr:row>71</xdr:row>
          <xdr:rowOff>228600</xdr:rowOff>
        </xdr:to>
        <xdr:sp macro="" textlink="">
          <xdr:nvSpPr>
            <xdr:cNvPr id="29710" name="Check Box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228600</xdr:colOff>
          <xdr:row>72</xdr:row>
          <xdr:rowOff>228600</xdr:rowOff>
        </xdr:to>
        <xdr:sp macro="" textlink="">
          <xdr:nvSpPr>
            <xdr:cNvPr id="29711" name="Check Box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180975</xdr:rowOff>
        </xdr:from>
        <xdr:to>
          <xdr:col>1</xdr:col>
          <xdr:colOff>952500</xdr:colOff>
          <xdr:row>5</xdr:row>
          <xdr:rowOff>752475</xdr:rowOff>
        </xdr:to>
        <xdr:sp macro="" textlink="">
          <xdr:nvSpPr>
            <xdr:cNvPr id="29712" name="Check Box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381000</xdr:rowOff>
        </xdr:from>
        <xdr:to>
          <xdr:col>3</xdr:col>
          <xdr:colOff>952500</xdr:colOff>
          <xdr:row>5</xdr:row>
          <xdr:rowOff>609600</xdr:rowOff>
        </xdr:to>
        <xdr:sp macro="" textlink="">
          <xdr:nvSpPr>
            <xdr:cNvPr id="29713" name="Check Box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xdr:row>
          <xdr:rowOff>9525</xdr:rowOff>
        </xdr:from>
        <xdr:to>
          <xdr:col>3</xdr:col>
          <xdr:colOff>933450</xdr:colOff>
          <xdr:row>6</xdr:row>
          <xdr:rowOff>342900</xdr:rowOff>
        </xdr:to>
        <xdr:sp macro="" textlink="">
          <xdr:nvSpPr>
            <xdr:cNvPr id="29714" name="Check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57150</xdr:rowOff>
        </xdr:from>
        <xdr:to>
          <xdr:col>3</xdr:col>
          <xdr:colOff>933450</xdr:colOff>
          <xdr:row>7</xdr:row>
          <xdr:rowOff>381000</xdr:rowOff>
        </xdr:to>
        <xdr:sp macro="" textlink="">
          <xdr:nvSpPr>
            <xdr:cNvPr id="29715" name="Check Box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95250</xdr:rowOff>
        </xdr:from>
        <xdr:to>
          <xdr:col>3</xdr:col>
          <xdr:colOff>952500</xdr:colOff>
          <xdr:row>8</xdr:row>
          <xdr:rowOff>342900</xdr:rowOff>
        </xdr:to>
        <xdr:sp macro="" textlink="">
          <xdr:nvSpPr>
            <xdr:cNvPr id="29716" name="Check Box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9525</xdr:rowOff>
        </xdr:from>
        <xdr:to>
          <xdr:col>3</xdr:col>
          <xdr:colOff>952500</xdr:colOff>
          <xdr:row>9</xdr:row>
          <xdr:rowOff>247650</xdr:rowOff>
        </xdr:to>
        <xdr:sp macro="" textlink="">
          <xdr:nvSpPr>
            <xdr:cNvPr id="29717" name="Check Box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9525</xdr:rowOff>
        </xdr:from>
        <xdr:to>
          <xdr:col>3</xdr:col>
          <xdr:colOff>952500</xdr:colOff>
          <xdr:row>10</xdr:row>
          <xdr:rowOff>485775</xdr:rowOff>
        </xdr:to>
        <xdr:sp macro="" textlink="">
          <xdr:nvSpPr>
            <xdr:cNvPr id="29718" name="Check Box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9525</xdr:rowOff>
        </xdr:from>
        <xdr:to>
          <xdr:col>3</xdr:col>
          <xdr:colOff>952500</xdr:colOff>
          <xdr:row>12</xdr:row>
          <xdr:rowOff>9525</xdr:rowOff>
        </xdr:to>
        <xdr:sp macro="" textlink="">
          <xdr:nvSpPr>
            <xdr:cNvPr id="29719" name="Check Box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76200</xdr:rowOff>
        </xdr:from>
        <xdr:to>
          <xdr:col>5</xdr:col>
          <xdr:colOff>952500</xdr:colOff>
          <xdr:row>5</xdr:row>
          <xdr:rowOff>942975</xdr:rowOff>
        </xdr:to>
        <xdr:sp macro="" textlink="">
          <xdr:nvSpPr>
            <xdr:cNvPr id="29720" name="Check Box 24" hidden="1">
              <a:extLst>
                <a:ext uri="{63B3BB69-23CF-44E3-9099-C40C66FF867C}">
                  <a14:compatExt spid="_x0000_s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6</xdr:row>
          <xdr:rowOff>66675</xdr:rowOff>
        </xdr:to>
        <xdr:sp macro="" textlink="">
          <xdr:nvSpPr>
            <xdr:cNvPr id="29721" name="Check Box 25" hidden="1">
              <a:extLst>
                <a:ext uri="{63B3BB69-23CF-44E3-9099-C40C66FF867C}">
                  <a14:compatExt spid="_x0000_s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114300</xdr:rowOff>
        </xdr:from>
        <xdr:to>
          <xdr:col>9</xdr:col>
          <xdr:colOff>952500</xdr:colOff>
          <xdr:row>5</xdr:row>
          <xdr:rowOff>857250</xdr:rowOff>
        </xdr:to>
        <xdr:sp macro="" textlink="">
          <xdr:nvSpPr>
            <xdr:cNvPr id="29722" name="Check Box 26" hidden="1">
              <a:extLst>
                <a:ext uri="{63B3BB69-23CF-44E3-9099-C40C66FF867C}">
                  <a14:compatExt spid="_x0000_s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xdr:row>
          <xdr:rowOff>161925</xdr:rowOff>
        </xdr:from>
        <xdr:to>
          <xdr:col>1</xdr:col>
          <xdr:colOff>952500</xdr:colOff>
          <xdr:row>19</xdr:row>
          <xdr:rowOff>838200</xdr:rowOff>
        </xdr:to>
        <xdr:sp macro="" textlink="">
          <xdr:nvSpPr>
            <xdr:cNvPr id="29723" name="Check Box 27" hidden="1">
              <a:extLst>
                <a:ext uri="{63B3BB69-23CF-44E3-9099-C40C66FF867C}">
                  <a14:compatExt spid="_x0000_s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123825</xdr:rowOff>
        </xdr:from>
        <xdr:to>
          <xdr:col>1</xdr:col>
          <xdr:colOff>933450</xdr:colOff>
          <xdr:row>20</xdr:row>
          <xdr:rowOff>809625</xdr:rowOff>
        </xdr:to>
        <xdr:sp macro="" textlink="">
          <xdr:nvSpPr>
            <xdr:cNvPr id="29724" name="Check Box 28" hidden="1">
              <a:extLst>
                <a:ext uri="{63B3BB69-23CF-44E3-9099-C40C66FF867C}">
                  <a14:compatExt spid="_x0000_s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333375</xdr:rowOff>
        </xdr:from>
        <xdr:to>
          <xdr:col>3</xdr:col>
          <xdr:colOff>952500</xdr:colOff>
          <xdr:row>19</xdr:row>
          <xdr:rowOff>628650</xdr:rowOff>
        </xdr:to>
        <xdr:sp macro="" textlink="">
          <xdr:nvSpPr>
            <xdr:cNvPr id="29725" name="Check Box 29" hidden="1">
              <a:extLst>
                <a:ext uri="{63B3BB69-23CF-44E3-9099-C40C66FF867C}">
                  <a14:compatExt spid="_x0000_s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342900</xdr:rowOff>
        </xdr:from>
        <xdr:to>
          <xdr:col>3</xdr:col>
          <xdr:colOff>923925</xdr:colOff>
          <xdr:row>20</xdr:row>
          <xdr:rowOff>638175</xdr:rowOff>
        </xdr:to>
        <xdr:sp macro="" textlink="">
          <xdr:nvSpPr>
            <xdr:cNvPr id="29726" name="Check Box 30" hidden="1">
              <a:extLst>
                <a:ext uri="{63B3BB69-23CF-44E3-9099-C40C66FF867C}">
                  <a14:compatExt spid="_x0000_s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21</xdr:row>
          <xdr:rowOff>238125</xdr:rowOff>
        </xdr:from>
        <xdr:to>
          <xdr:col>3</xdr:col>
          <xdr:colOff>942975</xdr:colOff>
          <xdr:row>21</xdr:row>
          <xdr:rowOff>533400</xdr:rowOff>
        </xdr:to>
        <xdr:sp macro="" textlink="">
          <xdr:nvSpPr>
            <xdr:cNvPr id="29727" name="Check Box 31" hidden="1">
              <a:extLst>
                <a:ext uri="{63B3BB69-23CF-44E3-9099-C40C66FF867C}">
                  <a14:compatExt spid="_x0000_s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3</xdr:col>
          <xdr:colOff>942975</xdr:colOff>
          <xdr:row>23</xdr:row>
          <xdr:rowOff>47625</xdr:rowOff>
        </xdr:to>
        <xdr:sp macro="" textlink="">
          <xdr:nvSpPr>
            <xdr:cNvPr id="29728" name="Check Box 32" hidden="1">
              <a:extLst>
                <a:ext uri="{63B3BB69-23CF-44E3-9099-C40C66FF867C}">
                  <a14:compatExt spid="_x0000_s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23</xdr:row>
          <xdr:rowOff>28575</xdr:rowOff>
        </xdr:from>
        <xdr:to>
          <xdr:col>3</xdr:col>
          <xdr:colOff>942975</xdr:colOff>
          <xdr:row>23</xdr:row>
          <xdr:rowOff>323850</xdr:rowOff>
        </xdr:to>
        <xdr:sp macro="" textlink="">
          <xdr:nvSpPr>
            <xdr:cNvPr id="29729" name="Check Box 33" hidden="1">
              <a:extLst>
                <a:ext uri="{63B3BB69-23CF-44E3-9099-C40C66FF867C}">
                  <a14:compatExt spid="_x0000_s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9525</xdr:rowOff>
        </xdr:from>
        <xdr:to>
          <xdr:col>3</xdr:col>
          <xdr:colOff>942975</xdr:colOff>
          <xdr:row>25</xdr:row>
          <xdr:rowOff>742950</xdr:rowOff>
        </xdr:to>
        <xdr:sp macro="" textlink="">
          <xdr:nvSpPr>
            <xdr:cNvPr id="29730" name="Check Box 34" hidden="1">
              <a:extLst>
                <a:ext uri="{63B3BB69-23CF-44E3-9099-C40C66FF867C}">
                  <a14:compatExt spid="_x0000_s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133350</xdr:rowOff>
        </xdr:from>
        <xdr:to>
          <xdr:col>5</xdr:col>
          <xdr:colOff>952500</xdr:colOff>
          <xdr:row>19</xdr:row>
          <xdr:rowOff>847725</xdr:rowOff>
        </xdr:to>
        <xdr:sp macro="" textlink="">
          <xdr:nvSpPr>
            <xdr:cNvPr id="29731" name="Check Box 35" hidden="1">
              <a:extLst>
                <a:ext uri="{63B3BB69-23CF-44E3-9099-C40C66FF867C}">
                  <a14:compatExt spid="_x0000_s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19050</xdr:rowOff>
        </xdr:from>
        <xdr:to>
          <xdr:col>5</xdr:col>
          <xdr:colOff>952500</xdr:colOff>
          <xdr:row>20</xdr:row>
          <xdr:rowOff>895350</xdr:rowOff>
        </xdr:to>
        <xdr:sp macro="" textlink="">
          <xdr:nvSpPr>
            <xdr:cNvPr id="29732" name="Check Box 36" hidden="1">
              <a:extLst>
                <a:ext uri="{63B3BB69-23CF-44E3-9099-C40C66FF867C}">
                  <a14:compatExt spid="_x0000_s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123825</xdr:rowOff>
        </xdr:from>
        <xdr:to>
          <xdr:col>5</xdr:col>
          <xdr:colOff>952500</xdr:colOff>
          <xdr:row>21</xdr:row>
          <xdr:rowOff>600075</xdr:rowOff>
        </xdr:to>
        <xdr:sp macro="" textlink="">
          <xdr:nvSpPr>
            <xdr:cNvPr id="29733" name="Check Box 37" hidden="1">
              <a:extLst>
                <a:ext uri="{63B3BB69-23CF-44E3-9099-C40C66FF867C}">
                  <a14:compatExt spid="_x0000_s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9525</xdr:rowOff>
        </xdr:from>
        <xdr:to>
          <xdr:col>7</xdr:col>
          <xdr:colOff>952500</xdr:colOff>
          <xdr:row>20</xdr:row>
          <xdr:rowOff>47625</xdr:rowOff>
        </xdr:to>
        <xdr:sp macro="" textlink="">
          <xdr:nvSpPr>
            <xdr:cNvPr id="29734" name="Check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942975</xdr:rowOff>
        </xdr:from>
        <xdr:to>
          <xdr:col>9</xdr:col>
          <xdr:colOff>952500</xdr:colOff>
          <xdr:row>20</xdr:row>
          <xdr:rowOff>47625</xdr:rowOff>
        </xdr:to>
        <xdr:sp macro="" textlink="">
          <xdr:nvSpPr>
            <xdr:cNvPr id="29735" name="Check Box 39" hidden="1">
              <a:extLst>
                <a:ext uri="{63B3BB69-23CF-44E3-9099-C40C66FF867C}">
                  <a14:compatExt spid="_x0000_s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33</xdr:row>
          <xdr:rowOff>57150</xdr:rowOff>
        </xdr:from>
        <xdr:to>
          <xdr:col>1</xdr:col>
          <xdr:colOff>952500</xdr:colOff>
          <xdr:row>33</xdr:row>
          <xdr:rowOff>1066800</xdr:rowOff>
        </xdr:to>
        <xdr:sp macro="" textlink="">
          <xdr:nvSpPr>
            <xdr:cNvPr id="29736" name="Check Box 40" hidden="1">
              <a:extLst>
                <a:ext uri="{63B3BB69-23CF-44E3-9099-C40C66FF867C}">
                  <a14:compatExt spid="_x0000_s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257175</xdr:rowOff>
        </xdr:from>
        <xdr:to>
          <xdr:col>3</xdr:col>
          <xdr:colOff>952500</xdr:colOff>
          <xdr:row>34</xdr:row>
          <xdr:rowOff>552450</xdr:rowOff>
        </xdr:to>
        <xdr:sp macro="" textlink="">
          <xdr:nvSpPr>
            <xdr:cNvPr id="29737" name="Check Box 41" hidden="1">
              <a:extLst>
                <a:ext uri="{63B3BB69-23CF-44E3-9099-C40C66FF867C}">
                  <a14:compatExt spid="_x0000_s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28575</xdr:rowOff>
        </xdr:from>
        <xdr:to>
          <xdr:col>3</xdr:col>
          <xdr:colOff>952500</xdr:colOff>
          <xdr:row>36</xdr:row>
          <xdr:rowOff>0</xdr:rowOff>
        </xdr:to>
        <xdr:sp macro="" textlink="">
          <xdr:nvSpPr>
            <xdr:cNvPr id="29738" name="Check Box 42" hidden="1">
              <a:extLst>
                <a:ext uri="{63B3BB69-23CF-44E3-9099-C40C66FF867C}">
                  <a14:compatExt spid="_x0000_s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38100</xdr:rowOff>
        </xdr:from>
        <xdr:to>
          <xdr:col>3</xdr:col>
          <xdr:colOff>952500</xdr:colOff>
          <xdr:row>36</xdr:row>
          <xdr:rowOff>342900</xdr:rowOff>
        </xdr:to>
        <xdr:sp macro="" textlink="">
          <xdr:nvSpPr>
            <xdr:cNvPr id="29739" name="Check Box 43" hidden="1">
              <a:extLst>
                <a:ext uri="{63B3BB69-23CF-44E3-9099-C40C66FF867C}">
                  <a14:compatExt spid="_x0000_s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38100</xdr:rowOff>
        </xdr:from>
        <xdr:to>
          <xdr:col>3</xdr:col>
          <xdr:colOff>952500</xdr:colOff>
          <xdr:row>38</xdr:row>
          <xdr:rowOff>47625</xdr:rowOff>
        </xdr:to>
        <xdr:sp macro="" textlink="">
          <xdr:nvSpPr>
            <xdr:cNvPr id="29740" name="Check Box 44" hidden="1">
              <a:extLst>
                <a:ext uri="{63B3BB69-23CF-44E3-9099-C40C66FF867C}">
                  <a14:compatExt spid="_x0000_s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76200</xdr:rowOff>
        </xdr:from>
        <xdr:to>
          <xdr:col>5</xdr:col>
          <xdr:colOff>952500</xdr:colOff>
          <xdr:row>33</xdr:row>
          <xdr:rowOff>1000125</xdr:rowOff>
        </xdr:to>
        <xdr:sp macro="" textlink="">
          <xdr:nvSpPr>
            <xdr:cNvPr id="29741" name="Check Box 45" hidden="1">
              <a:extLst>
                <a:ext uri="{63B3BB69-23CF-44E3-9099-C40C66FF867C}">
                  <a14:compatExt spid="_x0000_s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47625</xdr:rowOff>
        </xdr:from>
        <xdr:to>
          <xdr:col>7</xdr:col>
          <xdr:colOff>952500</xdr:colOff>
          <xdr:row>34</xdr:row>
          <xdr:rowOff>9525</xdr:rowOff>
        </xdr:to>
        <xdr:sp macro="" textlink="">
          <xdr:nvSpPr>
            <xdr:cNvPr id="29742" name="Check Box 46" hidden="1">
              <a:extLst>
                <a:ext uri="{63B3BB69-23CF-44E3-9099-C40C66FF867C}">
                  <a14:compatExt spid="_x0000_s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247650</xdr:rowOff>
        </xdr:from>
        <xdr:to>
          <xdr:col>9</xdr:col>
          <xdr:colOff>952500</xdr:colOff>
          <xdr:row>33</xdr:row>
          <xdr:rowOff>866775</xdr:rowOff>
        </xdr:to>
        <xdr:sp macro="" textlink="">
          <xdr:nvSpPr>
            <xdr:cNvPr id="29743" name="Check Box 47" hidden="1">
              <a:extLst>
                <a:ext uri="{63B3BB69-23CF-44E3-9099-C40C66FF867C}">
                  <a14:compatExt spid="_x0000_s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1066800</xdr:rowOff>
        </xdr:from>
        <xdr:to>
          <xdr:col>9</xdr:col>
          <xdr:colOff>952500</xdr:colOff>
          <xdr:row>35</xdr:row>
          <xdr:rowOff>28575</xdr:rowOff>
        </xdr:to>
        <xdr:sp macro="" textlink="">
          <xdr:nvSpPr>
            <xdr:cNvPr id="29744" name="Check Box 48" hidden="1">
              <a:extLst>
                <a:ext uri="{63B3BB69-23CF-44E3-9099-C40C66FF867C}">
                  <a14:compatExt spid="_x0000_s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xdr:row>
          <xdr:rowOff>0</xdr:rowOff>
        </xdr:from>
        <xdr:to>
          <xdr:col>9</xdr:col>
          <xdr:colOff>971550</xdr:colOff>
          <xdr:row>12</xdr:row>
          <xdr:rowOff>28575</xdr:rowOff>
        </xdr:to>
        <xdr:sp macro="" textlink="">
          <xdr:nvSpPr>
            <xdr:cNvPr id="29745" name="Check Box 49" hidden="1">
              <a:extLst>
                <a:ext uri="{63B3BB69-23CF-44E3-9099-C40C66FF867C}">
                  <a14:compatExt spid="_x0000_s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409575</xdr:rowOff>
        </xdr:to>
        <xdr:sp macro="" textlink="">
          <xdr:nvSpPr>
            <xdr:cNvPr id="29746" name="Check Box 50" hidden="1">
              <a:extLst>
                <a:ext uri="{63B3BB69-23CF-44E3-9099-C40C66FF867C}">
                  <a14:compatExt spid="_x0000_s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38</xdr:row>
          <xdr:rowOff>0</xdr:rowOff>
        </xdr:from>
        <xdr:to>
          <xdr:col>9</xdr:col>
          <xdr:colOff>971550</xdr:colOff>
          <xdr:row>39</xdr:row>
          <xdr:rowOff>0</xdr:rowOff>
        </xdr:to>
        <xdr:sp macro="" textlink="">
          <xdr:nvSpPr>
            <xdr:cNvPr id="29747" name="Check Box 51" hidden="1">
              <a:extLst>
                <a:ext uri="{63B3BB69-23CF-44E3-9099-C40C66FF867C}">
                  <a14:compatExt spid="_x0000_s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12</xdr:row>
          <xdr:rowOff>0</xdr:rowOff>
        </xdr:from>
        <xdr:to>
          <xdr:col>1</xdr:col>
          <xdr:colOff>971550</xdr:colOff>
          <xdr:row>13</xdr:row>
          <xdr:rowOff>180975</xdr:rowOff>
        </xdr:to>
        <xdr:sp macro="" textlink="">
          <xdr:nvSpPr>
            <xdr:cNvPr id="29748" name="Check Box 52" hidden="1">
              <a:extLst>
                <a:ext uri="{63B3BB69-23CF-44E3-9099-C40C66FF867C}">
                  <a14:compatExt spid="_x0000_s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26</xdr:row>
          <xdr:rowOff>0</xdr:rowOff>
        </xdr:from>
        <xdr:to>
          <xdr:col>1</xdr:col>
          <xdr:colOff>971550</xdr:colOff>
          <xdr:row>27</xdr:row>
          <xdr:rowOff>180975</xdr:rowOff>
        </xdr:to>
        <xdr:sp macro="" textlink="">
          <xdr:nvSpPr>
            <xdr:cNvPr id="29749" name="Check Box 53" hidden="1">
              <a:extLst>
                <a:ext uri="{63B3BB69-23CF-44E3-9099-C40C66FF867C}">
                  <a14:compatExt spid="_x0000_s2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400050</xdr:rowOff>
        </xdr:from>
        <xdr:to>
          <xdr:col>1</xdr:col>
          <xdr:colOff>971550</xdr:colOff>
          <xdr:row>40</xdr:row>
          <xdr:rowOff>161925</xdr:rowOff>
        </xdr:to>
        <xdr:sp macro="" textlink="">
          <xdr:nvSpPr>
            <xdr:cNvPr id="29750" name="Check Box 54" hidden="1">
              <a:extLst>
                <a:ext uri="{63B3BB69-23CF-44E3-9099-C40C66FF867C}">
                  <a14:compatExt spid="_x0000_s29750"/>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66674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59</xdr:row>
      <xdr:rowOff>0</xdr:rowOff>
    </xdr:from>
    <xdr:to>
      <xdr:col>15</xdr:col>
      <xdr:colOff>523875</xdr:colOff>
      <xdr:row>74</xdr:row>
      <xdr:rowOff>76199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0</xdr:colOff>
      <xdr:row>0</xdr:row>
      <xdr:rowOff>0</xdr:rowOff>
    </xdr:from>
    <xdr:to>
      <xdr:col>17</xdr:col>
      <xdr:colOff>495300</xdr:colOff>
      <xdr:row>9</xdr:row>
      <xdr:rowOff>95249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28575</xdr:colOff>
      <xdr:row>9</xdr:row>
      <xdr:rowOff>1362075</xdr:rowOff>
    </xdr:from>
    <xdr:to>
      <xdr:col>7</xdr:col>
      <xdr:colOff>190311</xdr:colOff>
      <xdr:row>10</xdr:row>
      <xdr:rowOff>314276</xdr:rowOff>
    </xdr:to>
    <xdr:pic>
      <xdr:nvPicPr>
        <xdr:cNvPr id="5" name="Picture 4"/>
        <xdr:cNvPicPr>
          <a:picLocks noChangeAspect="1"/>
        </xdr:cNvPicPr>
      </xdr:nvPicPr>
      <xdr:blipFill>
        <a:blip xmlns:r="http://schemas.openxmlformats.org/officeDocument/2006/relationships" r:embed="rId2"/>
        <a:stretch>
          <a:fillRect/>
        </a:stretch>
      </xdr:blipFill>
      <xdr:spPr>
        <a:xfrm>
          <a:off x="3409950" y="5305425"/>
          <a:ext cx="1514286" cy="390476"/>
        </a:xfrm>
        <a:prstGeom prst="rect">
          <a:avLst/>
        </a:prstGeom>
      </xdr:spPr>
    </xdr:pic>
    <xdr:clientData/>
  </xdr:twoCellAnchor>
  <xdr:twoCellAnchor editAs="oneCell">
    <xdr:from>
      <xdr:col>5</xdr:col>
      <xdr:colOff>57150</xdr:colOff>
      <xdr:row>11</xdr:row>
      <xdr:rowOff>609600</xdr:rowOff>
    </xdr:from>
    <xdr:to>
      <xdr:col>7</xdr:col>
      <xdr:colOff>228410</xdr:colOff>
      <xdr:row>12</xdr:row>
      <xdr:rowOff>399992</xdr:rowOff>
    </xdr:to>
    <xdr:pic>
      <xdr:nvPicPr>
        <xdr:cNvPr id="2" name="Picture 1"/>
        <xdr:cNvPicPr>
          <a:picLocks noChangeAspect="1"/>
        </xdr:cNvPicPr>
      </xdr:nvPicPr>
      <xdr:blipFill>
        <a:blip xmlns:r="http://schemas.openxmlformats.org/officeDocument/2006/relationships" r:embed="rId3"/>
        <a:stretch>
          <a:fillRect/>
        </a:stretch>
      </xdr:blipFill>
      <xdr:spPr>
        <a:xfrm>
          <a:off x="3438525" y="6429375"/>
          <a:ext cx="1523810" cy="466667"/>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295275</xdr:colOff>
      <xdr:row>101</xdr:row>
      <xdr:rowOff>76200</xdr:rowOff>
    </xdr:from>
    <xdr:to>
      <xdr:col>9</xdr:col>
      <xdr:colOff>1162049</xdr:colOff>
      <xdr:row>106</xdr:row>
      <xdr:rowOff>47625</xdr:rowOff>
    </xdr:to>
    <xdr:sp macro="" textlink="">
      <xdr:nvSpPr>
        <xdr:cNvPr id="2" name="TextBox 1"/>
        <xdr:cNvSpPr txBox="1"/>
      </xdr:nvSpPr>
      <xdr:spPr>
        <a:xfrm>
          <a:off x="3228975" y="38985825"/>
          <a:ext cx="4114799" cy="15430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3</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8</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9</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14</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15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21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24</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82</xdr:row>
          <xdr:rowOff>276225</xdr:rowOff>
        </xdr:from>
        <xdr:to>
          <xdr:col>5</xdr:col>
          <xdr:colOff>304800</xdr:colOff>
          <xdr:row>83</xdr:row>
          <xdr:rowOff>247650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83</xdr:row>
          <xdr:rowOff>266700</xdr:rowOff>
        </xdr:from>
        <xdr:to>
          <xdr:col>2</xdr:col>
          <xdr:colOff>152400</xdr:colOff>
          <xdr:row>84</xdr:row>
          <xdr:rowOff>209550</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84</xdr:row>
          <xdr:rowOff>266700</xdr:rowOff>
        </xdr:from>
        <xdr:to>
          <xdr:col>2</xdr:col>
          <xdr:colOff>209550</xdr:colOff>
          <xdr:row>85</xdr:row>
          <xdr:rowOff>209550</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85</xdr:row>
          <xdr:rowOff>266700</xdr:rowOff>
        </xdr:from>
        <xdr:to>
          <xdr:col>2</xdr:col>
          <xdr:colOff>190500</xdr:colOff>
          <xdr:row>86</xdr:row>
          <xdr:rowOff>200025</xdr:rowOff>
        </xdr:to>
        <xdr:sp macro="" textlink="">
          <xdr:nvSpPr>
            <xdr:cNvPr id="31748" name="Check Box 4" hidden="1">
              <a:extLst>
                <a:ext uri="{63B3BB69-23CF-44E3-9099-C40C66FF867C}">
                  <a14:compatExt spid="_x0000_s31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257175</xdr:rowOff>
        </xdr:from>
        <xdr:to>
          <xdr:col>2</xdr:col>
          <xdr:colOff>171450</xdr:colOff>
          <xdr:row>87</xdr:row>
          <xdr:rowOff>200025</xdr:rowOff>
        </xdr:to>
        <xdr:sp macro="" textlink="">
          <xdr:nvSpPr>
            <xdr:cNvPr id="31749" name="Check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87</xdr:row>
          <xdr:rowOff>257175</xdr:rowOff>
        </xdr:from>
        <xdr:to>
          <xdr:col>2</xdr:col>
          <xdr:colOff>171450</xdr:colOff>
          <xdr:row>88</xdr:row>
          <xdr:rowOff>200025</xdr:rowOff>
        </xdr:to>
        <xdr:sp macro="" textlink="">
          <xdr:nvSpPr>
            <xdr:cNvPr id="31750" name="Check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257175</xdr:rowOff>
        </xdr:from>
        <xdr:to>
          <xdr:col>2</xdr:col>
          <xdr:colOff>171450</xdr:colOff>
          <xdr:row>89</xdr:row>
          <xdr:rowOff>190500</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238125</xdr:rowOff>
        </xdr:from>
        <xdr:to>
          <xdr:col>2</xdr:col>
          <xdr:colOff>152400</xdr:colOff>
          <xdr:row>90</xdr:row>
          <xdr:rowOff>180975</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82</xdr:row>
          <xdr:rowOff>0</xdr:rowOff>
        </xdr:from>
        <xdr:to>
          <xdr:col>2</xdr:col>
          <xdr:colOff>142875</xdr:colOff>
          <xdr:row>82</xdr:row>
          <xdr:rowOff>219075</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238125</xdr:rowOff>
        </xdr:from>
        <xdr:to>
          <xdr:col>2</xdr:col>
          <xdr:colOff>142875</xdr:colOff>
          <xdr:row>91</xdr:row>
          <xdr:rowOff>180975</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238125</xdr:rowOff>
        </xdr:from>
        <xdr:to>
          <xdr:col>2</xdr:col>
          <xdr:colOff>142875</xdr:colOff>
          <xdr:row>92</xdr:row>
          <xdr:rowOff>180975</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238125</xdr:rowOff>
        </xdr:from>
        <xdr:to>
          <xdr:col>2</xdr:col>
          <xdr:colOff>142875</xdr:colOff>
          <xdr:row>93</xdr:row>
          <xdr:rowOff>180975</xdr:rowOff>
        </xdr:to>
        <xdr:sp macro="" textlink="">
          <xdr:nvSpPr>
            <xdr:cNvPr id="31761" name="Check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238125</xdr:rowOff>
        </xdr:from>
        <xdr:to>
          <xdr:col>2</xdr:col>
          <xdr:colOff>142875</xdr:colOff>
          <xdr:row>94</xdr:row>
          <xdr:rowOff>180975</xdr:rowOff>
        </xdr:to>
        <xdr:sp macro="" textlink="">
          <xdr:nvSpPr>
            <xdr:cNvPr id="31762" name="Check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238125</xdr:rowOff>
        </xdr:from>
        <xdr:to>
          <xdr:col>2</xdr:col>
          <xdr:colOff>142875</xdr:colOff>
          <xdr:row>95</xdr:row>
          <xdr:rowOff>180975</xdr:rowOff>
        </xdr:to>
        <xdr:sp macro="" textlink="">
          <xdr:nvSpPr>
            <xdr:cNvPr id="31763" name="Check Box 19" hidden="1">
              <a:extLst>
                <a:ext uri="{63B3BB69-23CF-44E3-9099-C40C66FF867C}">
                  <a14:compatExt spid="_x0000_s31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96</xdr:row>
          <xdr:rowOff>0</xdr:rowOff>
        </xdr:from>
        <xdr:to>
          <xdr:col>2</xdr:col>
          <xdr:colOff>142875</xdr:colOff>
          <xdr:row>96</xdr:row>
          <xdr:rowOff>219075</xdr:rowOff>
        </xdr:to>
        <xdr:sp macro="" textlink="">
          <xdr:nvSpPr>
            <xdr:cNvPr id="31764" name="Check Box 20" hidden="1">
              <a:extLst>
                <a:ext uri="{63B3BB69-23CF-44E3-9099-C40C66FF867C}">
                  <a14:compatExt spid="_x0000_s31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97</xdr:row>
          <xdr:rowOff>38100</xdr:rowOff>
        </xdr:from>
        <xdr:to>
          <xdr:col>0</xdr:col>
          <xdr:colOff>190500</xdr:colOff>
          <xdr:row>98</xdr:row>
          <xdr:rowOff>0</xdr:rowOff>
        </xdr:to>
        <xdr:sp macro="" textlink="">
          <xdr:nvSpPr>
            <xdr:cNvPr id="31765" name="Check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371475</xdr:rowOff>
        </xdr:from>
        <xdr:to>
          <xdr:col>1</xdr:col>
          <xdr:colOff>952500</xdr:colOff>
          <xdr:row>5</xdr:row>
          <xdr:rowOff>666750</xdr:rowOff>
        </xdr:to>
        <xdr:sp macro="" textlink="">
          <xdr:nvSpPr>
            <xdr:cNvPr id="31767" name="Check Box 23" hidden="1">
              <a:extLst>
                <a:ext uri="{63B3BB69-23CF-44E3-9099-C40C66FF867C}">
                  <a14:compatExt spid="_x0000_s31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371475</xdr:rowOff>
        </xdr:from>
        <xdr:to>
          <xdr:col>1</xdr:col>
          <xdr:colOff>952500</xdr:colOff>
          <xdr:row>6</xdr:row>
          <xdr:rowOff>742950</xdr:rowOff>
        </xdr:to>
        <xdr:sp macro="" textlink="">
          <xdr:nvSpPr>
            <xdr:cNvPr id="31768" name="Check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238125</xdr:rowOff>
        </xdr:from>
        <xdr:to>
          <xdr:col>1</xdr:col>
          <xdr:colOff>952500</xdr:colOff>
          <xdr:row>7</xdr:row>
          <xdr:rowOff>581025</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276225</xdr:rowOff>
        </xdr:from>
        <xdr:to>
          <xdr:col>3</xdr:col>
          <xdr:colOff>952500</xdr:colOff>
          <xdr:row>5</xdr:row>
          <xdr:rowOff>828675</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228600</xdr:rowOff>
        </xdr:from>
        <xdr:to>
          <xdr:col>3</xdr:col>
          <xdr:colOff>952500</xdr:colOff>
          <xdr:row>7</xdr:row>
          <xdr:rowOff>609600</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57150</xdr:rowOff>
        </xdr:from>
        <xdr:to>
          <xdr:col>3</xdr:col>
          <xdr:colOff>952500</xdr:colOff>
          <xdr:row>8</xdr:row>
          <xdr:rowOff>733425</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66675</xdr:rowOff>
        </xdr:from>
        <xdr:to>
          <xdr:col>3</xdr:col>
          <xdr:colOff>952500</xdr:colOff>
          <xdr:row>9</xdr:row>
          <xdr:rowOff>409575</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28575</xdr:rowOff>
        </xdr:from>
        <xdr:to>
          <xdr:col>3</xdr:col>
          <xdr:colOff>952500</xdr:colOff>
          <xdr:row>10</xdr:row>
          <xdr:rowOff>390525</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5</xdr:col>
          <xdr:colOff>914400</xdr:colOff>
          <xdr:row>6</xdr:row>
          <xdr:rowOff>19050</xdr:rowOff>
        </xdr:to>
        <xdr:sp macro="" textlink="">
          <xdr:nvSpPr>
            <xdr:cNvPr id="31776" name="Check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5</xdr:col>
          <xdr:colOff>914400</xdr:colOff>
          <xdr:row>7</xdr:row>
          <xdr:rowOff>0</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66675</xdr:rowOff>
        </xdr:from>
        <xdr:to>
          <xdr:col>7</xdr:col>
          <xdr:colOff>952500</xdr:colOff>
          <xdr:row>5</xdr:row>
          <xdr:rowOff>933450</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228600</xdr:rowOff>
        </xdr:from>
        <xdr:to>
          <xdr:col>9</xdr:col>
          <xdr:colOff>952500</xdr:colOff>
          <xdr:row>5</xdr:row>
          <xdr:rowOff>857250</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114300</xdr:rowOff>
        </xdr:from>
        <xdr:to>
          <xdr:col>9</xdr:col>
          <xdr:colOff>952500</xdr:colOff>
          <xdr:row>6</xdr:row>
          <xdr:rowOff>981075</xdr:rowOff>
        </xdr:to>
        <xdr:sp macro="" textlink="">
          <xdr:nvSpPr>
            <xdr:cNvPr id="31780" name="Check Box 36" hidden="1">
              <a:extLst>
                <a:ext uri="{63B3BB69-23CF-44E3-9099-C40C66FF867C}">
                  <a14:compatExt spid="_x0000_s31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76200</xdr:rowOff>
        </xdr:from>
        <xdr:to>
          <xdr:col>9</xdr:col>
          <xdr:colOff>952500</xdr:colOff>
          <xdr:row>7</xdr:row>
          <xdr:rowOff>781050</xdr:rowOff>
        </xdr:to>
        <xdr:sp macro="" textlink="">
          <xdr:nvSpPr>
            <xdr:cNvPr id="31781" name="Check Box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104775</xdr:rowOff>
        </xdr:from>
        <xdr:to>
          <xdr:col>1</xdr:col>
          <xdr:colOff>952500</xdr:colOff>
          <xdr:row>18</xdr:row>
          <xdr:rowOff>981075</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47625</xdr:rowOff>
        </xdr:from>
        <xdr:to>
          <xdr:col>3</xdr:col>
          <xdr:colOff>952500</xdr:colOff>
          <xdr:row>18</xdr:row>
          <xdr:rowOff>1057275</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285750</xdr:rowOff>
        </xdr:from>
        <xdr:to>
          <xdr:col>5</xdr:col>
          <xdr:colOff>914400</xdr:colOff>
          <xdr:row>18</xdr:row>
          <xdr:rowOff>800100</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1047750</xdr:rowOff>
        </xdr:from>
        <xdr:to>
          <xdr:col>5</xdr:col>
          <xdr:colOff>914400</xdr:colOff>
          <xdr:row>20</xdr:row>
          <xdr:rowOff>95250</xdr:rowOff>
        </xdr:to>
        <xdr:sp macro="" textlink="">
          <xdr:nvSpPr>
            <xdr:cNvPr id="31785" name="Check Box 41" hidden="1">
              <a:extLst>
                <a:ext uri="{63B3BB69-23CF-44E3-9099-C40C66FF867C}">
                  <a14:compatExt spid="_x0000_s31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266700</xdr:rowOff>
        </xdr:from>
        <xdr:to>
          <xdr:col>7</xdr:col>
          <xdr:colOff>952500</xdr:colOff>
          <xdr:row>18</xdr:row>
          <xdr:rowOff>828675</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19050</xdr:rowOff>
        </xdr:from>
        <xdr:to>
          <xdr:col>7</xdr:col>
          <xdr:colOff>952500</xdr:colOff>
          <xdr:row>19</xdr:row>
          <xdr:rowOff>828675</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314325</xdr:rowOff>
        </xdr:from>
        <xdr:to>
          <xdr:col>9</xdr:col>
          <xdr:colOff>952500</xdr:colOff>
          <xdr:row>18</xdr:row>
          <xdr:rowOff>828675</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476250</xdr:rowOff>
        </xdr:from>
        <xdr:to>
          <xdr:col>1</xdr:col>
          <xdr:colOff>952500</xdr:colOff>
          <xdr:row>28</xdr:row>
          <xdr:rowOff>1190625</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57150</xdr:rowOff>
        </xdr:from>
        <xdr:to>
          <xdr:col>1</xdr:col>
          <xdr:colOff>952500</xdr:colOff>
          <xdr:row>29</xdr:row>
          <xdr:rowOff>923925</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466725</xdr:rowOff>
        </xdr:from>
        <xdr:to>
          <xdr:col>3</xdr:col>
          <xdr:colOff>952500</xdr:colOff>
          <xdr:row>28</xdr:row>
          <xdr:rowOff>1209675</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114300</xdr:rowOff>
        </xdr:from>
        <xdr:to>
          <xdr:col>3</xdr:col>
          <xdr:colOff>952500</xdr:colOff>
          <xdr:row>29</xdr:row>
          <xdr:rowOff>866775</xdr:rowOff>
        </xdr:to>
        <xdr:sp macro="" textlink="">
          <xdr:nvSpPr>
            <xdr:cNvPr id="31792" name="Check Box 48" hidden="1">
              <a:extLst>
                <a:ext uri="{63B3BB69-23CF-44E3-9099-C40C66FF867C}">
                  <a14:compatExt spid="_x0000_s31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152400</xdr:rowOff>
        </xdr:from>
        <xdr:to>
          <xdr:col>5</xdr:col>
          <xdr:colOff>914400</xdr:colOff>
          <xdr:row>28</xdr:row>
          <xdr:rowOff>1466850</xdr:rowOff>
        </xdr:to>
        <xdr:sp macro="" textlink="">
          <xdr:nvSpPr>
            <xdr:cNvPr id="31793" name="Check Box 49" hidden="1">
              <a:extLst>
                <a:ext uri="{63B3BB69-23CF-44E3-9099-C40C66FF867C}">
                  <a14:compatExt spid="_x0000_s3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19050</xdr:rowOff>
        </xdr:from>
        <xdr:to>
          <xdr:col>7</xdr:col>
          <xdr:colOff>952500</xdr:colOff>
          <xdr:row>29</xdr:row>
          <xdr:rowOff>28575</xdr:rowOff>
        </xdr:to>
        <xdr:sp macro="" textlink="">
          <xdr:nvSpPr>
            <xdr:cNvPr id="31794" name="Check Box 50" hidden="1">
              <a:extLst>
                <a:ext uri="{63B3BB69-23CF-44E3-9099-C40C66FF867C}">
                  <a14:compatExt spid="_x0000_s31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209550</xdr:rowOff>
        </xdr:from>
        <xdr:to>
          <xdr:col>9</xdr:col>
          <xdr:colOff>952500</xdr:colOff>
          <xdr:row>28</xdr:row>
          <xdr:rowOff>1438275</xdr:rowOff>
        </xdr:to>
        <xdr:sp macro="" textlink="">
          <xdr:nvSpPr>
            <xdr:cNvPr id="31795" name="Check Box 51" hidden="1">
              <a:extLst>
                <a:ext uri="{63B3BB69-23CF-44E3-9099-C40C66FF867C}">
                  <a14:compatExt spid="_x0000_s31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38</xdr:row>
          <xdr:rowOff>152400</xdr:rowOff>
        </xdr:from>
        <xdr:to>
          <xdr:col>1</xdr:col>
          <xdr:colOff>952500</xdr:colOff>
          <xdr:row>38</xdr:row>
          <xdr:rowOff>819150</xdr:rowOff>
        </xdr:to>
        <xdr:sp macro="" textlink="">
          <xdr:nvSpPr>
            <xdr:cNvPr id="31796" name="Check Box 52" hidden="1">
              <a:extLst>
                <a:ext uri="{63B3BB69-23CF-44E3-9099-C40C66FF867C}">
                  <a14:compatExt spid="_x0000_s31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257175</xdr:rowOff>
        </xdr:from>
        <xdr:to>
          <xdr:col>1</xdr:col>
          <xdr:colOff>952500</xdr:colOff>
          <xdr:row>39</xdr:row>
          <xdr:rowOff>666750</xdr:rowOff>
        </xdr:to>
        <xdr:sp macro="" textlink="">
          <xdr:nvSpPr>
            <xdr:cNvPr id="31797" name="Check Box 53" hidden="1">
              <a:extLst>
                <a:ext uri="{63B3BB69-23CF-44E3-9099-C40C66FF867C}">
                  <a14:compatExt spid="_x0000_s31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66675</xdr:rowOff>
        </xdr:from>
        <xdr:to>
          <xdr:col>3</xdr:col>
          <xdr:colOff>952500</xdr:colOff>
          <xdr:row>38</xdr:row>
          <xdr:rowOff>904875</xdr:rowOff>
        </xdr:to>
        <xdr:sp macro="" textlink="">
          <xdr:nvSpPr>
            <xdr:cNvPr id="31798" name="Check Box 54" hidden="1">
              <a:extLst>
                <a:ext uri="{63B3BB69-23CF-44E3-9099-C40C66FF867C}">
                  <a14:compatExt spid="_x0000_s31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47625</xdr:rowOff>
        </xdr:from>
        <xdr:to>
          <xdr:col>3</xdr:col>
          <xdr:colOff>952500</xdr:colOff>
          <xdr:row>39</xdr:row>
          <xdr:rowOff>904875</xdr:rowOff>
        </xdr:to>
        <xdr:sp macro="" textlink="">
          <xdr:nvSpPr>
            <xdr:cNvPr id="31799" name="Check Box 55" hidden="1">
              <a:extLst>
                <a:ext uri="{63B3BB69-23CF-44E3-9099-C40C66FF867C}">
                  <a14:compatExt spid="_x0000_s31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142875</xdr:rowOff>
        </xdr:from>
        <xdr:to>
          <xdr:col>5</xdr:col>
          <xdr:colOff>914400</xdr:colOff>
          <xdr:row>38</xdr:row>
          <xdr:rowOff>857250</xdr:rowOff>
        </xdr:to>
        <xdr:sp macro="" textlink="">
          <xdr:nvSpPr>
            <xdr:cNvPr id="31800" name="Check Box 56" hidden="1">
              <a:extLst>
                <a:ext uri="{63B3BB69-23CF-44E3-9099-C40C66FF867C}">
                  <a14:compatExt spid="_x0000_s31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57150</xdr:rowOff>
        </xdr:from>
        <xdr:to>
          <xdr:col>5</xdr:col>
          <xdr:colOff>914400</xdr:colOff>
          <xdr:row>39</xdr:row>
          <xdr:rowOff>923925</xdr:rowOff>
        </xdr:to>
        <xdr:sp macro="" textlink="">
          <xdr:nvSpPr>
            <xdr:cNvPr id="31801" name="Check Box 57" hidden="1">
              <a:extLst>
                <a:ext uri="{63B3BB69-23CF-44E3-9099-C40C66FF867C}">
                  <a14:compatExt spid="_x0000_s3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219075</xdr:rowOff>
        </xdr:from>
        <xdr:to>
          <xdr:col>7</xdr:col>
          <xdr:colOff>952500</xdr:colOff>
          <xdr:row>38</xdr:row>
          <xdr:rowOff>704850</xdr:rowOff>
        </xdr:to>
        <xdr:sp macro="" textlink="">
          <xdr:nvSpPr>
            <xdr:cNvPr id="31802" name="Check Box 58" hidden="1">
              <a:extLst>
                <a:ext uri="{63B3BB69-23CF-44E3-9099-C40C66FF867C}">
                  <a14:compatExt spid="_x0000_s31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133350</xdr:rowOff>
        </xdr:from>
        <xdr:to>
          <xdr:col>9</xdr:col>
          <xdr:colOff>952500</xdr:colOff>
          <xdr:row>38</xdr:row>
          <xdr:rowOff>876300</xdr:rowOff>
        </xdr:to>
        <xdr:sp macro="" textlink="">
          <xdr:nvSpPr>
            <xdr:cNvPr id="31803" name="Check Box 59" hidden="1">
              <a:extLst>
                <a:ext uri="{63B3BB69-23CF-44E3-9099-C40C66FF867C}">
                  <a14:compatExt spid="_x0000_s31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85725</xdr:rowOff>
        </xdr:from>
        <xdr:to>
          <xdr:col>1</xdr:col>
          <xdr:colOff>952500</xdr:colOff>
          <xdr:row>48</xdr:row>
          <xdr:rowOff>800100</xdr:rowOff>
        </xdr:to>
        <xdr:sp macro="" textlink="">
          <xdr:nvSpPr>
            <xdr:cNvPr id="31804" name="Check Box 60" hidden="1">
              <a:extLst>
                <a:ext uri="{63B3BB69-23CF-44E3-9099-C40C66FF867C}">
                  <a14:compatExt spid="_x0000_s31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114300</xdr:rowOff>
        </xdr:from>
        <xdr:to>
          <xdr:col>1</xdr:col>
          <xdr:colOff>952500</xdr:colOff>
          <xdr:row>49</xdr:row>
          <xdr:rowOff>857250</xdr:rowOff>
        </xdr:to>
        <xdr:sp macro="" textlink="">
          <xdr:nvSpPr>
            <xdr:cNvPr id="31805" name="Check Box 61" hidden="1">
              <a:extLst>
                <a:ext uri="{63B3BB69-23CF-44E3-9099-C40C66FF867C}">
                  <a14:compatExt spid="_x0000_s31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190500</xdr:rowOff>
        </xdr:from>
        <xdr:to>
          <xdr:col>3</xdr:col>
          <xdr:colOff>952500</xdr:colOff>
          <xdr:row>48</xdr:row>
          <xdr:rowOff>733425</xdr:rowOff>
        </xdr:to>
        <xdr:sp macro="" textlink="">
          <xdr:nvSpPr>
            <xdr:cNvPr id="31806" name="Check Box 62" hidden="1">
              <a:extLst>
                <a:ext uri="{63B3BB69-23CF-44E3-9099-C40C66FF867C}">
                  <a14:compatExt spid="_x0000_s31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66675</xdr:rowOff>
        </xdr:from>
        <xdr:to>
          <xdr:col>3</xdr:col>
          <xdr:colOff>952500</xdr:colOff>
          <xdr:row>49</xdr:row>
          <xdr:rowOff>952500</xdr:rowOff>
        </xdr:to>
        <xdr:sp macro="" textlink="">
          <xdr:nvSpPr>
            <xdr:cNvPr id="31807" name="Check Box 63" hidden="1">
              <a:extLst>
                <a:ext uri="{63B3BB69-23CF-44E3-9099-C40C66FF867C}">
                  <a14:compatExt spid="_x0000_s31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28575</xdr:rowOff>
        </xdr:from>
        <xdr:to>
          <xdr:col>3</xdr:col>
          <xdr:colOff>952500</xdr:colOff>
          <xdr:row>50</xdr:row>
          <xdr:rowOff>742950</xdr:rowOff>
        </xdr:to>
        <xdr:sp macro="" textlink="">
          <xdr:nvSpPr>
            <xdr:cNvPr id="31808" name="Check Box 64" hidden="1">
              <a:extLst>
                <a:ext uri="{63B3BB69-23CF-44E3-9099-C40C66FF867C}">
                  <a14:compatExt spid="_x0000_s31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19050</xdr:rowOff>
        </xdr:from>
        <xdr:to>
          <xdr:col>5</xdr:col>
          <xdr:colOff>914400</xdr:colOff>
          <xdr:row>48</xdr:row>
          <xdr:rowOff>857250</xdr:rowOff>
        </xdr:to>
        <xdr:sp macro="" textlink="">
          <xdr:nvSpPr>
            <xdr:cNvPr id="31809" name="Check Box 65" hidden="1">
              <a:extLst>
                <a:ext uri="{63B3BB69-23CF-44E3-9099-C40C66FF867C}">
                  <a14:compatExt spid="_x0000_s31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95250</xdr:rowOff>
        </xdr:from>
        <xdr:to>
          <xdr:col>5</xdr:col>
          <xdr:colOff>914400</xdr:colOff>
          <xdr:row>49</xdr:row>
          <xdr:rowOff>971550</xdr:rowOff>
        </xdr:to>
        <xdr:sp macro="" textlink="">
          <xdr:nvSpPr>
            <xdr:cNvPr id="31810" name="Check Box 66" hidden="1">
              <a:extLst>
                <a:ext uri="{63B3BB69-23CF-44E3-9099-C40C66FF867C}">
                  <a14:compatExt spid="_x0000_s31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48</xdr:row>
          <xdr:rowOff>171450</xdr:rowOff>
        </xdr:from>
        <xdr:to>
          <xdr:col>7</xdr:col>
          <xdr:colOff>952500</xdr:colOff>
          <xdr:row>48</xdr:row>
          <xdr:rowOff>733425</xdr:rowOff>
        </xdr:to>
        <xdr:sp macro="" textlink="">
          <xdr:nvSpPr>
            <xdr:cNvPr id="31811" name="Check Box 67" hidden="1">
              <a:extLst>
                <a:ext uri="{63B3BB69-23CF-44E3-9099-C40C66FF867C}">
                  <a14:compatExt spid="_x0000_s31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48</xdr:row>
          <xdr:rowOff>38100</xdr:rowOff>
        </xdr:from>
        <xdr:to>
          <xdr:col>9</xdr:col>
          <xdr:colOff>942975</xdr:colOff>
          <xdr:row>49</xdr:row>
          <xdr:rowOff>19050</xdr:rowOff>
        </xdr:to>
        <xdr:sp macro="" textlink="">
          <xdr:nvSpPr>
            <xdr:cNvPr id="31812" name="Check Box 68" hidden="1">
              <a:extLst>
                <a:ext uri="{63B3BB69-23CF-44E3-9099-C40C66FF867C}">
                  <a14:compatExt spid="_x0000_s31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76200</xdr:rowOff>
        </xdr:from>
        <xdr:to>
          <xdr:col>9</xdr:col>
          <xdr:colOff>952500</xdr:colOff>
          <xdr:row>49</xdr:row>
          <xdr:rowOff>952500</xdr:rowOff>
        </xdr:to>
        <xdr:sp macro="" textlink="">
          <xdr:nvSpPr>
            <xdr:cNvPr id="31813" name="Check Box 69" hidden="1">
              <a:extLst>
                <a:ext uri="{63B3BB69-23CF-44E3-9099-C40C66FF867C}">
                  <a14:compatExt spid="_x0000_s3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28575</xdr:rowOff>
        </xdr:from>
        <xdr:to>
          <xdr:col>1</xdr:col>
          <xdr:colOff>952500</xdr:colOff>
          <xdr:row>59</xdr:row>
          <xdr:rowOff>1038225</xdr:rowOff>
        </xdr:to>
        <xdr:sp macro="" textlink="">
          <xdr:nvSpPr>
            <xdr:cNvPr id="31814" name="Check Box 70" hidden="1">
              <a:extLst>
                <a:ext uri="{63B3BB69-23CF-44E3-9099-C40C66FF867C}">
                  <a14:compatExt spid="_x0000_s3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104775</xdr:rowOff>
        </xdr:from>
        <xdr:to>
          <xdr:col>3</xdr:col>
          <xdr:colOff>952500</xdr:colOff>
          <xdr:row>59</xdr:row>
          <xdr:rowOff>1009650</xdr:rowOff>
        </xdr:to>
        <xdr:sp macro="" textlink="">
          <xdr:nvSpPr>
            <xdr:cNvPr id="31815" name="Check Box 71" hidden="1">
              <a:extLst>
                <a:ext uri="{63B3BB69-23CF-44E3-9099-C40C66FF867C}">
                  <a14:compatExt spid="_x0000_s3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180975</xdr:rowOff>
        </xdr:from>
        <xdr:to>
          <xdr:col>3</xdr:col>
          <xdr:colOff>952500</xdr:colOff>
          <xdr:row>60</xdr:row>
          <xdr:rowOff>704850</xdr:rowOff>
        </xdr:to>
        <xdr:sp macro="" textlink="">
          <xdr:nvSpPr>
            <xdr:cNvPr id="31816" name="Check Box 72" hidden="1">
              <a:extLst>
                <a:ext uri="{63B3BB69-23CF-44E3-9099-C40C66FF867C}">
                  <a14:compatExt spid="_x0000_s31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209550</xdr:rowOff>
        </xdr:from>
        <xdr:to>
          <xdr:col>5</xdr:col>
          <xdr:colOff>914400</xdr:colOff>
          <xdr:row>59</xdr:row>
          <xdr:rowOff>895350</xdr:rowOff>
        </xdr:to>
        <xdr:sp macro="" textlink="">
          <xdr:nvSpPr>
            <xdr:cNvPr id="31817" name="Check Box 73" hidden="1">
              <a:extLst>
                <a:ext uri="{63B3BB69-23CF-44E3-9099-C40C66FF867C}">
                  <a14:compatExt spid="_x0000_s31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95250</xdr:rowOff>
        </xdr:from>
        <xdr:to>
          <xdr:col>5</xdr:col>
          <xdr:colOff>914400</xdr:colOff>
          <xdr:row>60</xdr:row>
          <xdr:rowOff>781050</xdr:rowOff>
        </xdr:to>
        <xdr:sp macro="" textlink="">
          <xdr:nvSpPr>
            <xdr:cNvPr id="31818" name="Check Box 74" hidden="1">
              <a:extLst>
                <a:ext uri="{63B3BB69-23CF-44E3-9099-C40C66FF867C}">
                  <a14:compatExt spid="_x0000_s31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133350</xdr:rowOff>
        </xdr:from>
        <xdr:to>
          <xdr:col>7</xdr:col>
          <xdr:colOff>952500</xdr:colOff>
          <xdr:row>59</xdr:row>
          <xdr:rowOff>990600</xdr:rowOff>
        </xdr:to>
        <xdr:sp macro="" textlink="">
          <xdr:nvSpPr>
            <xdr:cNvPr id="31819" name="Check Box 75" hidden="1">
              <a:extLst>
                <a:ext uri="{63B3BB69-23CF-44E3-9099-C40C66FF867C}">
                  <a14:compatExt spid="_x0000_s31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390525</xdr:rowOff>
        </xdr:from>
        <xdr:to>
          <xdr:col>9</xdr:col>
          <xdr:colOff>952500</xdr:colOff>
          <xdr:row>59</xdr:row>
          <xdr:rowOff>685800</xdr:rowOff>
        </xdr:to>
        <xdr:sp macro="" textlink="">
          <xdr:nvSpPr>
            <xdr:cNvPr id="31820" name="Check Box 76" hidden="1">
              <a:extLst>
                <a:ext uri="{63B3BB69-23CF-44E3-9099-C40C66FF867C}">
                  <a14:compatExt spid="_x0000_s31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60</xdr:row>
          <xdr:rowOff>104775</xdr:rowOff>
        </xdr:from>
        <xdr:to>
          <xdr:col>9</xdr:col>
          <xdr:colOff>952500</xdr:colOff>
          <xdr:row>60</xdr:row>
          <xdr:rowOff>752475</xdr:rowOff>
        </xdr:to>
        <xdr:sp macro="" textlink="">
          <xdr:nvSpPr>
            <xdr:cNvPr id="31821" name="Check Box 77" hidden="1">
              <a:extLst>
                <a:ext uri="{63B3BB69-23CF-44E3-9099-C40C66FF867C}">
                  <a14:compatExt spid="_x0000_s31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31822" name="Check Box 78" hidden="1">
              <a:extLst>
                <a:ext uri="{63B3BB69-23CF-44E3-9099-C40C66FF867C}">
                  <a14:compatExt spid="_x0000_s31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20</xdr:row>
          <xdr:rowOff>0</xdr:rowOff>
        </xdr:from>
        <xdr:to>
          <xdr:col>9</xdr:col>
          <xdr:colOff>971550</xdr:colOff>
          <xdr:row>21</xdr:row>
          <xdr:rowOff>0</xdr:rowOff>
        </xdr:to>
        <xdr:sp macro="" textlink="">
          <xdr:nvSpPr>
            <xdr:cNvPr id="31823" name="Check Box 79" hidden="1">
              <a:extLst>
                <a:ext uri="{63B3BB69-23CF-44E3-9099-C40C66FF867C}">
                  <a14:compatExt spid="_x0000_s31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30</xdr:row>
          <xdr:rowOff>0</xdr:rowOff>
        </xdr:from>
        <xdr:to>
          <xdr:col>9</xdr:col>
          <xdr:colOff>971550</xdr:colOff>
          <xdr:row>31</xdr:row>
          <xdr:rowOff>0</xdr:rowOff>
        </xdr:to>
        <xdr:sp macro="" textlink="">
          <xdr:nvSpPr>
            <xdr:cNvPr id="31824" name="Check Box 80" hidden="1">
              <a:extLst>
                <a:ext uri="{63B3BB69-23CF-44E3-9099-C40C66FF867C}">
                  <a14:compatExt spid="_x0000_s31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40</xdr:row>
          <xdr:rowOff>0</xdr:rowOff>
        </xdr:from>
        <xdr:to>
          <xdr:col>9</xdr:col>
          <xdr:colOff>971550</xdr:colOff>
          <xdr:row>41</xdr:row>
          <xdr:rowOff>0</xdr:rowOff>
        </xdr:to>
        <xdr:sp macro="" textlink="">
          <xdr:nvSpPr>
            <xdr:cNvPr id="31825" name="Check Box 81" hidden="1">
              <a:extLst>
                <a:ext uri="{63B3BB69-23CF-44E3-9099-C40C66FF867C}">
                  <a14:compatExt spid="_x0000_s31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0</xdr:rowOff>
        </xdr:from>
        <xdr:to>
          <xdr:col>9</xdr:col>
          <xdr:colOff>971550</xdr:colOff>
          <xdr:row>52</xdr:row>
          <xdr:rowOff>0</xdr:rowOff>
        </xdr:to>
        <xdr:sp macro="" textlink="">
          <xdr:nvSpPr>
            <xdr:cNvPr id="31826" name="Check Box 82" hidden="1">
              <a:extLst>
                <a:ext uri="{63B3BB69-23CF-44E3-9099-C40C66FF867C}">
                  <a14:compatExt spid="_x0000_s31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61</xdr:row>
          <xdr:rowOff>0</xdr:rowOff>
        </xdr:from>
        <xdr:to>
          <xdr:col>9</xdr:col>
          <xdr:colOff>971550</xdr:colOff>
          <xdr:row>62</xdr:row>
          <xdr:rowOff>0</xdr:rowOff>
        </xdr:to>
        <xdr:sp macro="" textlink="">
          <xdr:nvSpPr>
            <xdr:cNvPr id="31827" name="Check Box 83" hidden="1">
              <a:extLst>
                <a:ext uri="{63B3BB69-23CF-44E3-9099-C40C66FF867C}">
                  <a14:compatExt spid="_x0000_s31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161925</xdr:rowOff>
        </xdr:to>
        <xdr:sp macro="" textlink="">
          <xdr:nvSpPr>
            <xdr:cNvPr id="31828" name="Check Box 84" hidden="1">
              <a:extLst>
                <a:ext uri="{63B3BB69-23CF-44E3-9099-C40C66FF867C}">
                  <a14:compatExt spid="_x0000_s31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xdr:row>
          <xdr:rowOff>400050</xdr:rowOff>
        </xdr:from>
        <xdr:to>
          <xdr:col>1</xdr:col>
          <xdr:colOff>971550</xdr:colOff>
          <xdr:row>22</xdr:row>
          <xdr:rowOff>161925</xdr:rowOff>
        </xdr:to>
        <xdr:sp macro="" textlink="">
          <xdr:nvSpPr>
            <xdr:cNvPr id="31829" name="Check Box 85" hidden="1">
              <a:extLst>
                <a:ext uri="{63B3BB69-23CF-44E3-9099-C40C66FF867C}">
                  <a14:compatExt spid="_x0000_s31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30</xdr:row>
          <xdr:rowOff>400050</xdr:rowOff>
        </xdr:from>
        <xdr:to>
          <xdr:col>1</xdr:col>
          <xdr:colOff>971550</xdr:colOff>
          <xdr:row>32</xdr:row>
          <xdr:rowOff>161925</xdr:rowOff>
        </xdr:to>
        <xdr:sp macro="" textlink="">
          <xdr:nvSpPr>
            <xdr:cNvPr id="31830" name="Check Box 86" hidden="1">
              <a:extLst>
                <a:ext uri="{63B3BB69-23CF-44E3-9099-C40C66FF867C}">
                  <a14:compatExt spid="_x0000_s31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400050</xdr:rowOff>
        </xdr:from>
        <xdr:to>
          <xdr:col>1</xdr:col>
          <xdr:colOff>971550</xdr:colOff>
          <xdr:row>42</xdr:row>
          <xdr:rowOff>161925</xdr:rowOff>
        </xdr:to>
        <xdr:sp macro="" textlink="">
          <xdr:nvSpPr>
            <xdr:cNvPr id="31831" name="Check Box 87" hidden="1">
              <a:extLst>
                <a:ext uri="{63B3BB69-23CF-44E3-9099-C40C66FF867C}">
                  <a14:compatExt spid="_x0000_s31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51</xdr:row>
          <xdr:rowOff>400050</xdr:rowOff>
        </xdr:from>
        <xdr:to>
          <xdr:col>1</xdr:col>
          <xdr:colOff>971550</xdr:colOff>
          <xdr:row>53</xdr:row>
          <xdr:rowOff>161925</xdr:rowOff>
        </xdr:to>
        <xdr:sp macro="" textlink="">
          <xdr:nvSpPr>
            <xdr:cNvPr id="31832" name="Check Box 88" hidden="1">
              <a:extLst>
                <a:ext uri="{63B3BB69-23CF-44E3-9099-C40C66FF867C}">
                  <a14:compatExt spid="_x0000_s31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400050</xdr:rowOff>
        </xdr:from>
        <xdr:to>
          <xdr:col>1</xdr:col>
          <xdr:colOff>971550</xdr:colOff>
          <xdr:row>63</xdr:row>
          <xdr:rowOff>161925</xdr:rowOff>
        </xdr:to>
        <xdr:sp macro="" textlink="">
          <xdr:nvSpPr>
            <xdr:cNvPr id="31833" name="Check Box 89" hidden="1">
              <a:extLst>
                <a:ext uri="{63B3BB69-23CF-44E3-9099-C40C66FF867C}">
                  <a14:compatExt spid="_x0000_s3183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819149</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82</xdr:row>
      <xdr:rowOff>0</xdr:rowOff>
    </xdr:from>
    <xdr:to>
      <xdr:col>15</xdr:col>
      <xdr:colOff>523875</xdr:colOff>
      <xdr:row>96</xdr:row>
      <xdr:rowOff>209549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0</xdr:colOff>
      <xdr:row>62</xdr:row>
      <xdr:rowOff>104775</xdr:rowOff>
    </xdr:from>
    <xdr:to>
      <xdr:col>9</xdr:col>
      <xdr:colOff>1181099</xdr:colOff>
      <xdr:row>66</xdr:row>
      <xdr:rowOff>19050</xdr:rowOff>
    </xdr:to>
    <xdr:sp macro="" textlink="">
      <xdr:nvSpPr>
        <xdr:cNvPr id="2" name="TextBox 1"/>
        <xdr:cNvSpPr txBox="1"/>
      </xdr:nvSpPr>
      <xdr:spPr>
        <a:xfrm>
          <a:off x="3209925" y="22336125"/>
          <a:ext cx="4114799" cy="10858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50</xdr:row>
          <xdr:rowOff>0</xdr:rowOff>
        </xdr:from>
        <xdr:to>
          <xdr:col>5</xdr:col>
          <xdr:colOff>1085850</xdr:colOff>
          <xdr:row>51</xdr:row>
          <xdr:rowOff>28575</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51</xdr:row>
          <xdr:rowOff>0</xdr:rowOff>
        </xdr:from>
        <xdr:to>
          <xdr:col>2</xdr:col>
          <xdr:colOff>152400</xdr:colOff>
          <xdr:row>51</xdr:row>
          <xdr:rowOff>219075</xdr:rowOff>
        </xdr:to>
        <xdr:sp macro="" textlink="">
          <xdr:nvSpPr>
            <xdr:cNvPr id="32770" name="Check Box 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52</xdr:row>
          <xdr:rowOff>0</xdr:rowOff>
        </xdr:from>
        <xdr:to>
          <xdr:col>2</xdr:col>
          <xdr:colOff>209550</xdr:colOff>
          <xdr:row>52</xdr:row>
          <xdr:rowOff>219075</xdr:rowOff>
        </xdr:to>
        <xdr:sp macro="" textlink="">
          <xdr:nvSpPr>
            <xdr:cNvPr id="32771" name="Check Box 3" hidden="1">
              <a:extLst>
                <a:ext uri="{63B3BB69-23CF-44E3-9099-C40C66FF867C}">
                  <a14:compatExt spid="_x0000_s3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0</xdr:rowOff>
        </xdr:from>
        <xdr:to>
          <xdr:col>2</xdr:col>
          <xdr:colOff>190500</xdr:colOff>
          <xdr:row>53</xdr:row>
          <xdr:rowOff>209550</xdr:rowOff>
        </xdr:to>
        <xdr:sp macro="" textlink="">
          <xdr:nvSpPr>
            <xdr:cNvPr id="32772" name="Check Box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53</xdr:row>
          <xdr:rowOff>266700</xdr:rowOff>
        </xdr:from>
        <xdr:to>
          <xdr:col>2</xdr:col>
          <xdr:colOff>171450</xdr:colOff>
          <xdr:row>54</xdr:row>
          <xdr:rowOff>209550</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55</xdr:row>
          <xdr:rowOff>0</xdr:rowOff>
        </xdr:from>
        <xdr:to>
          <xdr:col>2</xdr:col>
          <xdr:colOff>171450</xdr:colOff>
          <xdr:row>55</xdr:row>
          <xdr:rowOff>219075</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0</xdr:rowOff>
        </xdr:from>
        <xdr:to>
          <xdr:col>2</xdr:col>
          <xdr:colOff>171450</xdr:colOff>
          <xdr:row>56</xdr:row>
          <xdr:rowOff>209550</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56</xdr:row>
          <xdr:rowOff>266700</xdr:rowOff>
        </xdr:from>
        <xdr:to>
          <xdr:col>2</xdr:col>
          <xdr:colOff>152400</xdr:colOff>
          <xdr:row>57</xdr:row>
          <xdr:rowOff>209550</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49</xdr:row>
          <xdr:rowOff>0</xdr:rowOff>
        </xdr:from>
        <xdr:to>
          <xdr:col>2</xdr:col>
          <xdr:colOff>142875</xdr:colOff>
          <xdr:row>49</xdr:row>
          <xdr:rowOff>219075</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58</xdr:row>
          <xdr:rowOff>0</xdr:rowOff>
        </xdr:from>
        <xdr:to>
          <xdr:col>2</xdr:col>
          <xdr:colOff>142875</xdr:colOff>
          <xdr:row>58</xdr:row>
          <xdr:rowOff>219075</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59</xdr:row>
          <xdr:rowOff>0</xdr:rowOff>
        </xdr:from>
        <xdr:to>
          <xdr:col>0</xdr:col>
          <xdr:colOff>228600</xdr:colOff>
          <xdr:row>59</xdr:row>
          <xdr:rowOff>219075</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0</xdr:rowOff>
        </xdr:from>
        <xdr:to>
          <xdr:col>1</xdr:col>
          <xdr:colOff>952500</xdr:colOff>
          <xdr:row>5</xdr:row>
          <xdr:rowOff>1362075</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552450</xdr:rowOff>
        </xdr:from>
        <xdr:to>
          <xdr:col>3</xdr:col>
          <xdr:colOff>952500</xdr:colOff>
          <xdr:row>5</xdr:row>
          <xdr:rowOff>847725</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66675</xdr:rowOff>
        </xdr:from>
        <xdr:to>
          <xdr:col>3</xdr:col>
          <xdr:colOff>952500</xdr:colOff>
          <xdr:row>6</xdr:row>
          <xdr:rowOff>781050</xdr:rowOff>
        </xdr:to>
        <xdr:sp macro="" textlink="">
          <xdr:nvSpPr>
            <xdr:cNvPr id="32783" name="Check Box 15" hidden="1">
              <a:extLst>
                <a:ext uri="{63B3BB69-23CF-44E3-9099-C40C66FF867C}">
                  <a14:compatExt spid="_x0000_s3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542925</xdr:rowOff>
        </xdr:from>
        <xdr:to>
          <xdr:col>5</xdr:col>
          <xdr:colOff>952500</xdr:colOff>
          <xdr:row>5</xdr:row>
          <xdr:rowOff>904875</xdr:rowOff>
        </xdr:to>
        <xdr:sp macro="" textlink="">
          <xdr:nvSpPr>
            <xdr:cNvPr id="32784" name="Check Box 16" hidden="1">
              <a:extLst>
                <a:ext uri="{63B3BB69-23CF-44E3-9099-C40C66FF867C}">
                  <a14:compatExt spid="_x0000_s3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190500</xdr:rowOff>
        </xdr:from>
        <xdr:to>
          <xdr:col>5</xdr:col>
          <xdr:colOff>952500</xdr:colOff>
          <xdr:row>6</xdr:row>
          <xdr:rowOff>581025</xdr:rowOff>
        </xdr:to>
        <xdr:sp macro="" textlink="">
          <xdr:nvSpPr>
            <xdr:cNvPr id="32785" name="Check Box 17" hidden="1">
              <a:extLst>
                <a:ext uri="{63B3BB69-23CF-44E3-9099-C40C66FF867C}">
                  <a14:compatExt spid="_x0000_s3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257175</xdr:rowOff>
        </xdr:from>
        <xdr:to>
          <xdr:col>7</xdr:col>
          <xdr:colOff>952500</xdr:colOff>
          <xdr:row>5</xdr:row>
          <xdr:rowOff>1133475</xdr:rowOff>
        </xdr:to>
        <xdr:sp macro="" textlink="">
          <xdr:nvSpPr>
            <xdr:cNvPr id="32786" name="Check Box 18" hidden="1">
              <a:extLst>
                <a:ext uri="{63B3BB69-23CF-44E3-9099-C40C66FF867C}">
                  <a14:compatExt spid="_x0000_s3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123825</xdr:rowOff>
        </xdr:from>
        <xdr:to>
          <xdr:col>7</xdr:col>
          <xdr:colOff>952500</xdr:colOff>
          <xdr:row>6</xdr:row>
          <xdr:rowOff>714375</xdr:rowOff>
        </xdr:to>
        <xdr:sp macro="" textlink="">
          <xdr:nvSpPr>
            <xdr:cNvPr id="32787" name="Check Box 19" hidden="1">
              <a:extLst>
                <a:ext uri="{63B3BB69-23CF-44E3-9099-C40C66FF867C}">
                  <a14:compatExt spid="_x0000_s3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238125</xdr:rowOff>
        </xdr:from>
        <xdr:to>
          <xdr:col>9</xdr:col>
          <xdr:colOff>952500</xdr:colOff>
          <xdr:row>5</xdr:row>
          <xdr:rowOff>1133475</xdr:rowOff>
        </xdr:to>
        <xdr:sp macro="" textlink="">
          <xdr:nvSpPr>
            <xdr:cNvPr id="32788" name="Check Box 20" hidden="1">
              <a:extLst>
                <a:ext uri="{63B3BB69-23CF-44E3-9099-C40C66FF867C}">
                  <a14:compatExt spid="_x0000_s3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285750</xdr:rowOff>
        </xdr:from>
        <xdr:to>
          <xdr:col>1</xdr:col>
          <xdr:colOff>952500</xdr:colOff>
          <xdr:row>16</xdr:row>
          <xdr:rowOff>1028700</xdr:rowOff>
        </xdr:to>
        <xdr:sp macro="" textlink="">
          <xdr:nvSpPr>
            <xdr:cNvPr id="32789" name="Check Box 21" hidden="1">
              <a:extLst>
                <a:ext uri="{63B3BB69-23CF-44E3-9099-C40C66FF867C}">
                  <a14:compatExt spid="_x0000_s3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123825</xdr:rowOff>
        </xdr:from>
        <xdr:to>
          <xdr:col>3</xdr:col>
          <xdr:colOff>952500</xdr:colOff>
          <xdr:row>16</xdr:row>
          <xdr:rowOff>1181100</xdr:rowOff>
        </xdr:to>
        <xdr:sp macro="" textlink="">
          <xdr:nvSpPr>
            <xdr:cNvPr id="32790" name="Check Box 22" hidden="1">
              <a:extLst>
                <a:ext uri="{63B3BB69-23CF-44E3-9099-C40C66FF867C}">
                  <a14:compatExt spid="_x0000_s3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114300</xdr:rowOff>
        </xdr:from>
        <xdr:to>
          <xdr:col>5</xdr:col>
          <xdr:colOff>952500</xdr:colOff>
          <xdr:row>16</xdr:row>
          <xdr:rowOff>1152525</xdr:rowOff>
        </xdr:to>
        <xdr:sp macro="" textlink="">
          <xdr:nvSpPr>
            <xdr:cNvPr id="32791" name="Check Box 23" hidden="1">
              <a:extLst>
                <a:ext uri="{63B3BB69-23CF-44E3-9099-C40C66FF867C}">
                  <a14:compatExt spid="_x0000_s3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19050</xdr:rowOff>
        </xdr:from>
        <xdr:to>
          <xdr:col>5</xdr:col>
          <xdr:colOff>952500</xdr:colOff>
          <xdr:row>17</xdr:row>
          <xdr:rowOff>904875</xdr:rowOff>
        </xdr:to>
        <xdr:sp macro="" textlink="">
          <xdr:nvSpPr>
            <xdr:cNvPr id="32792" name="Check Box 24" hidden="1">
              <a:extLst>
                <a:ext uri="{63B3BB69-23CF-44E3-9099-C40C66FF867C}">
                  <a14:compatExt spid="_x0000_s3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276225</xdr:rowOff>
        </xdr:from>
        <xdr:to>
          <xdr:col>7</xdr:col>
          <xdr:colOff>952500</xdr:colOff>
          <xdr:row>16</xdr:row>
          <xdr:rowOff>1019175</xdr:rowOff>
        </xdr:to>
        <xdr:sp macro="" textlink="">
          <xdr:nvSpPr>
            <xdr:cNvPr id="32793" name="Check Box 25" hidden="1">
              <a:extLst>
                <a:ext uri="{63B3BB69-23CF-44E3-9099-C40C66FF867C}">
                  <a14:compatExt spid="_x0000_s3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95250</xdr:rowOff>
        </xdr:from>
        <xdr:to>
          <xdr:col>7</xdr:col>
          <xdr:colOff>952500</xdr:colOff>
          <xdr:row>17</xdr:row>
          <xdr:rowOff>847725</xdr:rowOff>
        </xdr:to>
        <xdr:sp macro="" textlink="">
          <xdr:nvSpPr>
            <xdr:cNvPr id="32794" name="Check Box 26" hidden="1">
              <a:extLst>
                <a:ext uri="{63B3BB69-23CF-44E3-9099-C40C66FF867C}">
                  <a14:compatExt spid="_x0000_s3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38100</xdr:rowOff>
        </xdr:from>
        <xdr:to>
          <xdr:col>9</xdr:col>
          <xdr:colOff>952500</xdr:colOff>
          <xdr:row>17</xdr:row>
          <xdr:rowOff>19050</xdr:rowOff>
        </xdr:to>
        <xdr:sp macro="" textlink="">
          <xdr:nvSpPr>
            <xdr:cNvPr id="32795" name="Check Box 27" hidden="1">
              <a:extLst>
                <a:ext uri="{63B3BB69-23CF-44E3-9099-C40C66FF867C}">
                  <a14:compatExt spid="_x0000_s3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26</xdr:row>
          <xdr:rowOff>104775</xdr:rowOff>
        </xdr:from>
        <xdr:to>
          <xdr:col>1</xdr:col>
          <xdr:colOff>952500</xdr:colOff>
          <xdr:row>26</xdr:row>
          <xdr:rowOff>828675</xdr:rowOff>
        </xdr:to>
        <xdr:sp macro="" textlink="">
          <xdr:nvSpPr>
            <xdr:cNvPr id="32796" name="Check Box 28" hidden="1">
              <a:extLst>
                <a:ext uri="{63B3BB69-23CF-44E3-9099-C40C66FF867C}">
                  <a14:compatExt spid="_x0000_s3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209550</xdr:rowOff>
        </xdr:from>
        <xdr:to>
          <xdr:col>1</xdr:col>
          <xdr:colOff>952500</xdr:colOff>
          <xdr:row>27</xdr:row>
          <xdr:rowOff>762000</xdr:rowOff>
        </xdr:to>
        <xdr:sp macro="" textlink="">
          <xdr:nvSpPr>
            <xdr:cNvPr id="32797" name="Check Box 29" hidden="1">
              <a:extLst>
                <a:ext uri="{63B3BB69-23CF-44E3-9099-C40C66FF867C}">
                  <a14:compatExt spid="_x0000_s3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85725</xdr:rowOff>
        </xdr:from>
        <xdr:to>
          <xdr:col>3</xdr:col>
          <xdr:colOff>952500</xdr:colOff>
          <xdr:row>26</xdr:row>
          <xdr:rowOff>828675</xdr:rowOff>
        </xdr:to>
        <xdr:sp macro="" textlink="">
          <xdr:nvSpPr>
            <xdr:cNvPr id="32798" name="Check Box 30" hidden="1">
              <a:extLst>
                <a:ext uri="{63B3BB69-23CF-44E3-9099-C40C66FF867C}">
                  <a14:compatExt spid="_x0000_s3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114300</xdr:rowOff>
        </xdr:from>
        <xdr:to>
          <xdr:col>3</xdr:col>
          <xdr:colOff>952500</xdr:colOff>
          <xdr:row>27</xdr:row>
          <xdr:rowOff>819150</xdr:rowOff>
        </xdr:to>
        <xdr:sp macro="" textlink="">
          <xdr:nvSpPr>
            <xdr:cNvPr id="32799" name="Check Box 31" hidden="1">
              <a:extLst>
                <a:ext uri="{63B3BB69-23CF-44E3-9099-C40C66FF867C}">
                  <a14:compatExt spid="_x0000_s3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123825</xdr:rowOff>
        </xdr:from>
        <xdr:to>
          <xdr:col>5</xdr:col>
          <xdr:colOff>952500</xdr:colOff>
          <xdr:row>26</xdr:row>
          <xdr:rowOff>828675</xdr:rowOff>
        </xdr:to>
        <xdr:sp macro="" textlink="">
          <xdr:nvSpPr>
            <xdr:cNvPr id="32800" name="Check Box 32" hidden="1">
              <a:extLst>
                <a:ext uri="{63B3BB69-23CF-44E3-9099-C40C66FF867C}">
                  <a14:compatExt spid="_x0000_s3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38100</xdr:rowOff>
        </xdr:from>
        <xdr:to>
          <xdr:col>5</xdr:col>
          <xdr:colOff>952500</xdr:colOff>
          <xdr:row>27</xdr:row>
          <xdr:rowOff>885825</xdr:rowOff>
        </xdr:to>
        <xdr:sp macro="" textlink="">
          <xdr:nvSpPr>
            <xdr:cNvPr id="32801" name="Check Box 33" hidden="1">
              <a:extLst>
                <a:ext uri="{63B3BB69-23CF-44E3-9099-C40C66FF867C}">
                  <a14:compatExt spid="_x0000_s3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28575</xdr:rowOff>
        </xdr:from>
        <xdr:to>
          <xdr:col>7</xdr:col>
          <xdr:colOff>952500</xdr:colOff>
          <xdr:row>26</xdr:row>
          <xdr:rowOff>866775</xdr:rowOff>
        </xdr:to>
        <xdr:sp macro="" textlink="">
          <xdr:nvSpPr>
            <xdr:cNvPr id="32802" name="Check Box 34" hidden="1">
              <a:extLst>
                <a:ext uri="{63B3BB69-23CF-44E3-9099-C40C66FF867C}">
                  <a14:compatExt spid="_x0000_s3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85725</xdr:rowOff>
        </xdr:from>
        <xdr:to>
          <xdr:col>9</xdr:col>
          <xdr:colOff>952500</xdr:colOff>
          <xdr:row>26</xdr:row>
          <xdr:rowOff>819150</xdr:rowOff>
        </xdr:to>
        <xdr:sp macro="" textlink="">
          <xdr:nvSpPr>
            <xdr:cNvPr id="32803" name="Check Box 35" hidden="1">
              <a:extLst>
                <a:ext uri="{63B3BB69-23CF-44E3-9099-C40C66FF867C}">
                  <a14:compatExt spid="_x0000_s3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390525</xdr:rowOff>
        </xdr:to>
        <xdr:sp macro="" textlink="">
          <xdr:nvSpPr>
            <xdr:cNvPr id="32804" name="Check Box 36" hidden="1">
              <a:extLst>
                <a:ext uri="{63B3BB69-23CF-44E3-9099-C40C66FF867C}">
                  <a14:compatExt spid="_x0000_s3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xdr:row>
          <xdr:rowOff>0</xdr:rowOff>
        </xdr:from>
        <xdr:to>
          <xdr:col>9</xdr:col>
          <xdr:colOff>971550</xdr:colOff>
          <xdr:row>18</xdr:row>
          <xdr:rowOff>400050</xdr:rowOff>
        </xdr:to>
        <xdr:sp macro="" textlink="">
          <xdr:nvSpPr>
            <xdr:cNvPr id="32805" name="Check Box 37" hidden="1">
              <a:extLst>
                <a:ext uri="{63B3BB69-23CF-44E3-9099-C40C66FF867C}">
                  <a14:compatExt spid="_x0000_s3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0</xdr:rowOff>
        </xdr:from>
        <xdr:to>
          <xdr:col>9</xdr:col>
          <xdr:colOff>971550</xdr:colOff>
          <xdr:row>29</xdr:row>
          <xdr:rowOff>0</xdr:rowOff>
        </xdr:to>
        <xdr:sp macro="" textlink="">
          <xdr:nvSpPr>
            <xdr:cNvPr id="32806" name="Check Box 38" hidden="1">
              <a:extLst>
                <a:ext uri="{63B3BB69-23CF-44E3-9099-C40C66FF867C}">
                  <a14:compatExt spid="_x0000_s3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7</xdr:row>
          <xdr:rowOff>400050</xdr:rowOff>
        </xdr:from>
        <xdr:to>
          <xdr:col>1</xdr:col>
          <xdr:colOff>971550</xdr:colOff>
          <xdr:row>9</xdr:row>
          <xdr:rowOff>161925</xdr:rowOff>
        </xdr:to>
        <xdr:sp macro="" textlink="">
          <xdr:nvSpPr>
            <xdr:cNvPr id="32807" name="Check Box 39" hidden="1">
              <a:extLst>
                <a:ext uri="{63B3BB69-23CF-44E3-9099-C40C66FF867C}">
                  <a14:compatExt spid="_x0000_s3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18</xdr:row>
          <xdr:rowOff>400050</xdr:rowOff>
        </xdr:from>
        <xdr:to>
          <xdr:col>1</xdr:col>
          <xdr:colOff>971550</xdr:colOff>
          <xdr:row>20</xdr:row>
          <xdr:rowOff>161925</xdr:rowOff>
        </xdr:to>
        <xdr:sp macro="" textlink="">
          <xdr:nvSpPr>
            <xdr:cNvPr id="32808" name="Check Box 40" hidden="1">
              <a:extLst>
                <a:ext uri="{63B3BB69-23CF-44E3-9099-C40C66FF867C}">
                  <a14:compatExt spid="_x0000_s3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xdr:row>
          <xdr:rowOff>400050</xdr:rowOff>
        </xdr:from>
        <xdr:to>
          <xdr:col>1</xdr:col>
          <xdr:colOff>971550</xdr:colOff>
          <xdr:row>30</xdr:row>
          <xdr:rowOff>161925</xdr:rowOff>
        </xdr:to>
        <xdr:sp macro="" textlink="">
          <xdr:nvSpPr>
            <xdr:cNvPr id="32809" name="Check Box 41" hidden="1">
              <a:extLst>
                <a:ext uri="{63B3BB69-23CF-44E3-9099-C40C66FF867C}">
                  <a14:compatExt spid="_x0000_s32809"/>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219074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49</xdr:row>
      <xdr:rowOff>0</xdr:rowOff>
    </xdr:from>
    <xdr:to>
      <xdr:col>15</xdr:col>
      <xdr:colOff>523875</xdr:colOff>
      <xdr:row>64</xdr:row>
      <xdr:rowOff>28574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0.68359</cdr:x>
      <cdr:y>0.69104</cdr:y>
    </cdr:from>
    <cdr:to>
      <cdr:x>0.88553</cdr:x>
      <cdr:y>0.95029</cdr:y>
    </cdr:to>
    <cdr:sp macro="" textlink="">
      <cdr:nvSpPr>
        <cdr:cNvPr id="9" name="Right Arrow 8"/>
        <cdr:cNvSpPr/>
      </cdr:nvSpPr>
      <cdr:spPr>
        <a:xfrm xmlns:a="http://schemas.openxmlformats.org/drawingml/2006/main" rot="16200000">
          <a:off x="2517980"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295275</xdr:colOff>
      <xdr:row>0</xdr:row>
      <xdr:rowOff>457199</xdr:rowOff>
    </xdr:from>
    <xdr:to>
      <xdr:col>6</xdr:col>
      <xdr:colOff>314326</xdr:colOff>
      <xdr:row>14</xdr:row>
      <xdr:rowOff>9526</xdr:rowOff>
    </xdr:to>
    <xdr:grpSp>
      <xdr:nvGrpSpPr>
        <xdr:cNvPr id="2" name="Group 1"/>
        <xdr:cNvGrpSpPr/>
      </xdr:nvGrpSpPr>
      <xdr:grpSpPr>
        <a:xfrm>
          <a:off x="466725" y="457199"/>
          <a:ext cx="7943851" cy="2571752"/>
          <a:chOff x="1221767" y="146910"/>
          <a:chExt cx="6806280" cy="3592636"/>
        </a:xfrm>
      </xdr:grpSpPr>
      <xdr:graphicFrame macro="">
        <xdr:nvGraphicFramePr>
          <xdr:cNvPr id="3" name="Chart 2"/>
          <xdr:cNvGraphicFramePr>
            <a:graphicFrameLocks/>
          </xdr:cNvGraphicFramePr>
        </xdr:nvGraphicFramePr>
        <xdr:xfrm>
          <a:off x="1221767" y="158145"/>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a:hlinkClick xmlns:r="http://schemas.openxmlformats.org/officeDocument/2006/relationships" r:id="rId2"/>
          </xdr:cNvPr>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 Please Refer</a:t>
            </a:r>
            <a:r>
              <a:rPr lang="en-US" sz="1000" b="1" i="1" u="sng" baseline="0">
                <a:effectLst/>
                <a:ea typeface="Calibri"/>
                <a:cs typeface="Times New Roman"/>
              </a:rPr>
              <a:t> State Board Rules</a:t>
            </a:r>
            <a:endParaRPr lang="en-US" sz="1000">
              <a:effectLst/>
              <a:ea typeface="Calibri"/>
              <a:cs typeface="Times New Roman"/>
            </a:endParaRPr>
          </a:p>
        </xdr:txBody>
      </xdr:sp>
    </xdr:grpSp>
    <xdr:clientData/>
  </xdr:twoCellAnchor>
  <xdr:twoCellAnchor>
    <xdr:from>
      <xdr:col>0</xdr:col>
      <xdr:colOff>76201</xdr:colOff>
      <xdr:row>14</xdr:row>
      <xdr:rowOff>28576</xdr:rowOff>
    </xdr:from>
    <xdr:to>
      <xdr:col>6</xdr:col>
      <xdr:colOff>209551</xdr:colOff>
      <xdr:row>19</xdr:row>
      <xdr:rowOff>247651</xdr:rowOff>
    </xdr:to>
    <xdr:sp macro="" textlink="">
      <xdr:nvSpPr>
        <xdr:cNvPr id="5" name="TextBox 4"/>
        <xdr:cNvSpPr txBox="1"/>
      </xdr:nvSpPr>
      <xdr:spPr>
        <a:xfrm>
          <a:off x="76201" y="3048001"/>
          <a:ext cx="82296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You do not have to complete the entire chart below, only include measures that are most appropriate and in compliance.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principal assignment, most appropriate measure to capture a principal's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performance,</a:t>
          </a:r>
          <a:r>
            <a:rPr lang="en-US" sz="800" baseline="0">
              <a:solidFill>
                <a:schemeClr val="dk1"/>
              </a:solidFill>
              <a:effectLst/>
              <a:latin typeface="+mn-lt"/>
              <a:ea typeface="+mn-ea"/>
              <a:cs typeface="+mn-cs"/>
            </a:rPr>
            <a:t> alignment with UIP goals, </a:t>
          </a:r>
          <a:r>
            <a:rPr lang="en-US" sz="800">
              <a:solidFill>
                <a:schemeClr val="dk1"/>
              </a:solidFill>
              <a:effectLst/>
              <a:latin typeface="+mn-lt"/>
              <a:ea typeface="+mn-ea"/>
              <a:cs typeface="+mn-cs"/>
            </a:rPr>
            <a:t>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0</xdr:colOff>
      <xdr:row>1</xdr:row>
      <xdr:rowOff>0</xdr:rowOff>
    </xdr:from>
    <xdr:to>
      <xdr:col>11</xdr:col>
      <xdr:colOff>714375</xdr:colOff>
      <xdr:row>21</xdr:row>
      <xdr:rowOff>85724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Principal Quality Standards </a:t>
            </a:r>
          </a:p>
          <a:p xmlns:a="http://schemas.openxmlformats.org/drawingml/2006/main">
            <a:pPr lvl="0" algn="ctr" defTabSz="711200">
              <a:lnSpc>
                <a:spcPct val="90000"/>
              </a:lnSpc>
              <a:spcBef>
                <a:spcPct val="0"/>
              </a:spcBef>
              <a:spcAft>
                <a:spcPct val="35000"/>
              </a:spcAft>
            </a:pPr>
            <a:r>
              <a:rPr lang="en-US" sz="1000" i="1" kern="1200"/>
              <a:t>1-6</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0.68113</cdr:x>
      <cdr:y>0.69104</cdr:y>
    </cdr:from>
    <cdr:to>
      <cdr:x>0.88307</cdr:x>
      <cdr:y>0.95029</cdr:y>
    </cdr:to>
    <cdr:sp macro="" textlink="">
      <cdr:nvSpPr>
        <cdr:cNvPr id="9" name="Right Arrow 8"/>
        <cdr:cNvSpPr/>
      </cdr:nvSpPr>
      <cdr:spPr>
        <a:xfrm xmlns:a="http://schemas.openxmlformats.org/drawingml/2006/main" rot="16200000">
          <a:off x="250845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0.65656</cdr:x>
      <cdr:y>0.69104</cdr:y>
    </cdr:from>
    <cdr:to>
      <cdr:x>0.8585</cdr:x>
      <cdr:y>0.95029</cdr:y>
    </cdr:to>
    <cdr:sp macro="" textlink="">
      <cdr:nvSpPr>
        <cdr:cNvPr id="9" name="Right Arrow 8"/>
        <cdr:cNvSpPr/>
      </cdr:nvSpPr>
      <cdr:spPr>
        <a:xfrm xmlns:a="http://schemas.openxmlformats.org/drawingml/2006/main" rot="16200000">
          <a:off x="24132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8</xdr:row>
          <xdr:rowOff>142875</xdr:rowOff>
        </xdr:from>
        <xdr:to>
          <xdr:col>3</xdr:col>
          <xdr:colOff>904875</xdr:colOff>
          <xdr:row>8</xdr:row>
          <xdr:rowOff>361950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8</xdr:row>
          <xdr:rowOff>142875</xdr:rowOff>
        </xdr:from>
        <xdr:to>
          <xdr:col>5</xdr:col>
          <xdr:colOff>885825</xdr:colOff>
          <xdr:row>8</xdr:row>
          <xdr:rowOff>361950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8</xdr:row>
          <xdr:rowOff>152400</xdr:rowOff>
        </xdr:from>
        <xdr:to>
          <xdr:col>7</xdr:col>
          <xdr:colOff>981075</xdr:colOff>
          <xdr:row>8</xdr:row>
          <xdr:rowOff>371475</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123825</xdr:rowOff>
        </xdr:from>
        <xdr:to>
          <xdr:col>3</xdr:col>
          <xdr:colOff>933450</xdr:colOff>
          <xdr:row>17</xdr:row>
          <xdr:rowOff>342900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17</xdr:row>
          <xdr:rowOff>142875</xdr:rowOff>
        </xdr:from>
        <xdr:to>
          <xdr:col>5</xdr:col>
          <xdr:colOff>885825</xdr:colOff>
          <xdr:row>17</xdr:row>
          <xdr:rowOff>361950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152400</xdr:rowOff>
        </xdr:from>
        <xdr:to>
          <xdr:col>7</xdr:col>
          <xdr:colOff>942975</xdr:colOff>
          <xdr:row>17</xdr:row>
          <xdr:rowOff>371475</xdr:rowOff>
        </xdr:to>
        <xdr:sp macro="" textlink="">
          <xdr:nvSpPr>
            <xdr:cNvPr id="45063" name="Option Button 7"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142875</xdr:rowOff>
        </xdr:from>
        <xdr:to>
          <xdr:col>9</xdr:col>
          <xdr:colOff>942975</xdr:colOff>
          <xdr:row>17</xdr:row>
          <xdr:rowOff>361950</xdr:rowOff>
        </xdr:to>
        <xdr:sp macro="" textlink="">
          <xdr:nvSpPr>
            <xdr:cNvPr id="45064" name="Option Button 8"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123825</xdr:rowOff>
        </xdr:from>
        <xdr:to>
          <xdr:col>3</xdr:col>
          <xdr:colOff>933450</xdr:colOff>
          <xdr:row>26</xdr:row>
          <xdr:rowOff>342900</xdr:rowOff>
        </xdr:to>
        <xdr:sp macro="" textlink="">
          <xdr:nvSpPr>
            <xdr:cNvPr id="45065" name="Option Button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26</xdr:row>
          <xdr:rowOff>142875</xdr:rowOff>
        </xdr:from>
        <xdr:to>
          <xdr:col>5</xdr:col>
          <xdr:colOff>885825</xdr:colOff>
          <xdr:row>26</xdr:row>
          <xdr:rowOff>361950</xdr:rowOff>
        </xdr:to>
        <xdr:sp macro="" textlink="">
          <xdr:nvSpPr>
            <xdr:cNvPr id="45066" name="Option Button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26</xdr:row>
          <xdr:rowOff>152400</xdr:rowOff>
        </xdr:from>
        <xdr:to>
          <xdr:col>7</xdr:col>
          <xdr:colOff>942975</xdr:colOff>
          <xdr:row>26</xdr:row>
          <xdr:rowOff>371475</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26</xdr:row>
          <xdr:rowOff>142875</xdr:rowOff>
        </xdr:from>
        <xdr:to>
          <xdr:col>9</xdr:col>
          <xdr:colOff>942975</xdr:colOff>
          <xdr:row>26</xdr:row>
          <xdr:rowOff>361950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123825</xdr:rowOff>
        </xdr:from>
        <xdr:to>
          <xdr:col>3</xdr:col>
          <xdr:colOff>933450</xdr:colOff>
          <xdr:row>35</xdr:row>
          <xdr:rowOff>342900</xdr:rowOff>
        </xdr:to>
        <xdr:sp macro="" textlink="">
          <xdr:nvSpPr>
            <xdr:cNvPr id="45069" name="Option Button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35</xdr:row>
          <xdr:rowOff>142875</xdr:rowOff>
        </xdr:from>
        <xdr:to>
          <xdr:col>5</xdr:col>
          <xdr:colOff>885825</xdr:colOff>
          <xdr:row>35</xdr:row>
          <xdr:rowOff>361950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35</xdr:row>
          <xdr:rowOff>152400</xdr:rowOff>
        </xdr:from>
        <xdr:to>
          <xdr:col>7</xdr:col>
          <xdr:colOff>942975</xdr:colOff>
          <xdr:row>35</xdr:row>
          <xdr:rowOff>371475</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35</xdr:row>
          <xdr:rowOff>142875</xdr:rowOff>
        </xdr:from>
        <xdr:to>
          <xdr:col>9</xdr:col>
          <xdr:colOff>942975</xdr:colOff>
          <xdr:row>35</xdr:row>
          <xdr:rowOff>361950</xdr:rowOff>
        </xdr:to>
        <xdr:sp macro="" textlink="">
          <xdr:nvSpPr>
            <xdr:cNvPr id="45072" name="Option Button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44</xdr:row>
          <xdr:rowOff>123825</xdr:rowOff>
        </xdr:from>
        <xdr:to>
          <xdr:col>3</xdr:col>
          <xdr:colOff>933450</xdr:colOff>
          <xdr:row>44</xdr:row>
          <xdr:rowOff>342900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44</xdr:row>
          <xdr:rowOff>142875</xdr:rowOff>
        </xdr:from>
        <xdr:to>
          <xdr:col>5</xdr:col>
          <xdr:colOff>885825</xdr:colOff>
          <xdr:row>44</xdr:row>
          <xdr:rowOff>361950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44</xdr:row>
          <xdr:rowOff>152400</xdr:rowOff>
        </xdr:from>
        <xdr:to>
          <xdr:col>7</xdr:col>
          <xdr:colOff>942975</xdr:colOff>
          <xdr:row>44</xdr:row>
          <xdr:rowOff>371475</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44</xdr:row>
          <xdr:rowOff>142875</xdr:rowOff>
        </xdr:from>
        <xdr:to>
          <xdr:col>9</xdr:col>
          <xdr:colOff>942975</xdr:colOff>
          <xdr:row>44</xdr:row>
          <xdr:rowOff>361950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53</xdr:row>
          <xdr:rowOff>123825</xdr:rowOff>
        </xdr:from>
        <xdr:to>
          <xdr:col>3</xdr:col>
          <xdr:colOff>933450</xdr:colOff>
          <xdr:row>53</xdr:row>
          <xdr:rowOff>342900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53</xdr:row>
          <xdr:rowOff>142875</xdr:rowOff>
        </xdr:from>
        <xdr:to>
          <xdr:col>5</xdr:col>
          <xdr:colOff>885825</xdr:colOff>
          <xdr:row>53</xdr:row>
          <xdr:rowOff>361950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53</xdr:row>
          <xdr:rowOff>152400</xdr:rowOff>
        </xdr:from>
        <xdr:to>
          <xdr:col>7</xdr:col>
          <xdr:colOff>942975</xdr:colOff>
          <xdr:row>53</xdr:row>
          <xdr:rowOff>371475</xdr:rowOff>
        </xdr:to>
        <xdr:sp macro="" textlink="">
          <xdr:nvSpPr>
            <xdr:cNvPr id="45079" name="Option Button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53</xdr:row>
          <xdr:rowOff>142875</xdr:rowOff>
        </xdr:from>
        <xdr:to>
          <xdr:col>9</xdr:col>
          <xdr:colOff>942975</xdr:colOff>
          <xdr:row>53</xdr:row>
          <xdr:rowOff>361950</xdr:rowOff>
        </xdr:to>
        <xdr:sp macro="" textlink="">
          <xdr:nvSpPr>
            <xdr:cNvPr id="45080" name="Option Button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62</xdr:row>
          <xdr:rowOff>123825</xdr:rowOff>
        </xdr:from>
        <xdr:to>
          <xdr:col>3</xdr:col>
          <xdr:colOff>933450</xdr:colOff>
          <xdr:row>62</xdr:row>
          <xdr:rowOff>342900</xdr:rowOff>
        </xdr:to>
        <xdr:sp macro="" textlink="">
          <xdr:nvSpPr>
            <xdr:cNvPr id="45081" name="Option Button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142875</xdr:rowOff>
        </xdr:from>
        <xdr:to>
          <xdr:col>5</xdr:col>
          <xdr:colOff>885825</xdr:colOff>
          <xdr:row>62</xdr:row>
          <xdr:rowOff>361950</xdr:rowOff>
        </xdr:to>
        <xdr:sp macro="" textlink="">
          <xdr:nvSpPr>
            <xdr:cNvPr id="45082" name="Option Button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62</xdr:row>
          <xdr:rowOff>152400</xdr:rowOff>
        </xdr:from>
        <xdr:to>
          <xdr:col>7</xdr:col>
          <xdr:colOff>942975</xdr:colOff>
          <xdr:row>62</xdr:row>
          <xdr:rowOff>371475</xdr:rowOff>
        </xdr:to>
        <xdr:sp macro="" textlink="">
          <xdr:nvSpPr>
            <xdr:cNvPr id="45083" name="Option Button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62</xdr:row>
          <xdr:rowOff>142875</xdr:rowOff>
        </xdr:from>
        <xdr:to>
          <xdr:col>9</xdr:col>
          <xdr:colOff>942975</xdr:colOff>
          <xdr:row>62</xdr:row>
          <xdr:rowOff>361950</xdr:rowOff>
        </xdr:to>
        <xdr:sp macro="" textlink="">
          <xdr:nvSpPr>
            <xdr:cNvPr id="45084" name="Option Button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17</xdr:row>
          <xdr:rowOff>0</xdr:rowOff>
        </xdr:from>
        <xdr:to>
          <xdr:col>9</xdr:col>
          <xdr:colOff>1295400</xdr:colOff>
          <xdr:row>17</xdr:row>
          <xdr:rowOff>495300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26</xdr:row>
          <xdr:rowOff>9525</xdr:rowOff>
        </xdr:from>
        <xdr:to>
          <xdr:col>9</xdr:col>
          <xdr:colOff>1276350</xdr:colOff>
          <xdr:row>26</xdr:row>
          <xdr:rowOff>495300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35</xdr:row>
          <xdr:rowOff>9525</xdr:rowOff>
        </xdr:from>
        <xdr:to>
          <xdr:col>9</xdr:col>
          <xdr:colOff>1285875</xdr:colOff>
          <xdr:row>35</xdr:row>
          <xdr:rowOff>476250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44</xdr:row>
          <xdr:rowOff>9525</xdr:rowOff>
        </xdr:from>
        <xdr:to>
          <xdr:col>9</xdr:col>
          <xdr:colOff>1304925</xdr:colOff>
          <xdr:row>44</xdr:row>
          <xdr:rowOff>485775</xdr:rowOff>
        </xdr:to>
        <xdr:sp macro="" textlink="">
          <xdr:nvSpPr>
            <xdr:cNvPr id="45088" name="Group Box 32" hidden="1">
              <a:extLst>
                <a:ext uri="{63B3BB69-23CF-44E3-9099-C40C66FF867C}">
                  <a14:compatExt spid="_x0000_s450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53</xdr:row>
          <xdr:rowOff>9525</xdr:rowOff>
        </xdr:from>
        <xdr:to>
          <xdr:col>9</xdr:col>
          <xdr:colOff>1295400</xdr:colOff>
          <xdr:row>53</xdr:row>
          <xdr:rowOff>485775</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1304925</xdr:colOff>
          <xdr:row>62</xdr:row>
          <xdr:rowOff>495300</xdr:rowOff>
        </xdr:to>
        <xdr:sp macro="" textlink="">
          <xdr:nvSpPr>
            <xdr:cNvPr id="45090" name="Group Box 34" hidden="1">
              <a:extLst>
                <a:ext uri="{63B3BB69-23CF-44E3-9099-C40C66FF867C}">
                  <a14:compatExt spid="_x0000_s450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152400</xdr:rowOff>
        </xdr:from>
        <xdr:to>
          <xdr:col>9</xdr:col>
          <xdr:colOff>990600</xdr:colOff>
          <xdr:row>8</xdr:row>
          <xdr:rowOff>371475</xdr:rowOff>
        </xdr:to>
        <xdr:sp macro="" textlink="">
          <xdr:nvSpPr>
            <xdr:cNvPr id="45101" name="Option Button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xdr:twoCellAnchor>
    <xdr:from>
      <xdr:col>11</xdr:col>
      <xdr:colOff>0</xdr:colOff>
      <xdr:row>3</xdr:row>
      <xdr:rowOff>0</xdr:rowOff>
    </xdr:from>
    <xdr:to>
      <xdr:col>15</xdr:col>
      <xdr:colOff>523875</xdr:colOff>
      <xdr:row>17</xdr:row>
      <xdr:rowOff>76199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78</xdr:row>
      <xdr:rowOff>247649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28576</xdr:colOff>
      <xdr:row>67</xdr:row>
      <xdr:rowOff>304802</xdr:rowOff>
    </xdr:from>
    <xdr:to>
      <xdr:col>9</xdr:col>
      <xdr:colOff>1352549</xdr:colOff>
      <xdr:row>74</xdr:row>
      <xdr:rowOff>257175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0.67622</cdr:x>
      <cdr:y>0.69104</cdr:y>
    </cdr:from>
    <cdr:to>
      <cdr:x>0.87816</cdr:x>
      <cdr:y>0.95029</cdr:y>
    </cdr:to>
    <cdr:sp macro="" textlink="">
      <cdr:nvSpPr>
        <cdr:cNvPr id="9" name="Right Arrow 8"/>
        <cdr:cNvSpPr/>
      </cdr:nvSpPr>
      <cdr:spPr>
        <a:xfrm xmlns:a="http://schemas.openxmlformats.org/drawingml/2006/main" rot="16200000">
          <a:off x="24894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0.67131</cdr:x>
      <cdr:y>0.6934</cdr:y>
    </cdr:from>
    <cdr:to>
      <cdr:x>0.87325</cdr:x>
      <cdr:y>0.95265</cdr:y>
    </cdr:to>
    <cdr:sp macro="" textlink="">
      <cdr:nvSpPr>
        <cdr:cNvPr id="9" name="Right Arrow 8"/>
        <cdr:cNvSpPr/>
      </cdr:nvSpPr>
      <cdr:spPr>
        <a:xfrm xmlns:a="http://schemas.openxmlformats.org/drawingml/2006/main" rot="16200000">
          <a:off x="2470356" y="2932434"/>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3.xml><?xml version="1.0" encoding="utf-8"?>
<c:userShapes xmlns:c="http://schemas.openxmlformats.org/drawingml/2006/chart">
  <cdr:relSizeAnchor xmlns:cdr="http://schemas.openxmlformats.org/drawingml/2006/chartDrawing">
    <cdr:from>
      <cdr:x>0.13138</cdr:x>
      <cdr:y>0.02949</cdr:y>
    </cdr:from>
    <cdr:to>
      <cdr:x>0.58177</cdr:x>
      <cdr:y>0.17454</cdr:y>
    </cdr:to>
    <cdr:sp macro="" textlink="">
      <cdr:nvSpPr>
        <cdr:cNvPr id="5" name="Rectangle 4"/>
        <cdr:cNvSpPr/>
      </cdr:nvSpPr>
      <cdr:spPr>
        <a:xfrm xmlns:a="http://schemas.openxmlformats.org/drawingml/2006/main">
          <a:off x="614438" y="63490"/>
          <a:ext cx="2106372" cy="312242"/>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9525</xdr:colOff>
      <xdr:row>123</xdr:row>
      <xdr:rowOff>161925</xdr:rowOff>
    </xdr:from>
    <xdr:to>
      <xdr:col>9</xdr:col>
      <xdr:colOff>1400174</xdr:colOff>
      <xdr:row>126</xdr:row>
      <xdr:rowOff>161924</xdr:rowOff>
    </xdr:to>
    <xdr:sp macro="" textlink="">
      <xdr:nvSpPr>
        <xdr:cNvPr id="2" name="TextBox 1"/>
        <xdr:cNvSpPr txBox="1"/>
      </xdr:nvSpPr>
      <xdr:spPr>
        <a:xfrm>
          <a:off x="3219450" y="4832985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Total Points =  Not Evident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66675</xdr:colOff>
          <xdr:row>105</xdr:row>
          <xdr:rowOff>28575</xdr:rowOff>
        </xdr:from>
        <xdr:to>
          <xdr:col>7</xdr:col>
          <xdr:colOff>400050</xdr:colOff>
          <xdr:row>105</xdr:row>
          <xdr:rowOff>238125</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106</xdr:row>
          <xdr:rowOff>9525</xdr:rowOff>
        </xdr:from>
        <xdr:to>
          <xdr:col>2</xdr:col>
          <xdr:colOff>209550</xdr:colOff>
          <xdr:row>106</xdr:row>
          <xdr:rowOff>228600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107</xdr:row>
          <xdr:rowOff>0</xdr:rowOff>
        </xdr:from>
        <xdr:to>
          <xdr:col>2</xdr:col>
          <xdr:colOff>209550</xdr:colOff>
          <xdr:row>107</xdr:row>
          <xdr:rowOff>219075</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108</xdr:row>
          <xdr:rowOff>28575</xdr:rowOff>
        </xdr:from>
        <xdr:to>
          <xdr:col>2</xdr:col>
          <xdr:colOff>209550</xdr:colOff>
          <xdr:row>108</xdr:row>
          <xdr:rowOff>238125</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109</xdr:row>
          <xdr:rowOff>0</xdr:rowOff>
        </xdr:from>
        <xdr:to>
          <xdr:col>2</xdr:col>
          <xdr:colOff>209550</xdr:colOff>
          <xdr:row>109</xdr:row>
          <xdr:rowOff>219075</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110</xdr:row>
          <xdr:rowOff>9525</xdr:rowOff>
        </xdr:from>
        <xdr:to>
          <xdr:col>2</xdr:col>
          <xdr:colOff>209550</xdr:colOff>
          <xdr:row>110</xdr:row>
          <xdr:rowOff>228600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111</xdr:row>
          <xdr:rowOff>28575</xdr:rowOff>
        </xdr:from>
        <xdr:to>
          <xdr:col>2</xdr:col>
          <xdr:colOff>209550</xdr:colOff>
          <xdr:row>111</xdr:row>
          <xdr:rowOff>238125</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112</xdr:row>
          <xdr:rowOff>9525</xdr:rowOff>
        </xdr:from>
        <xdr:to>
          <xdr:col>2</xdr:col>
          <xdr:colOff>209550</xdr:colOff>
          <xdr:row>112</xdr:row>
          <xdr:rowOff>228600</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104</xdr:row>
          <xdr:rowOff>0</xdr:rowOff>
        </xdr:from>
        <xdr:to>
          <xdr:col>2</xdr:col>
          <xdr:colOff>209550</xdr:colOff>
          <xdr:row>104</xdr:row>
          <xdr:rowOff>219075</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113</xdr:row>
          <xdr:rowOff>38100</xdr:rowOff>
        </xdr:from>
        <xdr:to>
          <xdr:col>2</xdr:col>
          <xdr:colOff>209550</xdr:colOff>
          <xdr:row>113</xdr:row>
          <xdr:rowOff>257175</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114</xdr:row>
          <xdr:rowOff>0</xdr:rowOff>
        </xdr:from>
        <xdr:to>
          <xdr:col>1</xdr:col>
          <xdr:colOff>19050</xdr:colOff>
          <xdr:row>114</xdr:row>
          <xdr:rowOff>219075</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115</xdr:row>
          <xdr:rowOff>19050</xdr:rowOff>
        </xdr:from>
        <xdr:to>
          <xdr:col>1</xdr:col>
          <xdr:colOff>9525</xdr:colOff>
          <xdr:row>115</xdr:row>
          <xdr:rowOff>219075</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43009" name="Option Button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43010" name="Option Button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43011" name="Option Button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twoCellAnchor>
    <xdr:from>
      <xdr:col>11</xdr:col>
      <xdr:colOff>0</xdr:colOff>
      <xdr:row>74</xdr:row>
      <xdr:rowOff>104775</xdr:rowOff>
    </xdr:from>
    <xdr:to>
      <xdr:col>17</xdr:col>
      <xdr:colOff>438150</xdr:colOff>
      <xdr:row>95</xdr:row>
      <xdr:rowOff>19049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151</xdr:row>
      <xdr:rowOff>9525</xdr:rowOff>
    </xdr:from>
    <xdr:to>
      <xdr:col>10</xdr:col>
      <xdr:colOff>600075</xdr:colOff>
      <xdr:row>170</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143</xdr:row>
      <xdr:rowOff>19051</xdr:rowOff>
    </xdr:from>
    <xdr:to>
      <xdr:col>6</xdr:col>
      <xdr:colOff>590550</xdr:colOff>
      <xdr:row>148</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43014" name="Check Box 6" hidden="1">
              <a:extLst>
                <a:ext uri="{63B3BB69-23CF-44E3-9099-C40C66FF867C}">
                  <a14:compatExt spid="_x0000_s4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43015" name="Check Box 7" hidden="1">
              <a:extLst>
                <a:ext uri="{63B3BB69-23CF-44E3-9099-C40C66FF867C}">
                  <a14:compatExt spid="_x0000_s43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43016" name="Check Box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xdr:twoCellAnchor>
    <xdr:from>
      <xdr:col>14</xdr:col>
      <xdr:colOff>19050</xdr:colOff>
      <xdr:row>2</xdr:row>
      <xdr:rowOff>57150</xdr:rowOff>
    </xdr:from>
    <xdr:to>
      <xdr:col>17</xdr:col>
      <xdr:colOff>342900</xdr:colOff>
      <xdr:row>10</xdr:row>
      <xdr:rowOff>66675</xdr:rowOff>
    </xdr:to>
    <xdr:sp macro="" textlink="">
      <xdr:nvSpPr>
        <xdr:cNvPr id="13" name="Down Arrow 12"/>
        <xdr:cNvSpPr/>
      </xdr:nvSpPr>
      <xdr:spPr>
        <a:xfrm>
          <a:off x="8210550"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Summarys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19051</xdr:colOff>
      <xdr:row>10</xdr:row>
      <xdr:rowOff>114301</xdr:rowOff>
    </xdr:from>
    <xdr:to>
      <xdr:col>17</xdr:col>
      <xdr:colOff>428625</xdr:colOff>
      <xdr:row>27</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151</xdr:row>
      <xdr:rowOff>0</xdr:rowOff>
    </xdr:from>
    <xdr:to>
      <xdr:col>17</xdr:col>
      <xdr:colOff>447675</xdr:colOff>
      <xdr:row>171</xdr:row>
      <xdr:rowOff>19049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19050</xdr:colOff>
      <xdr:row>5</xdr:row>
      <xdr:rowOff>171450</xdr:rowOff>
    </xdr:from>
    <xdr:to>
      <xdr:col>13</xdr:col>
      <xdr:colOff>609600</xdr:colOff>
      <xdr:row>9</xdr:row>
      <xdr:rowOff>19050</xdr:rowOff>
    </xdr:to>
    <xdr:sp macro="" textlink="">
      <xdr:nvSpPr>
        <xdr:cNvPr id="18" name="TextBox 17"/>
        <xdr:cNvSpPr txBox="1"/>
      </xdr:nvSpPr>
      <xdr:spPr>
        <a:xfrm>
          <a:off x="6838950" y="117157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451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316 to 450</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181 to 315</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46 to 180</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45</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0</xdr:colOff>
      <xdr:row>79</xdr:row>
      <xdr:rowOff>200025</xdr:rowOff>
    </xdr:from>
    <xdr:to>
      <xdr:col>9</xdr:col>
      <xdr:colOff>1162049</xdr:colOff>
      <xdr:row>83</xdr:row>
      <xdr:rowOff>247650</xdr:rowOff>
    </xdr:to>
    <xdr:sp macro="" textlink="">
      <xdr:nvSpPr>
        <xdr:cNvPr id="2" name="TextBox 1"/>
        <xdr:cNvSpPr txBox="1"/>
      </xdr:nvSpPr>
      <xdr:spPr>
        <a:xfrm>
          <a:off x="3209925" y="27727275"/>
          <a:ext cx="4095749" cy="12954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	</a:t>
          </a:r>
        </a:p>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2</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5</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6</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9</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13</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14</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16</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2</xdr:col>
          <xdr:colOff>133350</xdr:colOff>
          <xdr:row>64</xdr:row>
          <xdr:rowOff>266700</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276225</xdr:rowOff>
        </xdr:from>
        <xdr:to>
          <xdr:col>2</xdr:col>
          <xdr:colOff>152400</xdr:colOff>
          <xdr:row>65</xdr:row>
          <xdr:rowOff>219075</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276225</xdr:rowOff>
        </xdr:from>
        <xdr:to>
          <xdr:col>2</xdr:col>
          <xdr:colOff>209550</xdr:colOff>
          <xdr:row>66</xdr:row>
          <xdr:rowOff>219075</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2</xdr:col>
          <xdr:colOff>190500</xdr:colOff>
          <xdr:row>67</xdr:row>
          <xdr:rowOff>209550</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266700</xdr:rowOff>
        </xdr:from>
        <xdr:to>
          <xdr:col>2</xdr:col>
          <xdr:colOff>171450</xdr:colOff>
          <xdr:row>68</xdr:row>
          <xdr:rowOff>209550</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276225</xdr:rowOff>
        </xdr:from>
        <xdr:to>
          <xdr:col>2</xdr:col>
          <xdr:colOff>171450</xdr:colOff>
          <xdr:row>69</xdr:row>
          <xdr:rowOff>219075</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0</xdr:rowOff>
        </xdr:from>
        <xdr:to>
          <xdr:col>2</xdr:col>
          <xdr:colOff>171450</xdr:colOff>
          <xdr:row>70</xdr:row>
          <xdr:rowOff>209550</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266700</xdr:rowOff>
        </xdr:from>
        <xdr:to>
          <xdr:col>2</xdr:col>
          <xdr:colOff>152400</xdr:colOff>
          <xdr:row>71</xdr:row>
          <xdr:rowOff>209550</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63</xdr:row>
          <xdr:rowOff>0</xdr:rowOff>
        </xdr:from>
        <xdr:to>
          <xdr:col>2</xdr:col>
          <xdr:colOff>142875</xdr:colOff>
          <xdr:row>63</xdr:row>
          <xdr:rowOff>219075</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276225</xdr:rowOff>
        </xdr:from>
        <xdr:to>
          <xdr:col>2</xdr:col>
          <xdr:colOff>142875</xdr:colOff>
          <xdr:row>72</xdr:row>
          <xdr:rowOff>219075</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1</xdr:col>
          <xdr:colOff>1066800</xdr:colOff>
          <xdr:row>74</xdr:row>
          <xdr:rowOff>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361950</xdr:rowOff>
        </xdr:from>
        <xdr:to>
          <xdr:col>1</xdr:col>
          <xdr:colOff>952500</xdr:colOff>
          <xdr:row>5</xdr:row>
          <xdr:rowOff>657225</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9525</xdr:rowOff>
        </xdr:from>
        <xdr:to>
          <xdr:col>1</xdr:col>
          <xdr:colOff>952500</xdr:colOff>
          <xdr:row>7</xdr:row>
          <xdr:rowOff>47625</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323850</xdr:rowOff>
        </xdr:from>
        <xdr:to>
          <xdr:col>1</xdr:col>
          <xdr:colOff>952500</xdr:colOff>
          <xdr:row>7</xdr:row>
          <xdr:rowOff>619125</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190500</xdr:rowOff>
        </xdr:from>
        <xdr:to>
          <xdr:col>3</xdr:col>
          <xdr:colOff>952500</xdr:colOff>
          <xdr:row>5</xdr:row>
          <xdr:rowOff>876300</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619125</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371475</xdr:rowOff>
        </xdr:from>
        <xdr:to>
          <xdr:col>5</xdr:col>
          <xdr:colOff>952500</xdr:colOff>
          <xdr:row>5</xdr:row>
          <xdr:rowOff>666750</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104775</xdr:rowOff>
        </xdr:from>
        <xdr:to>
          <xdr:col>5</xdr:col>
          <xdr:colOff>952500</xdr:colOff>
          <xdr:row>6</xdr:row>
          <xdr:rowOff>714375</xdr:rowOff>
        </xdr:to>
        <xdr:sp macro="" textlink="">
          <xdr:nvSpPr>
            <xdr:cNvPr id="27667" name="Check Box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285750</xdr:rowOff>
        </xdr:from>
        <xdr:to>
          <xdr:col>5</xdr:col>
          <xdr:colOff>952500</xdr:colOff>
          <xdr:row>7</xdr:row>
          <xdr:rowOff>647700</xdr:rowOff>
        </xdr:to>
        <xdr:sp macro="" textlink="">
          <xdr:nvSpPr>
            <xdr:cNvPr id="27668" name="Check Box 20"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57150</xdr:rowOff>
        </xdr:from>
        <xdr:to>
          <xdr:col>5</xdr:col>
          <xdr:colOff>952500</xdr:colOff>
          <xdr:row>8</xdr:row>
          <xdr:rowOff>352425</xdr:rowOff>
        </xdr:to>
        <xdr:sp macro="" textlink="">
          <xdr:nvSpPr>
            <xdr:cNvPr id="27669" name="Check Box 21"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9525</xdr:rowOff>
        </xdr:from>
        <xdr:to>
          <xdr:col>5</xdr:col>
          <xdr:colOff>952500</xdr:colOff>
          <xdr:row>10</xdr:row>
          <xdr:rowOff>9525</xdr:rowOff>
        </xdr:to>
        <xdr:sp macro="" textlink="">
          <xdr:nvSpPr>
            <xdr:cNvPr id="27670" name="Check Box 22"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76200</xdr:rowOff>
        </xdr:from>
        <xdr:to>
          <xdr:col>5</xdr:col>
          <xdr:colOff>952500</xdr:colOff>
          <xdr:row>10</xdr:row>
          <xdr:rowOff>371475</xdr:rowOff>
        </xdr:to>
        <xdr:sp macro="" textlink="">
          <xdr:nvSpPr>
            <xdr:cNvPr id="27671" name="Check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266700</xdr:rowOff>
        </xdr:from>
        <xdr:to>
          <xdr:col>7</xdr:col>
          <xdr:colOff>952500</xdr:colOff>
          <xdr:row>5</xdr:row>
          <xdr:rowOff>790575</xdr:rowOff>
        </xdr:to>
        <xdr:sp macro="" textlink="">
          <xdr:nvSpPr>
            <xdr:cNvPr id="27672" name="Check Box 24"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57150</xdr:rowOff>
        </xdr:from>
        <xdr:to>
          <xdr:col>7</xdr:col>
          <xdr:colOff>952500</xdr:colOff>
          <xdr:row>6</xdr:row>
          <xdr:rowOff>790575</xdr:rowOff>
        </xdr:to>
        <xdr:sp macro="" textlink="">
          <xdr:nvSpPr>
            <xdr:cNvPr id="27673" name="Check Box 25"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657225</xdr:rowOff>
        </xdr:from>
        <xdr:to>
          <xdr:col>9</xdr:col>
          <xdr:colOff>952500</xdr:colOff>
          <xdr:row>6</xdr:row>
          <xdr:rowOff>19050</xdr:rowOff>
        </xdr:to>
        <xdr:sp macro="" textlink="">
          <xdr:nvSpPr>
            <xdr:cNvPr id="27674" name="Check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752475</xdr:rowOff>
        </xdr:from>
        <xdr:to>
          <xdr:col>9</xdr:col>
          <xdr:colOff>952500</xdr:colOff>
          <xdr:row>8</xdr:row>
          <xdr:rowOff>19050</xdr:rowOff>
        </xdr:to>
        <xdr:sp macro="" textlink="">
          <xdr:nvSpPr>
            <xdr:cNvPr id="27675" name="Check Box 27"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628650</xdr:rowOff>
        </xdr:from>
        <xdr:to>
          <xdr:col>1</xdr:col>
          <xdr:colOff>952500</xdr:colOff>
          <xdr:row>19</xdr:row>
          <xdr:rowOff>47625</xdr:rowOff>
        </xdr:to>
        <xdr:sp macro="" textlink="">
          <xdr:nvSpPr>
            <xdr:cNvPr id="27676" name="Check Box 28"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142875</xdr:rowOff>
        </xdr:from>
        <xdr:to>
          <xdr:col>1</xdr:col>
          <xdr:colOff>952500</xdr:colOff>
          <xdr:row>20</xdr:row>
          <xdr:rowOff>704850</xdr:rowOff>
        </xdr:to>
        <xdr:sp macro="" textlink="">
          <xdr:nvSpPr>
            <xdr:cNvPr id="27677" name="Check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19050</xdr:rowOff>
        </xdr:from>
        <xdr:to>
          <xdr:col>3</xdr:col>
          <xdr:colOff>952500</xdr:colOff>
          <xdr:row>19</xdr:row>
          <xdr:rowOff>38100</xdr:rowOff>
        </xdr:to>
        <xdr:sp macro="" textlink="">
          <xdr:nvSpPr>
            <xdr:cNvPr id="27678" name="Check Box 30"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57150</xdr:rowOff>
        </xdr:from>
        <xdr:to>
          <xdr:col>3</xdr:col>
          <xdr:colOff>952500</xdr:colOff>
          <xdr:row>19</xdr:row>
          <xdr:rowOff>419100</xdr:rowOff>
        </xdr:to>
        <xdr:sp macro="" textlink="">
          <xdr:nvSpPr>
            <xdr:cNvPr id="27679" name="Check Box 31"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152400</xdr:rowOff>
        </xdr:from>
        <xdr:to>
          <xdr:col>3</xdr:col>
          <xdr:colOff>952500</xdr:colOff>
          <xdr:row>20</xdr:row>
          <xdr:rowOff>685800</xdr:rowOff>
        </xdr:to>
        <xdr:sp macro="" textlink="">
          <xdr:nvSpPr>
            <xdr:cNvPr id="27680" name="Check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5</xdr:col>
          <xdr:colOff>952500</xdr:colOff>
          <xdr:row>19</xdr:row>
          <xdr:rowOff>85725</xdr:rowOff>
        </xdr:to>
        <xdr:sp macro="" textlink="">
          <xdr:nvSpPr>
            <xdr:cNvPr id="27681" name="Check Box 33"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438150</xdr:rowOff>
        </xdr:from>
        <xdr:to>
          <xdr:col>5</xdr:col>
          <xdr:colOff>952500</xdr:colOff>
          <xdr:row>21</xdr:row>
          <xdr:rowOff>95250</xdr:rowOff>
        </xdr:to>
        <xdr:sp macro="" textlink="">
          <xdr:nvSpPr>
            <xdr:cNvPr id="27682" name="Check Box 34"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57150</xdr:rowOff>
        </xdr:from>
        <xdr:to>
          <xdr:col>7</xdr:col>
          <xdr:colOff>952500</xdr:colOff>
          <xdr:row>19</xdr:row>
          <xdr:rowOff>0</xdr:rowOff>
        </xdr:to>
        <xdr:sp macro="" textlink="">
          <xdr:nvSpPr>
            <xdr:cNvPr id="27683" name="Check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76200</xdr:rowOff>
        </xdr:from>
        <xdr:to>
          <xdr:col>7</xdr:col>
          <xdr:colOff>952500</xdr:colOff>
          <xdr:row>20</xdr:row>
          <xdr:rowOff>800100</xdr:rowOff>
        </xdr:to>
        <xdr:sp macro="" textlink="">
          <xdr:nvSpPr>
            <xdr:cNvPr id="27684" name="Check Box 36"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190500</xdr:rowOff>
        </xdr:from>
        <xdr:to>
          <xdr:col>9</xdr:col>
          <xdr:colOff>952500</xdr:colOff>
          <xdr:row>18</xdr:row>
          <xdr:rowOff>485775</xdr:rowOff>
        </xdr:to>
        <xdr:sp macro="" textlink="">
          <xdr:nvSpPr>
            <xdr:cNvPr id="27685" name="Check Box 37"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447675</xdr:rowOff>
        </xdr:from>
        <xdr:to>
          <xdr:col>9</xdr:col>
          <xdr:colOff>952500</xdr:colOff>
          <xdr:row>21</xdr:row>
          <xdr:rowOff>85725</xdr:rowOff>
        </xdr:to>
        <xdr:sp macro="" textlink="">
          <xdr:nvSpPr>
            <xdr:cNvPr id="27686" name="Check Box 38"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171450</xdr:rowOff>
        </xdr:from>
        <xdr:to>
          <xdr:col>1</xdr:col>
          <xdr:colOff>952500</xdr:colOff>
          <xdr:row>29</xdr:row>
          <xdr:rowOff>733425</xdr:rowOff>
        </xdr:to>
        <xdr:sp macro="" textlink="">
          <xdr:nvSpPr>
            <xdr:cNvPr id="27687" name="Check Box 39"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190500</xdr:rowOff>
        </xdr:from>
        <xdr:to>
          <xdr:col>1</xdr:col>
          <xdr:colOff>952500</xdr:colOff>
          <xdr:row>31</xdr:row>
          <xdr:rowOff>485775</xdr:rowOff>
        </xdr:to>
        <xdr:sp macro="" textlink="">
          <xdr:nvSpPr>
            <xdr:cNvPr id="27688" name="Check Box 40"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19050</xdr:rowOff>
        </xdr:from>
        <xdr:to>
          <xdr:col>1</xdr:col>
          <xdr:colOff>952500</xdr:colOff>
          <xdr:row>32</xdr:row>
          <xdr:rowOff>409575</xdr:rowOff>
        </xdr:to>
        <xdr:sp macro="" textlink="">
          <xdr:nvSpPr>
            <xdr:cNvPr id="27689" name="Check Box 41"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200025</xdr:rowOff>
        </xdr:from>
        <xdr:to>
          <xdr:col>3</xdr:col>
          <xdr:colOff>952500</xdr:colOff>
          <xdr:row>29</xdr:row>
          <xdr:rowOff>752475</xdr:rowOff>
        </xdr:to>
        <xdr:sp macro="" textlink="">
          <xdr:nvSpPr>
            <xdr:cNvPr id="27690" name="Check Box 42"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114300</xdr:rowOff>
        </xdr:from>
        <xdr:to>
          <xdr:col>3</xdr:col>
          <xdr:colOff>952500</xdr:colOff>
          <xdr:row>30</xdr:row>
          <xdr:rowOff>590550</xdr:rowOff>
        </xdr:to>
        <xdr:sp macro="" textlink="">
          <xdr:nvSpPr>
            <xdr:cNvPr id="27691" name="Check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19050</xdr:rowOff>
        </xdr:from>
        <xdr:to>
          <xdr:col>5</xdr:col>
          <xdr:colOff>952500</xdr:colOff>
          <xdr:row>29</xdr:row>
          <xdr:rowOff>866775</xdr:rowOff>
        </xdr:to>
        <xdr:sp macro="" textlink="">
          <xdr:nvSpPr>
            <xdr:cNvPr id="27692" name="Check Box 44"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200025</xdr:rowOff>
        </xdr:from>
        <xdr:to>
          <xdr:col>5</xdr:col>
          <xdr:colOff>952500</xdr:colOff>
          <xdr:row>30</xdr:row>
          <xdr:rowOff>495300</xdr:rowOff>
        </xdr:to>
        <xdr:sp macro="" textlink="">
          <xdr:nvSpPr>
            <xdr:cNvPr id="27693" name="Check Box 45"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29</xdr:row>
          <xdr:rowOff>285750</xdr:rowOff>
        </xdr:from>
        <xdr:to>
          <xdr:col>7</xdr:col>
          <xdr:colOff>952500</xdr:colOff>
          <xdr:row>29</xdr:row>
          <xdr:rowOff>647700</xdr:rowOff>
        </xdr:to>
        <xdr:sp macro="" textlink="">
          <xdr:nvSpPr>
            <xdr:cNvPr id="27694" name="Check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57150</xdr:rowOff>
        </xdr:from>
        <xdr:to>
          <xdr:col>7</xdr:col>
          <xdr:colOff>952500</xdr:colOff>
          <xdr:row>30</xdr:row>
          <xdr:rowOff>581025</xdr:rowOff>
        </xdr:to>
        <xdr:sp macro="" textlink="">
          <xdr:nvSpPr>
            <xdr:cNvPr id="27695" name="Check Box 47"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31</xdr:row>
          <xdr:rowOff>95250</xdr:rowOff>
        </xdr:from>
        <xdr:to>
          <xdr:col>7</xdr:col>
          <xdr:colOff>952500</xdr:colOff>
          <xdr:row>31</xdr:row>
          <xdr:rowOff>561975</xdr:rowOff>
        </xdr:to>
        <xdr:sp macro="" textlink="">
          <xdr:nvSpPr>
            <xdr:cNvPr id="27696" name="Check Box 48"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285750</xdr:rowOff>
        </xdr:from>
        <xdr:to>
          <xdr:col>9</xdr:col>
          <xdr:colOff>952500</xdr:colOff>
          <xdr:row>29</xdr:row>
          <xdr:rowOff>619125</xdr:rowOff>
        </xdr:to>
        <xdr:sp macro="" textlink="">
          <xdr:nvSpPr>
            <xdr:cNvPr id="27697" name="Check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47625</xdr:rowOff>
        </xdr:from>
        <xdr:to>
          <xdr:col>9</xdr:col>
          <xdr:colOff>952500</xdr:colOff>
          <xdr:row>30</xdr:row>
          <xdr:rowOff>619125</xdr:rowOff>
        </xdr:to>
        <xdr:sp macro="" textlink="">
          <xdr:nvSpPr>
            <xdr:cNvPr id="27698" name="Check Box 50"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142875</xdr:rowOff>
        </xdr:from>
        <xdr:to>
          <xdr:col>1</xdr:col>
          <xdr:colOff>952500</xdr:colOff>
          <xdr:row>40</xdr:row>
          <xdr:rowOff>704850</xdr:rowOff>
        </xdr:to>
        <xdr:sp macro="" textlink="">
          <xdr:nvSpPr>
            <xdr:cNvPr id="27699" name="Check Box 51"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85725</xdr:rowOff>
        </xdr:from>
        <xdr:to>
          <xdr:col>3</xdr:col>
          <xdr:colOff>952500</xdr:colOff>
          <xdr:row>40</xdr:row>
          <xdr:rowOff>752475</xdr:rowOff>
        </xdr:to>
        <xdr:sp macro="" textlink="">
          <xdr:nvSpPr>
            <xdr:cNvPr id="27700" name="Check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0</xdr:rowOff>
        </xdr:from>
        <xdr:to>
          <xdr:col>3</xdr:col>
          <xdr:colOff>952500</xdr:colOff>
          <xdr:row>42</xdr:row>
          <xdr:rowOff>0</xdr:rowOff>
        </xdr:to>
        <xdr:sp macro="" textlink="">
          <xdr:nvSpPr>
            <xdr:cNvPr id="27701" name="Check Box 53"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76200</xdr:rowOff>
        </xdr:from>
        <xdr:to>
          <xdr:col>5</xdr:col>
          <xdr:colOff>952500</xdr:colOff>
          <xdr:row>40</xdr:row>
          <xdr:rowOff>762000</xdr:rowOff>
        </xdr:to>
        <xdr:sp macro="" textlink="">
          <xdr:nvSpPr>
            <xdr:cNvPr id="27702" name="Check Box 54"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219075</xdr:rowOff>
        </xdr:from>
        <xdr:to>
          <xdr:col>7</xdr:col>
          <xdr:colOff>952500</xdr:colOff>
          <xdr:row>40</xdr:row>
          <xdr:rowOff>609600</xdr:rowOff>
        </xdr:to>
        <xdr:sp macro="" textlink="">
          <xdr:nvSpPr>
            <xdr:cNvPr id="27703" name="Check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41</xdr:row>
          <xdr:rowOff>228600</xdr:rowOff>
        </xdr:from>
        <xdr:to>
          <xdr:col>7</xdr:col>
          <xdr:colOff>952500</xdr:colOff>
          <xdr:row>41</xdr:row>
          <xdr:rowOff>609600</xdr:rowOff>
        </xdr:to>
        <xdr:sp macro="" textlink="">
          <xdr:nvSpPr>
            <xdr:cNvPr id="27704" name="Check Box 56"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161925</xdr:rowOff>
        </xdr:from>
        <xdr:to>
          <xdr:col>9</xdr:col>
          <xdr:colOff>952500</xdr:colOff>
          <xdr:row>40</xdr:row>
          <xdr:rowOff>714375</xdr:rowOff>
        </xdr:to>
        <xdr:sp macro="" textlink="">
          <xdr:nvSpPr>
            <xdr:cNvPr id="27705" name="Check Box 57"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0</xdr:rowOff>
        </xdr:from>
        <xdr:to>
          <xdr:col>1</xdr:col>
          <xdr:colOff>266700</xdr:colOff>
          <xdr:row>75</xdr:row>
          <xdr:rowOff>0</xdr:rowOff>
        </xdr:to>
        <xdr:sp macro="" textlink="">
          <xdr:nvSpPr>
            <xdr:cNvPr id="27706" name="Check Box 58"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0</xdr:rowOff>
        </xdr:from>
        <xdr:to>
          <xdr:col>1</xdr:col>
          <xdr:colOff>266700</xdr:colOff>
          <xdr:row>76</xdr:row>
          <xdr:rowOff>0</xdr:rowOff>
        </xdr:to>
        <xdr:sp macro="" textlink="">
          <xdr:nvSpPr>
            <xdr:cNvPr id="27707" name="Check Box 59"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0</xdr:rowOff>
        </xdr:from>
        <xdr:to>
          <xdr:col>1</xdr:col>
          <xdr:colOff>266700</xdr:colOff>
          <xdr:row>77</xdr:row>
          <xdr:rowOff>0</xdr:rowOff>
        </xdr:to>
        <xdr:sp macro="" textlink="">
          <xdr:nvSpPr>
            <xdr:cNvPr id="27708" name="Check Box 60"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xdr:row>
          <xdr:rowOff>400050</xdr:rowOff>
        </xdr:from>
        <xdr:to>
          <xdr:col>1</xdr:col>
          <xdr:colOff>971550</xdr:colOff>
          <xdr:row>12</xdr:row>
          <xdr:rowOff>180975</xdr:rowOff>
        </xdr:to>
        <xdr:sp macro="" textlink="">
          <xdr:nvSpPr>
            <xdr:cNvPr id="27710" name="Check Box 62"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10</xdr:row>
          <xdr:rowOff>0</xdr:rowOff>
        </xdr:from>
        <xdr:to>
          <xdr:col>9</xdr:col>
          <xdr:colOff>971550</xdr:colOff>
          <xdr:row>11</xdr:row>
          <xdr:rowOff>0</xdr:rowOff>
        </xdr:to>
        <xdr:sp macro="" textlink="">
          <xdr:nvSpPr>
            <xdr:cNvPr id="27711" name="Check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21</xdr:row>
          <xdr:rowOff>0</xdr:rowOff>
        </xdr:from>
        <xdr:to>
          <xdr:col>9</xdr:col>
          <xdr:colOff>971550</xdr:colOff>
          <xdr:row>22</xdr:row>
          <xdr:rowOff>0</xdr:rowOff>
        </xdr:to>
        <xdr:sp macro="" textlink="">
          <xdr:nvSpPr>
            <xdr:cNvPr id="27712" name="Check Box 64"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32</xdr:row>
          <xdr:rowOff>0</xdr:rowOff>
        </xdr:from>
        <xdr:to>
          <xdr:col>9</xdr:col>
          <xdr:colOff>971550</xdr:colOff>
          <xdr:row>33</xdr:row>
          <xdr:rowOff>0</xdr:rowOff>
        </xdr:to>
        <xdr:sp macro="" textlink="">
          <xdr:nvSpPr>
            <xdr:cNvPr id="27713" name="Check Box 65"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42</xdr:row>
          <xdr:rowOff>0</xdr:rowOff>
        </xdr:from>
        <xdr:to>
          <xdr:col>9</xdr:col>
          <xdr:colOff>971550</xdr:colOff>
          <xdr:row>43</xdr:row>
          <xdr:rowOff>0</xdr:rowOff>
        </xdr:to>
        <xdr:sp macro="" textlink="">
          <xdr:nvSpPr>
            <xdr:cNvPr id="27714" name="Check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xdr:row>
          <xdr:rowOff>400050</xdr:rowOff>
        </xdr:from>
        <xdr:to>
          <xdr:col>1</xdr:col>
          <xdr:colOff>971550</xdr:colOff>
          <xdr:row>23</xdr:row>
          <xdr:rowOff>171450</xdr:rowOff>
        </xdr:to>
        <xdr:sp macro="" textlink="">
          <xdr:nvSpPr>
            <xdr:cNvPr id="27716" name="Check Box 68"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xdr:row>
          <xdr:rowOff>400050</xdr:rowOff>
        </xdr:from>
        <xdr:to>
          <xdr:col>1</xdr:col>
          <xdr:colOff>971550</xdr:colOff>
          <xdr:row>35</xdr:row>
          <xdr:rowOff>47625</xdr:rowOff>
        </xdr:to>
        <xdr:sp macro="" textlink="">
          <xdr:nvSpPr>
            <xdr:cNvPr id="27717" name="Check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42</xdr:row>
          <xdr:rowOff>400050</xdr:rowOff>
        </xdr:from>
        <xdr:to>
          <xdr:col>1</xdr:col>
          <xdr:colOff>971550</xdr:colOff>
          <xdr:row>45</xdr:row>
          <xdr:rowOff>47625</xdr:rowOff>
        </xdr:to>
        <xdr:sp macro="" textlink="">
          <xdr:nvSpPr>
            <xdr:cNvPr id="27718" name="Check Box 70"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95249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63</xdr:row>
      <xdr:rowOff>0</xdr:rowOff>
    </xdr:from>
    <xdr:to>
      <xdr:col>15</xdr:col>
      <xdr:colOff>523875</xdr:colOff>
      <xdr:row>78</xdr:row>
      <xdr:rowOff>85724</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7.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24.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8.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9.vml"/><Relationship Id="rId21" Type="http://schemas.openxmlformats.org/officeDocument/2006/relationships/ctrlProp" Target="../ctrlProps/ctrlProp410.xml"/><Relationship Id="rId34" Type="http://schemas.openxmlformats.org/officeDocument/2006/relationships/ctrlProp" Target="../ctrlProps/ctrlProp423.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omments" Target="../comments2.xml"/><Relationship Id="rId2" Type="http://schemas.openxmlformats.org/officeDocument/2006/relationships/drawing" Target="../drawings/drawing30.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1" Type="http://schemas.openxmlformats.org/officeDocument/2006/relationships/printerSettings" Target="../printerSettings/printerSettings10.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3" Type="http://schemas.openxmlformats.org/officeDocument/2006/relationships/vmlDrawing" Target="../drawings/vmlDrawing10.vml"/><Relationship Id="rId7" Type="http://schemas.openxmlformats.org/officeDocument/2006/relationships/ctrlProp" Target="../ctrlProps/ctrlProp430.xml"/><Relationship Id="rId12" Type="http://schemas.openxmlformats.org/officeDocument/2006/relationships/ctrlProp" Target="../ctrlProps/ctrlProp435.xml"/><Relationship Id="rId2" Type="http://schemas.openxmlformats.org/officeDocument/2006/relationships/drawing" Target="../drawings/drawing34.xml"/><Relationship Id="rId1" Type="http://schemas.openxmlformats.org/officeDocument/2006/relationships/printerSettings" Target="../printerSettings/printerSettings11.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mailto:Vance_C@cde.state.co.us,%20Keller_S@cde.state.co.us?subject=Feedback%20on%20Principalr%20evaluation%20tool%20from%20user" TargetMode="External"/><Relationship Id="rId7" Type="http://schemas.openxmlformats.org/officeDocument/2006/relationships/printerSettings" Target="../printerSettings/printerSettings1.bin"/><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hyperlink" Target="http://www.cde.state.co.us/educatoreffectiveness/statemodelevaluationsystem" TargetMode="External"/><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63" Type="http://schemas.openxmlformats.org/officeDocument/2006/relationships/ctrlProp" Target="../ctrlProps/ctrlProp68.xml"/><Relationship Id="rId68" Type="http://schemas.openxmlformats.org/officeDocument/2006/relationships/ctrlProp" Target="../ctrlProps/ctrlProp73.xml"/><Relationship Id="rId7" Type="http://schemas.openxmlformats.org/officeDocument/2006/relationships/ctrlProp" Target="../ctrlProps/ctrlProp12.xml"/><Relationship Id="rId2" Type="http://schemas.openxmlformats.org/officeDocument/2006/relationships/drawing" Target="../drawings/drawing9.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66" Type="http://schemas.openxmlformats.org/officeDocument/2006/relationships/ctrlProp" Target="../ctrlProps/ctrlProp71.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61" Type="http://schemas.openxmlformats.org/officeDocument/2006/relationships/ctrlProp" Target="../ctrlProps/ctrlProp66.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64" Type="http://schemas.openxmlformats.org/officeDocument/2006/relationships/ctrlProp" Target="../ctrlProps/ctrlProp69.xml"/><Relationship Id="rId69" Type="http://schemas.openxmlformats.org/officeDocument/2006/relationships/ctrlProp" Target="../ctrlProps/ctrlProp74.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9" Type="http://schemas.openxmlformats.org/officeDocument/2006/relationships/ctrlProp" Target="../ctrlProps/ctrlProp111.xml"/><Relationship Id="rId21" Type="http://schemas.openxmlformats.org/officeDocument/2006/relationships/ctrlProp" Target="../ctrlProps/ctrlProp93.xml"/><Relationship Id="rId34" Type="http://schemas.openxmlformats.org/officeDocument/2006/relationships/ctrlProp" Target="../ctrlProps/ctrlProp106.xml"/><Relationship Id="rId42" Type="http://schemas.openxmlformats.org/officeDocument/2006/relationships/ctrlProp" Target="../ctrlProps/ctrlProp114.xml"/><Relationship Id="rId47" Type="http://schemas.openxmlformats.org/officeDocument/2006/relationships/ctrlProp" Target="../ctrlProps/ctrlProp119.xml"/><Relationship Id="rId50" Type="http://schemas.openxmlformats.org/officeDocument/2006/relationships/ctrlProp" Target="../ctrlProps/ctrlProp122.xml"/><Relationship Id="rId55" Type="http://schemas.openxmlformats.org/officeDocument/2006/relationships/ctrlProp" Target="../ctrlProps/ctrlProp127.xml"/><Relationship Id="rId63" Type="http://schemas.openxmlformats.org/officeDocument/2006/relationships/ctrlProp" Target="../ctrlProps/ctrlProp135.xml"/><Relationship Id="rId68" Type="http://schemas.openxmlformats.org/officeDocument/2006/relationships/ctrlProp" Target="../ctrlProps/ctrlProp140.xml"/><Relationship Id="rId76" Type="http://schemas.openxmlformats.org/officeDocument/2006/relationships/ctrlProp" Target="../ctrlProps/ctrlProp148.xml"/><Relationship Id="rId84" Type="http://schemas.openxmlformats.org/officeDocument/2006/relationships/ctrlProp" Target="../ctrlProps/ctrlProp156.xml"/><Relationship Id="rId7" Type="http://schemas.openxmlformats.org/officeDocument/2006/relationships/ctrlProp" Target="../ctrlProps/ctrlProp79.xml"/><Relationship Id="rId71" Type="http://schemas.openxmlformats.org/officeDocument/2006/relationships/ctrlProp" Target="../ctrlProps/ctrlProp143.xml"/><Relationship Id="rId2" Type="http://schemas.openxmlformats.org/officeDocument/2006/relationships/drawing" Target="../drawings/drawing12.xml"/><Relationship Id="rId16" Type="http://schemas.openxmlformats.org/officeDocument/2006/relationships/ctrlProp" Target="../ctrlProps/ctrlProp88.xml"/><Relationship Id="rId29" Type="http://schemas.openxmlformats.org/officeDocument/2006/relationships/ctrlProp" Target="../ctrlProps/ctrlProp101.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3" Type="http://schemas.openxmlformats.org/officeDocument/2006/relationships/ctrlProp" Target="../ctrlProps/ctrlProp125.xml"/><Relationship Id="rId58" Type="http://schemas.openxmlformats.org/officeDocument/2006/relationships/ctrlProp" Target="../ctrlProps/ctrlProp130.xml"/><Relationship Id="rId66" Type="http://schemas.openxmlformats.org/officeDocument/2006/relationships/ctrlProp" Target="../ctrlProps/ctrlProp138.xml"/><Relationship Id="rId74" Type="http://schemas.openxmlformats.org/officeDocument/2006/relationships/ctrlProp" Target="../ctrlProps/ctrlProp146.xml"/><Relationship Id="rId79" Type="http://schemas.openxmlformats.org/officeDocument/2006/relationships/ctrlProp" Target="../ctrlProps/ctrlProp151.xml"/><Relationship Id="rId5" Type="http://schemas.openxmlformats.org/officeDocument/2006/relationships/ctrlProp" Target="../ctrlProps/ctrlProp77.xml"/><Relationship Id="rId61" Type="http://schemas.openxmlformats.org/officeDocument/2006/relationships/ctrlProp" Target="../ctrlProps/ctrlProp133.xml"/><Relationship Id="rId82" Type="http://schemas.openxmlformats.org/officeDocument/2006/relationships/ctrlProp" Target="../ctrlProps/ctrlProp154.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56" Type="http://schemas.openxmlformats.org/officeDocument/2006/relationships/ctrlProp" Target="../ctrlProps/ctrlProp128.xml"/><Relationship Id="rId64" Type="http://schemas.openxmlformats.org/officeDocument/2006/relationships/ctrlProp" Target="../ctrlProps/ctrlProp136.xml"/><Relationship Id="rId69" Type="http://schemas.openxmlformats.org/officeDocument/2006/relationships/ctrlProp" Target="../ctrlProps/ctrlProp141.xml"/><Relationship Id="rId77" Type="http://schemas.openxmlformats.org/officeDocument/2006/relationships/ctrlProp" Target="../ctrlProps/ctrlProp149.xml"/><Relationship Id="rId8" Type="http://schemas.openxmlformats.org/officeDocument/2006/relationships/ctrlProp" Target="../ctrlProps/ctrlProp80.xml"/><Relationship Id="rId51" Type="http://schemas.openxmlformats.org/officeDocument/2006/relationships/ctrlProp" Target="../ctrlProps/ctrlProp123.xml"/><Relationship Id="rId72" Type="http://schemas.openxmlformats.org/officeDocument/2006/relationships/ctrlProp" Target="../ctrlProps/ctrlProp144.xml"/><Relationship Id="rId80" Type="http://schemas.openxmlformats.org/officeDocument/2006/relationships/ctrlProp" Target="../ctrlProps/ctrlProp152.xml"/><Relationship Id="rId85" Type="http://schemas.openxmlformats.org/officeDocument/2006/relationships/ctrlProp" Target="../ctrlProps/ctrlProp157.xml"/><Relationship Id="rId3" Type="http://schemas.openxmlformats.org/officeDocument/2006/relationships/vmlDrawing" Target="../drawings/vmlDrawing3.v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59" Type="http://schemas.openxmlformats.org/officeDocument/2006/relationships/ctrlProp" Target="../ctrlProps/ctrlProp131.xml"/><Relationship Id="rId67" Type="http://schemas.openxmlformats.org/officeDocument/2006/relationships/ctrlProp" Target="../ctrlProps/ctrlProp139.xml"/><Relationship Id="rId20" Type="http://schemas.openxmlformats.org/officeDocument/2006/relationships/ctrlProp" Target="../ctrlProps/ctrlProp92.xml"/><Relationship Id="rId41" Type="http://schemas.openxmlformats.org/officeDocument/2006/relationships/ctrlProp" Target="../ctrlProps/ctrlProp113.xml"/><Relationship Id="rId54" Type="http://schemas.openxmlformats.org/officeDocument/2006/relationships/ctrlProp" Target="../ctrlProps/ctrlProp126.xml"/><Relationship Id="rId62" Type="http://schemas.openxmlformats.org/officeDocument/2006/relationships/ctrlProp" Target="../ctrlProps/ctrlProp134.xml"/><Relationship Id="rId70" Type="http://schemas.openxmlformats.org/officeDocument/2006/relationships/ctrlProp" Target="../ctrlProps/ctrlProp142.xml"/><Relationship Id="rId75" Type="http://schemas.openxmlformats.org/officeDocument/2006/relationships/ctrlProp" Target="../ctrlProps/ctrlProp147.xml"/><Relationship Id="rId83" Type="http://schemas.openxmlformats.org/officeDocument/2006/relationships/ctrlProp" Target="../ctrlProps/ctrlProp155.xml"/><Relationship Id="rId1" Type="http://schemas.openxmlformats.org/officeDocument/2006/relationships/printerSettings" Target="../printerSettings/printerSettings4.bin"/><Relationship Id="rId6" Type="http://schemas.openxmlformats.org/officeDocument/2006/relationships/ctrlProp" Target="../ctrlProps/ctrlProp78.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57" Type="http://schemas.openxmlformats.org/officeDocument/2006/relationships/ctrlProp" Target="../ctrlProps/ctrlProp129.xml"/><Relationship Id="rId10" Type="http://schemas.openxmlformats.org/officeDocument/2006/relationships/ctrlProp" Target="../ctrlProps/ctrlProp82.xml"/><Relationship Id="rId31" Type="http://schemas.openxmlformats.org/officeDocument/2006/relationships/ctrlProp" Target="../ctrlProps/ctrlProp103.xml"/><Relationship Id="rId44" Type="http://schemas.openxmlformats.org/officeDocument/2006/relationships/ctrlProp" Target="../ctrlProps/ctrlProp116.xml"/><Relationship Id="rId52" Type="http://schemas.openxmlformats.org/officeDocument/2006/relationships/ctrlProp" Target="../ctrlProps/ctrlProp124.xml"/><Relationship Id="rId60" Type="http://schemas.openxmlformats.org/officeDocument/2006/relationships/ctrlProp" Target="../ctrlProps/ctrlProp132.xml"/><Relationship Id="rId65" Type="http://schemas.openxmlformats.org/officeDocument/2006/relationships/ctrlProp" Target="../ctrlProps/ctrlProp137.xml"/><Relationship Id="rId73" Type="http://schemas.openxmlformats.org/officeDocument/2006/relationships/ctrlProp" Target="../ctrlProps/ctrlProp145.xml"/><Relationship Id="rId78" Type="http://schemas.openxmlformats.org/officeDocument/2006/relationships/ctrlProp" Target="../ctrlProps/ctrlProp150.xml"/><Relationship Id="rId81" Type="http://schemas.openxmlformats.org/officeDocument/2006/relationships/ctrlProp" Target="../ctrlProps/ctrlProp153.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67.xml"/><Relationship Id="rId18" Type="http://schemas.openxmlformats.org/officeDocument/2006/relationships/ctrlProp" Target="../ctrlProps/ctrlProp172.xml"/><Relationship Id="rId26" Type="http://schemas.openxmlformats.org/officeDocument/2006/relationships/ctrlProp" Target="../ctrlProps/ctrlProp180.xml"/><Relationship Id="rId39" Type="http://schemas.openxmlformats.org/officeDocument/2006/relationships/ctrlProp" Target="../ctrlProps/ctrlProp193.xml"/><Relationship Id="rId21" Type="http://schemas.openxmlformats.org/officeDocument/2006/relationships/ctrlProp" Target="../ctrlProps/ctrlProp175.xml"/><Relationship Id="rId34" Type="http://schemas.openxmlformats.org/officeDocument/2006/relationships/ctrlProp" Target="../ctrlProps/ctrlProp188.xml"/><Relationship Id="rId42" Type="http://schemas.openxmlformats.org/officeDocument/2006/relationships/ctrlProp" Target="../ctrlProps/ctrlProp196.xml"/><Relationship Id="rId47" Type="http://schemas.openxmlformats.org/officeDocument/2006/relationships/ctrlProp" Target="../ctrlProps/ctrlProp201.xml"/><Relationship Id="rId50" Type="http://schemas.openxmlformats.org/officeDocument/2006/relationships/ctrlProp" Target="../ctrlProps/ctrlProp204.xml"/><Relationship Id="rId55" Type="http://schemas.openxmlformats.org/officeDocument/2006/relationships/ctrlProp" Target="../ctrlProps/ctrlProp209.xml"/><Relationship Id="rId63" Type="http://schemas.openxmlformats.org/officeDocument/2006/relationships/ctrlProp" Target="../ctrlProps/ctrlProp217.xml"/><Relationship Id="rId7" Type="http://schemas.openxmlformats.org/officeDocument/2006/relationships/ctrlProp" Target="../ctrlProps/ctrlProp161.xml"/><Relationship Id="rId2" Type="http://schemas.openxmlformats.org/officeDocument/2006/relationships/drawing" Target="../drawings/drawing15.xml"/><Relationship Id="rId16" Type="http://schemas.openxmlformats.org/officeDocument/2006/relationships/ctrlProp" Target="../ctrlProps/ctrlProp170.xml"/><Relationship Id="rId20" Type="http://schemas.openxmlformats.org/officeDocument/2006/relationships/ctrlProp" Target="../ctrlProps/ctrlProp174.xml"/><Relationship Id="rId29" Type="http://schemas.openxmlformats.org/officeDocument/2006/relationships/ctrlProp" Target="../ctrlProps/ctrlProp183.xml"/><Relationship Id="rId41" Type="http://schemas.openxmlformats.org/officeDocument/2006/relationships/ctrlProp" Target="../ctrlProps/ctrlProp195.xml"/><Relationship Id="rId54" Type="http://schemas.openxmlformats.org/officeDocument/2006/relationships/ctrlProp" Target="../ctrlProps/ctrlProp208.xml"/><Relationship Id="rId62" Type="http://schemas.openxmlformats.org/officeDocument/2006/relationships/ctrlProp" Target="../ctrlProps/ctrlProp216.xml"/><Relationship Id="rId1" Type="http://schemas.openxmlformats.org/officeDocument/2006/relationships/printerSettings" Target="../printerSettings/printerSettings5.bin"/><Relationship Id="rId6" Type="http://schemas.openxmlformats.org/officeDocument/2006/relationships/ctrlProp" Target="../ctrlProps/ctrlProp160.xml"/><Relationship Id="rId11" Type="http://schemas.openxmlformats.org/officeDocument/2006/relationships/ctrlProp" Target="../ctrlProps/ctrlProp165.xml"/><Relationship Id="rId24" Type="http://schemas.openxmlformats.org/officeDocument/2006/relationships/ctrlProp" Target="../ctrlProps/ctrlProp178.xml"/><Relationship Id="rId32" Type="http://schemas.openxmlformats.org/officeDocument/2006/relationships/ctrlProp" Target="../ctrlProps/ctrlProp186.xml"/><Relationship Id="rId37" Type="http://schemas.openxmlformats.org/officeDocument/2006/relationships/ctrlProp" Target="../ctrlProps/ctrlProp191.xml"/><Relationship Id="rId40" Type="http://schemas.openxmlformats.org/officeDocument/2006/relationships/ctrlProp" Target="../ctrlProps/ctrlProp194.xml"/><Relationship Id="rId45" Type="http://schemas.openxmlformats.org/officeDocument/2006/relationships/ctrlProp" Target="../ctrlProps/ctrlProp199.xml"/><Relationship Id="rId53" Type="http://schemas.openxmlformats.org/officeDocument/2006/relationships/ctrlProp" Target="../ctrlProps/ctrlProp207.xml"/><Relationship Id="rId58" Type="http://schemas.openxmlformats.org/officeDocument/2006/relationships/ctrlProp" Target="../ctrlProps/ctrlProp212.xml"/><Relationship Id="rId5" Type="http://schemas.openxmlformats.org/officeDocument/2006/relationships/ctrlProp" Target="../ctrlProps/ctrlProp159.xml"/><Relationship Id="rId15" Type="http://schemas.openxmlformats.org/officeDocument/2006/relationships/ctrlProp" Target="../ctrlProps/ctrlProp169.xml"/><Relationship Id="rId23" Type="http://schemas.openxmlformats.org/officeDocument/2006/relationships/ctrlProp" Target="../ctrlProps/ctrlProp177.xml"/><Relationship Id="rId28" Type="http://schemas.openxmlformats.org/officeDocument/2006/relationships/ctrlProp" Target="../ctrlProps/ctrlProp182.xml"/><Relationship Id="rId36" Type="http://schemas.openxmlformats.org/officeDocument/2006/relationships/ctrlProp" Target="../ctrlProps/ctrlProp190.xml"/><Relationship Id="rId49" Type="http://schemas.openxmlformats.org/officeDocument/2006/relationships/ctrlProp" Target="../ctrlProps/ctrlProp203.xml"/><Relationship Id="rId57" Type="http://schemas.openxmlformats.org/officeDocument/2006/relationships/ctrlProp" Target="../ctrlProps/ctrlProp211.xml"/><Relationship Id="rId61" Type="http://schemas.openxmlformats.org/officeDocument/2006/relationships/ctrlProp" Target="../ctrlProps/ctrlProp215.xml"/><Relationship Id="rId10" Type="http://schemas.openxmlformats.org/officeDocument/2006/relationships/ctrlProp" Target="../ctrlProps/ctrlProp164.xml"/><Relationship Id="rId19" Type="http://schemas.openxmlformats.org/officeDocument/2006/relationships/ctrlProp" Target="../ctrlProps/ctrlProp173.xml"/><Relationship Id="rId31" Type="http://schemas.openxmlformats.org/officeDocument/2006/relationships/ctrlProp" Target="../ctrlProps/ctrlProp185.xml"/><Relationship Id="rId44" Type="http://schemas.openxmlformats.org/officeDocument/2006/relationships/ctrlProp" Target="../ctrlProps/ctrlProp198.xml"/><Relationship Id="rId52" Type="http://schemas.openxmlformats.org/officeDocument/2006/relationships/ctrlProp" Target="../ctrlProps/ctrlProp206.xml"/><Relationship Id="rId60" Type="http://schemas.openxmlformats.org/officeDocument/2006/relationships/ctrlProp" Target="../ctrlProps/ctrlProp21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 Id="rId22" Type="http://schemas.openxmlformats.org/officeDocument/2006/relationships/ctrlProp" Target="../ctrlProps/ctrlProp176.xml"/><Relationship Id="rId27" Type="http://schemas.openxmlformats.org/officeDocument/2006/relationships/ctrlProp" Target="../ctrlProps/ctrlProp181.xml"/><Relationship Id="rId30" Type="http://schemas.openxmlformats.org/officeDocument/2006/relationships/ctrlProp" Target="../ctrlProps/ctrlProp184.xml"/><Relationship Id="rId35" Type="http://schemas.openxmlformats.org/officeDocument/2006/relationships/ctrlProp" Target="../ctrlProps/ctrlProp189.xml"/><Relationship Id="rId43" Type="http://schemas.openxmlformats.org/officeDocument/2006/relationships/ctrlProp" Target="../ctrlProps/ctrlProp197.xml"/><Relationship Id="rId48" Type="http://schemas.openxmlformats.org/officeDocument/2006/relationships/ctrlProp" Target="../ctrlProps/ctrlProp202.xml"/><Relationship Id="rId56" Type="http://schemas.openxmlformats.org/officeDocument/2006/relationships/ctrlProp" Target="../ctrlProps/ctrlProp210.xml"/><Relationship Id="rId8" Type="http://schemas.openxmlformats.org/officeDocument/2006/relationships/ctrlProp" Target="../ctrlProps/ctrlProp162.xml"/><Relationship Id="rId51" Type="http://schemas.openxmlformats.org/officeDocument/2006/relationships/ctrlProp" Target="../ctrlProps/ctrlProp205.xml"/><Relationship Id="rId3" Type="http://schemas.openxmlformats.org/officeDocument/2006/relationships/vmlDrawing" Target="../drawings/vmlDrawing4.vml"/><Relationship Id="rId12" Type="http://schemas.openxmlformats.org/officeDocument/2006/relationships/ctrlProp" Target="../ctrlProps/ctrlProp166.xml"/><Relationship Id="rId17" Type="http://schemas.openxmlformats.org/officeDocument/2006/relationships/ctrlProp" Target="../ctrlProps/ctrlProp171.xml"/><Relationship Id="rId25" Type="http://schemas.openxmlformats.org/officeDocument/2006/relationships/ctrlProp" Target="../ctrlProps/ctrlProp179.xml"/><Relationship Id="rId33" Type="http://schemas.openxmlformats.org/officeDocument/2006/relationships/ctrlProp" Target="../ctrlProps/ctrlProp187.xml"/><Relationship Id="rId38" Type="http://schemas.openxmlformats.org/officeDocument/2006/relationships/ctrlProp" Target="../ctrlProps/ctrlProp192.xml"/><Relationship Id="rId46" Type="http://schemas.openxmlformats.org/officeDocument/2006/relationships/ctrlProp" Target="../ctrlProps/ctrlProp200.xml"/><Relationship Id="rId59" Type="http://schemas.openxmlformats.org/officeDocument/2006/relationships/ctrlProp" Target="../ctrlProps/ctrlProp21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7.xml"/><Relationship Id="rId18" Type="http://schemas.openxmlformats.org/officeDocument/2006/relationships/ctrlProp" Target="../ctrlProps/ctrlProp232.xml"/><Relationship Id="rId26" Type="http://schemas.openxmlformats.org/officeDocument/2006/relationships/ctrlProp" Target="../ctrlProps/ctrlProp240.xml"/><Relationship Id="rId39" Type="http://schemas.openxmlformats.org/officeDocument/2006/relationships/ctrlProp" Target="../ctrlProps/ctrlProp253.xml"/><Relationship Id="rId21" Type="http://schemas.openxmlformats.org/officeDocument/2006/relationships/ctrlProp" Target="../ctrlProps/ctrlProp235.xml"/><Relationship Id="rId34" Type="http://schemas.openxmlformats.org/officeDocument/2006/relationships/ctrlProp" Target="../ctrlProps/ctrlProp248.xml"/><Relationship Id="rId42" Type="http://schemas.openxmlformats.org/officeDocument/2006/relationships/ctrlProp" Target="../ctrlProps/ctrlProp256.xml"/><Relationship Id="rId47" Type="http://schemas.openxmlformats.org/officeDocument/2006/relationships/ctrlProp" Target="../ctrlProps/ctrlProp261.xml"/><Relationship Id="rId50" Type="http://schemas.openxmlformats.org/officeDocument/2006/relationships/ctrlProp" Target="../ctrlProps/ctrlProp264.xml"/><Relationship Id="rId55" Type="http://schemas.openxmlformats.org/officeDocument/2006/relationships/ctrlProp" Target="../ctrlProps/ctrlProp269.xml"/><Relationship Id="rId7" Type="http://schemas.openxmlformats.org/officeDocument/2006/relationships/ctrlProp" Target="../ctrlProps/ctrlProp221.xml"/><Relationship Id="rId12" Type="http://schemas.openxmlformats.org/officeDocument/2006/relationships/ctrlProp" Target="../ctrlProps/ctrlProp226.xml"/><Relationship Id="rId17" Type="http://schemas.openxmlformats.org/officeDocument/2006/relationships/ctrlProp" Target="../ctrlProps/ctrlProp231.xml"/><Relationship Id="rId25" Type="http://schemas.openxmlformats.org/officeDocument/2006/relationships/ctrlProp" Target="../ctrlProps/ctrlProp239.xml"/><Relationship Id="rId33" Type="http://schemas.openxmlformats.org/officeDocument/2006/relationships/ctrlProp" Target="../ctrlProps/ctrlProp247.xml"/><Relationship Id="rId38" Type="http://schemas.openxmlformats.org/officeDocument/2006/relationships/ctrlProp" Target="../ctrlProps/ctrlProp252.xml"/><Relationship Id="rId46" Type="http://schemas.openxmlformats.org/officeDocument/2006/relationships/ctrlProp" Target="../ctrlProps/ctrlProp260.xml"/><Relationship Id="rId2" Type="http://schemas.openxmlformats.org/officeDocument/2006/relationships/drawing" Target="../drawings/drawing18.xml"/><Relationship Id="rId16" Type="http://schemas.openxmlformats.org/officeDocument/2006/relationships/ctrlProp" Target="../ctrlProps/ctrlProp230.xml"/><Relationship Id="rId20" Type="http://schemas.openxmlformats.org/officeDocument/2006/relationships/ctrlProp" Target="../ctrlProps/ctrlProp234.xml"/><Relationship Id="rId29" Type="http://schemas.openxmlformats.org/officeDocument/2006/relationships/ctrlProp" Target="../ctrlProps/ctrlProp243.xml"/><Relationship Id="rId41" Type="http://schemas.openxmlformats.org/officeDocument/2006/relationships/ctrlProp" Target="../ctrlProps/ctrlProp255.xml"/><Relationship Id="rId54" Type="http://schemas.openxmlformats.org/officeDocument/2006/relationships/ctrlProp" Target="../ctrlProps/ctrlProp268.xml"/><Relationship Id="rId1" Type="http://schemas.openxmlformats.org/officeDocument/2006/relationships/printerSettings" Target="../printerSettings/printerSettings6.bin"/><Relationship Id="rId6" Type="http://schemas.openxmlformats.org/officeDocument/2006/relationships/ctrlProp" Target="../ctrlProps/ctrlProp220.xml"/><Relationship Id="rId11" Type="http://schemas.openxmlformats.org/officeDocument/2006/relationships/ctrlProp" Target="../ctrlProps/ctrlProp225.xml"/><Relationship Id="rId24" Type="http://schemas.openxmlformats.org/officeDocument/2006/relationships/ctrlProp" Target="../ctrlProps/ctrlProp238.xml"/><Relationship Id="rId32" Type="http://schemas.openxmlformats.org/officeDocument/2006/relationships/ctrlProp" Target="../ctrlProps/ctrlProp246.xml"/><Relationship Id="rId37" Type="http://schemas.openxmlformats.org/officeDocument/2006/relationships/ctrlProp" Target="../ctrlProps/ctrlProp251.xml"/><Relationship Id="rId40" Type="http://schemas.openxmlformats.org/officeDocument/2006/relationships/ctrlProp" Target="../ctrlProps/ctrlProp254.xml"/><Relationship Id="rId45" Type="http://schemas.openxmlformats.org/officeDocument/2006/relationships/ctrlProp" Target="../ctrlProps/ctrlProp259.xml"/><Relationship Id="rId53" Type="http://schemas.openxmlformats.org/officeDocument/2006/relationships/ctrlProp" Target="../ctrlProps/ctrlProp267.xml"/><Relationship Id="rId5" Type="http://schemas.openxmlformats.org/officeDocument/2006/relationships/ctrlProp" Target="../ctrlProps/ctrlProp219.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49" Type="http://schemas.openxmlformats.org/officeDocument/2006/relationships/ctrlProp" Target="../ctrlProps/ctrlProp263.xml"/><Relationship Id="rId10" Type="http://schemas.openxmlformats.org/officeDocument/2006/relationships/ctrlProp" Target="../ctrlProps/ctrlProp224.xml"/><Relationship Id="rId19" Type="http://schemas.openxmlformats.org/officeDocument/2006/relationships/ctrlProp" Target="../ctrlProps/ctrlProp233.xml"/><Relationship Id="rId31" Type="http://schemas.openxmlformats.org/officeDocument/2006/relationships/ctrlProp" Target="../ctrlProps/ctrlProp245.xml"/><Relationship Id="rId44" Type="http://schemas.openxmlformats.org/officeDocument/2006/relationships/ctrlProp" Target="../ctrlProps/ctrlProp258.xml"/><Relationship Id="rId52" Type="http://schemas.openxmlformats.org/officeDocument/2006/relationships/ctrlProp" Target="../ctrlProps/ctrlProp266.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 Id="rId22" Type="http://schemas.openxmlformats.org/officeDocument/2006/relationships/ctrlProp" Target="../ctrlProps/ctrlProp236.xml"/><Relationship Id="rId27" Type="http://schemas.openxmlformats.org/officeDocument/2006/relationships/ctrlProp" Target="../ctrlProps/ctrlProp241.xml"/><Relationship Id="rId30" Type="http://schemas.openxmlformats.org/officeDocument/2006/relationships/ctrlProp" Target="../ctrlProps/ctrlProp244.xml"/><Relationship Id="rId35" Type="http://schemas.openxmlformats.org/officeDocument/2006/relationships/ctrlProp" Target="../ctrlProps/ctrlProp249.xml"/><Relationship Id="rId43" Type="http://schemas.openxmlformats.org/officeDocument/2006/relationships/ctrlProp" Target="../ctrlProps/ctrlProp257.xml"/><Relationship Id="rId48" Type="http://schemas.openxmlformats.org/officeDocument/2006/relationships/ctrlProp" Target="../ctrlProps/ctrlProp262.xml"/><Relationship Id="rId56" Type="http://schemas.openxmlformats.org/officeDocument/2006/relationships/ctrlProp" Target="../ctrlProps/ctrlProp270.xml"/><Relationship Id="rId8" Type="http://schemas.openxmlformats.org/officeDocument/2006/relationships/ctrlProp" Target="../ctrlProps/ctrlProp222.xml"/><Relationship Id="rId51" Type="http://schemas.openxmlformats.org/officeDocument/2006/relationships/ctrlProp" Target="../ctrlProps/ctrlProp265.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80.xml"/><Relationship Id="rId18" Type="http://schemas.openxmlformats.org/officeDocument/2006/relationships/ctrlProp" Target="../ctrlProps/ctrlProp285.xml"/><Relationship Id="rId26" Type="http://schemas.openxmlformats.org/officeDocument/2006/relationships/ctrlProp" Target="../ctrlProps/ctrlProp293.xml"/><Relationship Id="rId39" Type="http://schemas.openxmlformats.org/officeDocument/2006/relationships/ctrlProp" Target="../ctrlProps/ctrlProp306.xml"/><Relationship Id="rId21" Type="http://schemas.openxmlformats.org/officeDocument/2006/relationships/ctrlProp" Target="../ctrlProps/ctrlProp288.xml"/><Relationship Id="rId34" Type="http://schemas.openxmlformats.org/officeDocument/2006/relationships/ctrlProp" Target="../ctrlProps/ctrlProp301.xml"/><Relationship Id="rId42" Type="http://schemas.openxmlformats.org/officeDocument/2006/relationships/ctrlProp" Target="../ctrlProps/ctrlProp309.xml"/><Relationship Id="rId47" Type="http://schemas.openxmlformats.org/officeDocument/2006/relationships/ctrlProp" Target="../ctrlProps/ctrlProp314.xml"/><Relationship Id="rId50" Type="http://schemas.openxmlformats.org/officeDocument/2006/relationships/ctrlProp" Target="../ctrlProps/ctrlProp317.xml"/><Relationship Id="rId55" Type="http://schemas.openxmlformats.org/officeDocument/2006/relationships/ctrlProp" Target="../ctrlProps/ctrlProp322.xml"/><Relationship Id="rId63" Type="http://schemas.openxmlformats.org/officeDocument/2006/relationships/ctrlProp" Target="../ctrlProps/ctrlProp330.xml"/><Relationship Id="rId68" Type="http://schemas.openxmlformats.org/officeDocument/2006/relationships/ctrlProp" Target="../ctrlProps/ctrlProp335.xml"/><Relationship Id="rId76" Type="http://schemas.openxmlformats.org/officeDocument/2006/relationships/ctrlProp" Target="../ctrlProps/ctrlProp343.xml"/><Relationship Id="rId84" Type="http://schemas.openxmlformats.org/officeDocument/2006/relationships/ctrlProp" Target="../ctrlProps/ctrlProp351.xml"/><Relationship Id="rId7" Type="http://schemas.openxmlformats.org/officeDocument/2006/relationships/ctrlProp" Target="../ctrlProps/ctrlProp274.xml"/><Relationship Id="rId71" Type="http://schemas.openxmlformats.org/officeDocument/2006/relationships/ctrlProp" Target="../ctrlProps/ctrlProp338.xml"/><Relationship Id="rId2" Type="http://schemas.openxmlformats.org/officeDocument/2006/relationships/drawing" Target="../drawings/drawing21.xml"/><Relationship Id="rId16" Type="http://schemas.openxmlformats.org/officeDocument/2006/relationships/ctrlProp" Target="../ctrlProps/ctrlProp283.xml"/><Relationship Id="rId29" Type="http://schemas.openxmlformats.org/officeDocument/2006/relationships/ctrlProp" Target="../ctrlProps/ctrlProp296.xml"/><Relationship Id="rId11" Type="http://schemas.openxmlformats.org/officeDocument/2006/relationships/ctrlProp" Target="../ctrlProps/ctrlProp278.xml"/><Relationship Id="rId24" Type="http://schemas.openxmlformats.org/officeDocument/2006/relationships/ctrlProp" Target="../ctrlProps/ctrlProp291.xml"/><Relationship Id="rId32" Type="http://schemas.openxmlformats.org/officeDocument/2006/relationships/ctrlProp" Target="../ctrlProps/ctrlProp299.xml"/><Relationship Id="rId37" Type="http://schemas.openxmlformats.org/officeDocument/2006/relationships/ctrlProp" Target="../ctrlProps/ctrlProp304.xml"/><Relationship Id="rId40" Type="http://schemas.openxmlformats.org/officeDocument/2006/relationships/ctrlProp" Target="../ctrlProps/ctrlProp307.xml"/><Relationship Id="rId45" Type="http://schemas.openxmlformats.org/officeDocument/2006/relationships/ctrlProp" Target="../ctrlProps/ctrlProp312.xml"/><Relationship Id="rId53" Type="http://schemas.openxmlformats.org/officeDocument/2006/relationships/ctrlProp" Target="../ctrlProps/ctrlProp320.xml"/><Relationship Id="rId58" Type="http://schemas.openxmlformats.org/officeDocument/2006/relationships/ctrlProp" Target="../ctrlProps/ctrlProp325.xml"/><Relationship Id="rId66" Type="http://schemas.openxmlformats.org/officeDocument/2006/relationships/ctrlProp" Target="../ctrlProps/ctrlProp333.xml"/><Relationship Id="rId74" Type="http://schemas.openxmlformats.org/officeDocument/2006/relationships/ctrlProp" Target="../ctrlProps/ctrlProp341.xml"/><Relationship Id="rId79" Type="http://schemas.openxmlformats.org/officeDocument/2006/relationships/ctrlProp" Target="../ctrlProps/ctrlProp346.xml"/><Relationship Id="rId5" Type="http://schemas.openxmlformats.org/officeDocument/2006/relationships/ctrlProp" Target="../ctrlProps/ctrlProp272.xml"/><Relationship Id="rId61" Type="http://schemas.openxmlformats.org/officeDocument/2006/relationships/ctrlProp" Target="../ctrlProps/ctrlProp328.xml"/><Relationship Id="rId82" Type="http://schemas.openxmlformats.org/officeDocument/2006/relationships/ctrlProp" Target="../ctrlProps/ctrlProp349.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 Id="rId22" Type="http://schemas.openxmlformats.org/officeDocument/2006/relationships/ctrlProp" Target="../ctrlProps/ctrlProp289.xml"/><Relationship Id="rId27" Type="http://schemas.openxmlformats.org/officeDocument/2006/relationships/ctrlProp" Target="../ctrlProps/ctrlProp294.xml"/><Relationship Id="rId30" Type="http://schemas.openxmlformats.org/officeDocument/2006/relationships/ctrlProp" Target="../ctrlProps/ctrlProp297.xml"/><Relationship Id="rId35" Type="http://schemas.openxmlformats.org/officeDocument/2006/relationships/ctrlProp" Target="../ctrlProps/ctrlProp302.xml"/><Relationship Id="rId43" Type="http://schemas.openxmlformats.org/officeDocument/2006/relationships/ctrlProp" Target="../ctrlProps/ctrlProp310.xml"/><Relationship Id="rId48" Type="http://schemas.openxmlformats.org/officeDocument/2006/relationships/ctrlProp" Target="../ctrlProps/ctrlProp315.xml"/><Relationship Id="rId56" Type="http://schemas.openxmlformats.org/officeDocument/2006/relationships/ctrlProp" Target="../ctrlProps/ctrlProp323.xml"/><Relationship Id="rId64" Type="http://schemas.openxmlformats.org/officeDocument/2006/relationships/ctrlProp" Target="../ctrlProps/ctrlProp331.xml"/><Relationship Id="rId69" Type="http://schemas.openxmlformats.org/officeDocument/2006/relationships/ctrlProp" Target="../ctrlProps/ctrlProp336.xml"/><Relationship Id="rId77" Type="http://schemas.openxmlformats.org/officeDocument/2006/relationships/ctrlProp" Target="../ctrlProps/ctrlProp344.xml"/><Relationship Id="rId8" Type="http://schemas.openxmlformats.org/officeDocument/2006/relationships/ctrlProp" Target="../ctrlProps/ctrlProp275.xml"/><Relationship Id="rId51" Type="http://schemas.openxmlformats.org/officeDocument/2006/relationships/ctrlProp" Target="../ctrlProps/ctrlProp318.xml"/><Relationship Id="rId72" Type="http://schemas.openxmlformats.org/officeDocument/2006/relationships/ctrlProp" Target="../ctrlProps/ctrlProp339.xml"/><Relationship Id="rId80" Type="http://schemas.openxmlformats.org/officeDocument/2006/relationships/ctrlProp" Target="../ctrlProps/ctrlProp347.xml"/><Relationship Id="rId85" Type="http://schemas.openxmlformats.org/officeDocument/2006/relationships/ctrlProp" Target="../ctrlProps/ctrlProp352.xml"/><Relationship Id="rId3" Type="http://schemas.openxmlformats.org/officeDocument/2006/relationships/vmlDrawing" Target="../drawings/vmlDrawing6.vml"/><Relationship Id="rId12" Type="http://schemas.openxmlformats.org/officeDocument/2006/relationships/ctrlProp" Target="../ctrlProps/ctrlProp279.xml"/><Relationship Id="rId17" Type="http://schemas.openxmlformats.org/officeDocument/2006/relationships/ctrlProp" Target="../ctrlProps/ctrlProp284.xml"/><Relationship Id="rId25" Type="http://schemas.openxmlformats.org/officeDocument/2006/relationships/ctrlProp" Target="../ctrlProps/ctrlProp292.xml"/><Relationship Id="rId33" Type="http://schemas.openxmlformats.org/officeDocument/2006/relationships/ctrlProp" Target="../ctrlProps/ctrlProp300.xml"/><Relationship Id="rId38" Type="http://schemas.openxmlformats.org/officeDocument/2006/relationships/ctrlProp" Target="../ctrlProps/ctrlProp305.xml"/><Relationship Id="rId46" Type="http://schemas.openxmlformats.org/officeDocument/2006/relationships/ctrlProp" Target="../ctrlProps/ctrlProp313.xml"/><Relationship Id="rId59" Type="http://schemas.openxmlformats.org/officeDocument/2006/relationships/ctrlProp" Target="../ctrlProps/ctrlProp326.xml"/><Relationship Id="rId67" Type="http://schemas.openxmlformats.org/officeDocument/2006/relationships/ctrlProp" Target="../ctrlProps/ctrlProp334.xml"/><Relationship Id="rId20" Type="http://schemas.openxmlformats.org/officeDocument/2006/relationships/ctrlProp" Target="../ctrlProps/ctrlProp287.xml"/><Relationship Id="rId41" Type="http://schemas.openxmlformats.org/officeDocument/2006/relationships/ctrlProp" Target="../ctrlProps/ctrlProp308.xml"/><Relationship Id="rId54" Type="http://schemas.openxmlformats.org/officeDocument/2006/relationships/ctrlProp" Target="../ctrlProps/ctrlProp321.xml"/><Relationship Id="rId62" Type="http://schemas.openxmlformats.org/officeDocument/2006/relationships/ctrlProp" Target="../ctrlProps/ctrlProp329.xml"/><Relationship Id="rId70" Type="http://schemas.openxmlformats.org/officeDocument/2006/relationships/ctrlProp" Target="../ctrlProps/ctrlProp337.xml"/><Relationship Id="rId75" Type="http://schemas.openxmlformats.org/officeDocument/2006/relationships/ctrlProp" Target="../ctrlProps/ctrlProp342.xml"/><Relationship Id="rId83" Type="http://schemas.openxmlformats.org/officeDocument/2006/relationships/ctrlProp" Target="../ctrlProps/ctrlProp350.xml"/><Relationship Id="rId1" Type="http://schemas.openxmlformats.org/officeDocument/2006/relationships/printerSettings" Target="../printerSettings/printerSettings7.bin"/><Relationship Id="rId6" Type="http://schemas.openxmlformats.org/officeDocument/2006/relationships/ctrlProp" Target="../ctrlProps/ctrlProp273.xml"/><Relationship Id="rId15" Type="http://schemas.openxmlformats.org/officeDocument/2006/relationships/ctrlProp" Target="../ctrlProps/ctrlProp282.xml"/><Relationship Id="rId23" Type="http://schemas.openxmlformats.org/officeDocument/2006/relationships/ctrlProp" Target="../ctrlProps/ctrlProp290.xml"/><Relationship Id="rId28" Type="http://schemas.openxmlformats.org/officeDocument/2006/relationships/ctrlProp" Target="../ctrlProps/ctrlProp295.xml"/><Relationship Id="rId36" Type="http://schemas.openxmlformats.org/officeDocument/2006/relationships/ctrlProp" Target="../ctrlProps/ctrlProp303.xml"/><Relationship Id="rId49" Type="http://schemas.openxmlformats.org/officeDocument/2006/relationships/ctrlProp" Target="../ctrlProps/ctrlProp316.xml"/><Relationship Id="rId57" Type="http://schemas.openxmlformats.org/officeDocument/2006/relationships/ctrlProp" Target="../ctrlProps/ctrlProp324.xml"/><Relationship Id="rId10" Type="http://schemas.openxmlformats.org/officeDocument/2006/relationships/ctrlProp" Target="../ctrlProps/ctrlProp277.xml"/><Relationship Id="rId31" Type="http://schemas.openxmlformats.org/officeDocument/2006/relationships/ctrlProp" Target="../ctrlProps/ctrlProp298.xml"/><Relationship Id="rId44" Type="http://schemas.openxmlformats.org/officeDocument/2006/relationships/ctrlProp" Target="../ctrlProps/ctrlProp311.xml"/><Relationship Id="rId52" Type="http://schemas.openxmlformats.org/officeDocument/2006/relationships/ctrlProp" Target="../ctrlProps/ctrlProp319.xml"/><Relationship Id="rId60" Type="http://schemas.openxmlformats.org/officeDocument/2006/relationships/ctrlProp" Target="../ctrlProps/ctrlProp327.xml"/><Relationship Id="rId65" Type="http://schemas.openxmlformats.org/officeDocument/2006/relationships/ctrlProp" Target="../ctrlProps/ctrlProp332.xml"/><Relationship Id="rId73" Type="http://schemas.openxmlformats.org/officeDocument/2006/relationships/ctrlProp" Target="../ctrlProps/ctrlProp340.xml"/><Relationship Id="rId78" Type="http://schemas.openxmlformats.org/officeDocument/2006/relationships/ctrlProp" Target="../ctrlProps/ctrlProp345.xml"/><Relationship Id="rId81" Type="http://schemas.openxmlformats.org/officeDocument/2006/relationships/ctrlProp" Target="../ctrlProps/ctrlProp3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7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Q92"/>
  <sheetViews>
    <sheetView showGridLines="0" showRowColHeaders="0" workbookViewId="0">
      <selection activeCell="A32" sqref="A32:F3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682" t="s">
        <v>2559</v>
      </c>
      <c r="B1" s="722"/>
      <c r="C1" s="722"/>
      <c r="D1" s="722"/>
      <c r="E1" s="722"/>
      <c r="F1" s="722"/>
      <c r="G1" s="722"/>
      <c r="H1" s="722"/>
      <c r="I1" s="722"/>
      <c r="J1" s="723"/>
      <c r="L1" s="10"/>
      <c r="M1" s="10"/>
      <c r="N1" s="10"/>
      <c r="O1" s="10"/>
      <c r="P1" s="10"/>
      <c r="Q1" s="10"/>
    </row>
    <row r="2" spans="1:17" ht="37.5" customHeight="1" thickBot="1" x14ac:dyDescent="0.3">
      <c r="A2" s="146"/>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t="s">
        <v>3330</v>
      </c>
      <c r="B3" s="680"/>
      <c r="C3" s="680"/>
      <c r="D3" s="680"/>
      <c r="E3" s="680"/>
      <c r="F3" s="680"/>
      <c r="G3" s="680"/>
      <c r="H3" s="680"/>
      <c r="I3" s="680"/>
      <c r="J3" s="681"/>
      <c r="L3" s="10"/>
      <c r="M3" s="10"/>
      <c r="N3" s="10"/>
      <c r="O3" s="10"/>
      <c r="P3" s="10"/>
      <c r="Q3" s="10"/>
    </row>
    <row r="4" spans="1:17" ht="15.75" customHeight="1" x14ac:dyDescent="0.25">
      <c r="A4" s="698"/>
      <c r="B4" s="699"/>
      <c r="C4" s="700" t="str">
        <f>DATA!E592</f>
        <v>. . . and</v>
      </c>
      <c r="D4" s="701"/>
      <c r="E4" s="700" t="str">
        <f>DATA!E596</f>
        <v>. . . and</v>
      </c>
      <c r="F4" s="701"/>
      <c r="G4" s="702" t="str">
        <f>DATA!E600</f>
        <v>. . . and</v>
      </c>
      <c r="H4" s="703"/>
      <c r="I4" s="694" t="str">
        <f>DATA!E604</f>
        <v>. . . and</v>
      </c>
      <c r="J4" s="695"/>
      <c r="L4" s="10"/>
      <c r="M4" s="10"/>
      <c r="N4" s="10"/>
      <c r="O4" s="10"/>
      <c r="P4" s="10"/>
      <c r="Q4" s="10"/>
    </row>
    <row r="5" spans="1:17" s="22" customFormat="1" ht="58.5" customHeight="1" x14ac:dyDescent="0.25">
      <c r="A5" s="689" t="str">
        <f>DATA!E586</f>
        <v>THE PRINCIPAL:</v>
      </c>
      <c r="B5" s="690"/>
      <c r="C5" s="697" t="str">
        <f>DATA!E593</f>
        <v>THE PRINCIPAL:</v>
      </c>
      <c r="D5" s="691"/>
      <c r="E5" s="697" t="str">
        <f>DATA!E597</f>
        <v xml:space="preserve">THE PRINCIPAL encourages families and community members to become engaged in: </v>
      </c>
      <c r="F5" s="691"/>
      <c r="G5" s="689" t="str">
        <f>DATA!E601</f>
        <v>SCHOOL STAFF MEMBERS:</v>
      </c>
      <c r="H5" s="691"/>
      <c r="I5" s="689" t="str">
        <f>DATA!E605</f>
        <v>SCHOOL STAFF MEMBERS:</v>
      </c>
      <c r="J5" s="691"/>
      <c r="L5" s="23"/>
      <c r="M5" s="23"/>
      <c r="N5" s="23"/>
      <c r="O5" s="23"/>
      <c r="P5" s="23"/>
      <c r="Q5" s="23"/>
    </row>
    <row r="6" spans="1:17" ht="108" customHeight="1" x14ac:dyDescent="0.25">
      <c r="A6" s="76"/>
      <c r="B6" s="124" t="str">
        <f>DATA!E590</f>
        <v>Establishes a welcoming and inviting approach to parents and community members as visitors to the school or individual classrooms.</v>
      </c>
      <c r="C6" s="125"/>
      <c r="D6" s="120" t="str">
        <f>DATA!E594</f>
        <v>Conducts community outreach activities.</v>
      </c>
      <c r="E6" s="69"/>
      <c r="F6" s="120" t="str">
        <f>DATA!E598</f>
        <v>Student learning initiatives.</v>
      </c>
      <c r="G6" s="69"/>
      <c r="H6" s="120" t="str">
        <f>DATA!E602</f>
        <v xml:space="preserve">Support family and community involvement for the benefit of student learning. </v>
      </c>
      <c r="I6" s="69"/>
      <c r="J6" s="120" t="str">
        <f>DATA!E606</f>
        <v>Sustain meaningful parent and community involvement throughout the school year.</v>
      </c>
      <c r="L6" s="10"/>
      <c r="M6" s="10"/>
      <c r="N6" s="10"/>
      <c r="O6" s="10"/>
      <c r="P6" s="10"/>
      <c r="Q6" s="10"/>
    </row>
    <row r="7" spans="1:17" ht="63.75" customHeight="1" x14ac:dyDescent="0.25">
      <c r="A7" s="76"/>
      <c r="B7" s="124"/>
      <c r="C7" s="126"/>
      <c r="D7" s="120" t="str">
        <f>DATA!E595</f>
        <v>Invites families to participate in activities specifically focused on their children.</v>
      </c>
      <c r="E7" s="69"/>
      <c r="F7" s="120" t="str">
        <f>DATA!E599</f>
        <v>School decision making processes.</v>
      </c>
      <c r="G7" s="69"/>
      <c r="H7" s="120" t="str">
        <f>DATA!E603</f>
        <v>Use community resources to classroom learning.</v>
      </c>
      <c r="J7" s="120"/>
      <c r="L7" s="10"/>
      <c r="M7" s="10"/>
      <c r="N7" s="10"/>
      <c r="O7" s="10"/>
      <c r="P7" s="10"/>
      <c r="Q7" s="10"/>
    </row>
    <row r="8" spans="1:17" ht="33" customHeight="1" thickBot="1" x14ac:dyDescent="0.3">
      <c r="A8" s="76"/>
      <c r="B8" s="124"/>
      <c r="C8" s="177"/>
      <c r="D8" s="175"/>
      <c r="E8" s="69"/>
      <c r="F8" s="175"/>
      <c r="G8" s="69"/>
      <c r="H8" s="175"/>
      <c r="I8" s="184"/>
      <c r="J8" s="185" t="str">
        <f>definitions!$B$21</f>
        <v>Click here to revisit element</v>
      </c>
      <c r="L8" s="10"/>
      <c r="M8" s="10"/>
      <c r="N8" s="10"/>
      <c r="O8" s="10"/>
      <c r="P8" s="10"/>
      <c r="Q8" s="10"/>
    </row>
    <row r="9" spans="1:17" ht="15" customHeight="1" x14ac:dyDescent="0.25">
      <c r="A9" s="182"/>
      <c r="B9" s="711" t="str">
        <f>definitions!$B$26</f>
        <v>No Basic practices apply</v>
      </c>
      <c r="C9" s="131"/>
      <c r="D9" s="71"/>
      <c r="E9" s="79"/>
      <c r="F9" s="71"/>
      <c r="G9" s="79"/>
      <c r="H9" s="71"/>
      <c r="I9" s="704" t="str">
        <f>DATA!B608</f>
        <v>Blank Form</v>
      </c>
      <c r="J9" s="705"/>
      <c r="L9" s="688" t="str">
        <f>IF(I9=definitions!$B$11,definitions!$B$16,IF(definitions!$B$53=TRUE,definitions!$B$22,IF(I9=definitions!$B$13,definitions!$B$18,definitions!$B$20)))</f>
        <v>No Professional Practices have been selected.</v>
      </c>
      <c r="M9" s="688"/>
      <c r="N9" s="688"/>
      <c r="O9" s="688"/>
      <c r="P9" s="688"/>
      <c r="Q9" s="10"/>
    </row>
    <row r="10" spans="1:17" ht="15" customHeight="1" x14ac:dyDescent="0.25">
      <c r="A10" s="183"/>
      <c r="B10" s="712"/>
      <c r="C10" s="131"/>
      <c r="D10" s="71"/>
      <c r="E10" s="79"/>
      <c r="F10" s="71"/>
      <c r="G10" s="79"/>
      <c r="H10" s="80"/>
      <c r="I10" s="706"/>
      <c r="J10" s="707"/>
      <c r="L10" s="688"/>
      <c r="M10" s="688"/>
      <c r="N10" s="688"/>
      <c r="O10" s="688"/>
      <c r="P10" s="688"/>
      <c r="Q10" s="10"/>
    </row>
    <row r="11" spans="1:17" ht="42" customHeight="1" thickBot="1" x14ac:dyDescent="0.3">
      <c r="A11" s="708" t="str">
        <f>A1</f>
        <v>Standard VI:  Principals Demonstrate External Development Leadership</v>
      </c>
      <c r="B11" s="709"/>
      <c r="C11" s="709"/>
      <c r="D11" s="709"/>
      <c r="E11" s="709"/>
      <c r="F11" s="709"/>
      <c r="G11" s="709"/>
      <c r="H11" s="709"/>
      <c r="I11" s="709"/>
      <c r="J11" s="710"/>
      <c r="L11" s="10"/>
      <c r="M11" s="10"/>
      <c r="N11" s="10"/>
      <c r="O11" s="10"/>
      <c r="P11" s="10"/>
      <c r="Q11" s="10"/>
    </row>
    <row r="12" spans="1:17" ht="15.95" customHeight="1" thickBot="1" x14ac:dyDescent="0.3">
      <c r="A12" s="146"/>
      <c r="B12" s="127" t="s">
        <v>1979</v>
      </c>
      <c r="C12" s="685" t="s">
        <v>1974</v>
      </c>
      <c r="D12" s="686"/>
      <c r="E12" s="687" t="s">
        <v>1975</v>
      </c>
      <c r="F12" s="686"/>
      <c r="G12" s="687" t="s">
        <v>1976</v>
      </c>
      <c r="H12" s="686"/>
      <c r="I12" s="687" t="s">
        <v>520</v>
      </c>
      <c r="J12" s="686"/>
      <c r="L12" s="10"/>
      <c r="M12" s="10"/>
      <c r="N12" s="10"/>
      <c r="O12" s="10"/>
      <c r="P12" s="10"/>
      <c r="Q12" s="10"/>
    </row>
    <row r="13" spans="1:17" ht="63" customHeight="1" thickBot="1" x14ac:dyDescent="0.3">
      <c r="A13" s="679" t="s">
        <v>3331</v>
      </c>
      <c r="B13" s="680"/>
      <c r="C13" s="680"/>
      <c r="D13" s="680"/>
      <c r="E13" s="680"/>
      <c r="F13" s="680"/>
      <c r="G13" s="680"/>
      <c r="H13" s="680"/>
      <c r="I13" s="680"/>
      <c r="J13" s="681"/>
      <c r="L13" s="10"/>
      <c r="M13" s="10"/>
      <c r="N13" s="10"/>
      <c r="O13" s="10"/>
      <c r="P13" s="10"/>
      <c r="Q13" s="10"/>
    </row>
    <row r="14" spans="1:17" x14ac:dyDescent="0.25">
      <c r="A14" s="717"/>
      <c r="B14" s="718"/>
      <c r="C14" s="692" t="str">
        <f>DATA!E612</f>
        <v>. . . and</v>
      </c>
      <c r="D14" s="693"/>
      <c r="E14" s="694" t="str">
        <f>DATA!E615</f>
        <v>. . . and</v>
      </c>
      <c r="F14" s="695"/>
      <c r="G14" s="694" t="str">
        <f>DATA!E619</f>
        <v>. . . and</v>
      </c>
      <c r="H14" s="696"/>
      <c r="I14" s="694" t="str">
        <f>DATA!E624</f>
        <v>. . . and</v>
      </c>
      <c r="J14" s="695"/>
      <c r="L14" s="10"/>
      <c r="M14" s="10"/>
      <c r="N14" s="10"/>
      <c r="O14" s="10"/>
      <c r="P14" s="10"/>
      <c r="Q14" s="10"/>
    </row>
    <row r="15" spans="1:17" s="22" customFormat="1" ht="24" customHeight="1" x14ac:dyDescent="0.25">
      <c r="A15" s="689" t="str">
        <f>DATA!E609</f>
        <v>THE PRINCIPAL:</v>
      </c>
      <c r="B15" s="690"/>
      <c r="C15" s="697" t="str">
        <f>DATA!E613</f>
        <v>THE PRINCIPAL:</v>
      </c>
      <c r="D15" s="691"/>
      <c r="E15" s="689" t="str">
        <f>DATA!E616</f>
        <v>THE PRINCIPAL:</v>
      </c>
      <c r="F15" s="691"/>
      <c r="G15" s="689" t="str">
        <f>DATA!E620</f>
        <v>SCHOOL STAFF MEMBERS</v>
      </c>
      <c r="H15" s="690"/>
      <c r="I15" s="689" t="str">
        <f>DATA!E625</f>
        <v>SCHOOL STAFF MEMBERS AND PARENTS:</v>
      </c>
      <c r="J15" s="691"/>
      <c r="L15" s="23"/>
      <c r="M15" s="23"/>
      <c r="N15" s="23"/>
      <c r="O15" s="23"/>
      <c r="P15" s="23"/>
      <c r="Q15" s="23"/>
    </row>
    <row r="16" spans="1:17" s="345" customFormat="1" ht="24" customHeight="1" x14ac:dyDescent="0.25">
      <c r="A16" s="360"/>
      <c r="B16" s="361"/>
      <c r="C16" s="363"/>
      <c r="D16" s="362"/>
      <c r="E16" s="361"/>
      <c r="F16" s="362"/>
      <c r="G16" s="801" t="str">
        <f>DATA!E621</f>
        <v>accept responsibility for:</v>
      </c>
      <c r="H16" s="802"/>
      <c r="I16" s="360"/>
      <c r="J16" s="362"/>
      <c r="L16" s="23"/>
      <c r="M16" s="23"/>
      <c r="N16" s="23"/>
      <c r="O16" s="23"/>
      <c r="P16" s="23"/>
      <c r="Q16" s="23"/>
    </row>
    <row r="17" spans="1:17" ht="99.75" customHeight="1" x14ac:dyDescent="0.25">
      <c r="A17" s="76"/>
      <c r="B17" s="120" t="str">
        <f>DATA!E610</f>
        <v>Understands the need for strong community and organizational relationships.</v>
      </c>
      <c r="C17" s="126"/>
      <c r="D17" s="120" t="str">
        <f>DATA!E614</f>
        <v>Understands and interacts with the network of agencies that provide health, social, and other services to families.</v>
      </c>
      <c r="E17" s="90"/>
      <c r="F17" s="120" t="str">
        <f>DATA!E617</f>
        <v>Establishes and maintains strong positive relationships with key community stakeholders and external agencies.</v>
      </c>
      <c r="G17" s="90"/>
      <c r="H17" s="124" t="str">
        <f>DATA!E622</f>
        <v>Adhering to all applicable rules, regulations, policies, and laws.</v>
      </c>
      <c r="I17" s="70"/>
      <c r="J17" s="120" t="str">
        <f>DATA!E626</f>
        <v>Provide support/feedback to enhance the opportunities for all students to be successful and workforce ready.</v>
      </c>
      <c r="L17" s="10"/>
      <c r="M17" s="10"/>
      <c r="N17" s="10"/>
      <c r="O17" s="10"/>
      <c r="P17" s="10"/>
      <c r="Q17" s="10"/>
    </row>
    <row r="18" spans="1:17" ht="72" customHeight="1" x14ac:dyDescent="0.25">
      <c r="A18" s="76"/>
      <c r="B18" s="124"/>
      <c r="C18" s="126"/>
      <c r="D18" s="120"/>
      <c r="E18" s="90"/>
      <c r="F18" s="120" t="str">
        <f>DATA!E618</f>
        <v>Maximizes the impact of community, district, state and national relationships to benefit the school.</v>
      </c>
      <c r="G18" s="90"/>
      <c r="H18" s="124" t="str">
        <f>DATA!E623</f>
        <v>Utilizing available external resources for the benefit of students.</v>
      </c>
      <c r="I18" s="70"/>
      <c r="J18" s="115"/>
      <c r="L18" s="10"/>
      <c r="M18" s="10"/>
      <c r="N18" s="10"/>
      <c r="O18" s="10"/>
      <c r="P18" s="10"/>
      <c r="Q18" s="10"/>
    </row>
    <row r="19" spans="1:17" ht="33" customHeight="1" thickBot="1" x14ac:dyDescent="0.3">
      <c r="A19" s="76"/>
      <c r="B19" s="124"/>
      <c r="C19" s="177"/>
      <c r="D19" s="175"/>
      <c r="E19" s="90"/>
      <c r="F19" s="175"/>
      <c r="G19" s="90"/>
      <c r="H19" s="124"/>
      <c r="I19" s="184"/>
      <c r="J19" s="185" t="str">
        <f>definitions!$B$21</f>
        <v>Click here to revisit element</v>
      </c>
      <c r="L19" s="10"/>
      <c r="M19" s="10"/>
      <c r="N19" s="10"/>
      <c r="O19" s="10"/>
      <c r="P19" s="10"/>
      <c r="Q19" s="10"/>
    </row>
    <row r="20" spans="1:17" ht="15" customHeight="1" x14ac:dyDescent="0.25">
      <c r="A20" s="182"/>
      <c r="B20" s="711" t="str">
        <f>definitions!$B$26</f>
        <v>No Basic practices apply</v>
      </c>
      <c r="C20" s="131"/>
      <c r="D20" s="71"/>
      <c r="E20" s="91"/>
      <c r="F20" s="81"/>
      <c r="G20" s="91"/>
      <c r="H20" s="88"/>
      <c r="I20" s="713" t="str">
        <f>DATA!B628</f>
        <v>Blank Form</v>
      </c>
      <c r="J20" s="714"/>
      <c r="L20" s="688" t="str">
        <f>IF(I20=definitions!$B$11,definitions!$B$16,IF(definitions!$B$54=TRUE,definitions!$B$22,IF(I20=definitions!$B$13,definitions!$B$18,definitions!$B$20)))</f>
        <v>No Professional Practices have been selected.</v>
      </c>
      <c r="M20" s="688"/>
      <c r="N20" s="688"/>
      <c r="O20" s="688"/>
      <c r="P20" s="688"/>
      <c r="Q20" s="10"/>
    </row>
    <row r="21" spans="1:17" ht="15" customHeight="1" thickBot="1" x14ac:dyDescent="0.3">
      <c r="A21" s="183"/>
      <c r="B21" s="712"/>
      <c r="C21" s="132"/>
      <c r="D21" s="82"/>
      <c r="E21" s="92"/>
      <c r="F21" s="86"/>
      <c r="G21" s="92"/>
      <c r="H21" s="89"/>
      <c r="I21" s="715"/>
      <c r="J21" s="716"/>
      <c r="L21" s="688"/>
      <c r="M21" s="688"/>
      <c r="N21" s="688"/>
      <c r="O21" s="688"/>
      <c r="P21" s="688"/>
      <c r="Q21" s="10"/>
    </row>
    <row r="22" spans="1:17" ht="45.75" customHeight="1" thickBot="1" x14ac:dyDescent="0.3">
      <c r="A22" s="721" t="str">
        <f>A1</f>
        <v>Standard VI:  Principals Demonstrate External Development Leadership</v>
      </c>
      <c r="B22" s="722"/>
      <c r="C22" s="722"/>
      <c r="D22" s="722"/>
      <c r="E22" s="722"/>
      <c r="F22" s="722"/>
      <c r="G22" s="722"/>
      <c r="H22" s="722"/>
      <c r="I22" s="722"/>
      <c r="J22" s="723"/>
      <c r="L22" s="10"/>
      <c r="M22" s="10"/>
      <c r="N22" s="10"/>
      <c r="O22" s="10"/>
      <c r="P22" s="10"/>
      <c r="Q22" s="10"/>
    </row>
    <row r="23" spans="1:17" ht="15.95" customHeight="1" thickBot="1" x14ac:dyDescent="0.3">
      <c r="A23" s="146"/>
      <c r="B23" s="127" t="s">
        <v>1979</v>
      </c>
      <c r="C23" s="144"/>
      <c r="D23" s="145" t="s">
        <v>1974</v>
      </c>
      <c r="E23" s="146"/>
      <c r="F23" s="148" t="s">
        <v>1975</v>
      </c>
      <c r="G23" s="146"/>
      <c r="H23" s="148" t="s">
        <v>1976</v>
      </c>
      <c r="I23" s="146"/>
      <c r="J23" s="145" t="s">
        <v>520</v>
      </c>
      <c r="L23" s="10"/>
      <c r="M23" s="10"/>
      <c r="N23" s="10"/>
      <c r="O23" s="10"/>
      <c r="P23" s="10"/>
      <c r="Q23" s="10"/>
    </row>
    <row r="24" spans="1:17" ht="55.5" customHeight="1" thickBot="1" x14ac:dyDescent="0.3">
      <c r="A24" s="679" t="s">
        <v>3332</v>
      </c>
      <c r="B24" s="680"/>
      <c r="C24" s="680"/>
      <c r="D24" s="680"/>
      <c r="E24" s="680"/>
      <c r="F24" s="680"/>
      <c r="G24" s="680"/>
      <c r="H24" s="680"/>
      <c r="I24" s="680"/>
      <c r="J24" s="681"/>
      <c r="L24" s="10"/>
      <c r="M24" s="10"/>
      <c r="N24" s="10"/>
      <c r="O24" s="10"/>
      <c r="P24" s="10"/>
      <c r="Q24" s="10"/>
    </row>
    <row r="25" spans="1:17" x14ac:dyDescent="0.25">
      <c r="A25" s="717"/>
      <c r="B25" s="718"/>
      <c r="C25" s="692" t="str">
        <f>DATA!E633</f>
        <v>. . . and</v>
      </c>
      <c r="D25" s="693"/>
      <c r="E25" s="694" t="str">
        <f>DATA!E637</f>
        <v>. . . and</v>
      </c>
      <c r="F25" s="695"/>
      <c r="G25" s="694" t="str">
        <f>DATA!E641</f>
        <v>. . . and</v>
      </c>
      <c r="H25" s="695"/>
      <c r="I25" s="694" t="str">
        <f>DATA!E644</f>
        <v>. . . and</v>
      </c>
      <c r="J25" s="695"/>
      <c r="L25" s="10"/>
      <c r="M25" s="10"/>
      <c r="N25" s="10"/>
      <c r="O25" s="10"/>
      <c r="P25" s="10"/>
      <c r="Q25" s="10"/>
    </row>
    <row r="26" spans="1:17" s="22" customFormat="1" ht="26.25" customHeight="1" x14ac:dyDescent="0.25">
      <c r="A26" s="689" t="str">
        <f>DATA!E629</f>
        <v>THE PRINCIPAL:</v>
      </c>
      <c r="B26" s="690"/>
      <c r="C26" s="697" t="str">
        <f>DATA!E634</f>
        <v>THE PRINCIPAL:</v>
      </c>
      <c r="D26" s="691"/>
      <c r="E26" s="689" t="str">
        <f>DATA!E638</f>
        <v>THE PRINCIPAL:</v>
      </c>
      <c r="F26" s="691"/>
      <c r="G26" s="689" t="str">
        <f>DATA!E642</f>
        <v>SCHOOL STAFF MEMBERS:</v>
      </c>
      <c r="H26" s="691"/>
      <c r="I26" s="689" t="str">
        <f>DATA!E645</f>
        <v>SCHOOL STAFF MEMBERS:</v>
      </c>
      <c r="J26" s="691"/>
      <c r="L26" s="23"/>
      <c r="M26" s="23"/>
      <c r="N26" s="23"/>
      <c r="O26" s="23"/>
      <c r="P26" s="23"/>
      <c r="Q26" s="23"/>
    </row>
    <row r="27" spans="1:17" ht="70.5" customHeight="1" x14ac:dyDescent="0.25">
      <c r="A27" s="76"/>
      <c r="B27" s="124" t="str">
        <f>DATA!E630</f>
        <v>Engages community members and key stakeholders in the school’s activities.</v>
      </c>
      <c r="C27" s="126"/>
      <c r="D27" s="123" t="str">
        <f>DATA!E635</f>
        <v>Identifies and engages key community stakeholders.</v>
      </c>
      <c r="E27" s="69"/>
      <c r="F27" s="123" t="str">
        <f>DATA!E639</f>
        <v>Advocates throughout the school community for school support.</v>
      </c>
      <c r="G27" s="69"/>
      <c r="H27" s="123" t="str">
        <f>DATA!E643</f>
        <v>Engage community agencies to help meet the needs of students and families.</v>
      </c>
      <c r="I27" s="69"/>
      <c r="J27" s="123" t="str">
        <f>DATA!E646</f>
        <v>Maintain strong relationships with key community stakeholders.</v>
      </c>
      <c r="L27" s="10"/>
      <c r="M27" s="10"/>
      <c r="N27" s="10"/>
      <c r="O27" s="10"/>
      <c r="P27" s="10"/>
      <c r="Q27" s="10"/>
    </row>
    <row r="28" spans="1:17" ht="72" customHeight="1" x14ac:dyDescent="0.25">
      <c r="A28" s="76"/>
      <c r="B28" s="124" t="str">
        <f>DATA!E631</f>
        <v xml:space="preserve">Understands the community and the issues it is facing. </v>
      </c>
      <c r="C28" s="126"/>
      <c r="D28" s="123" t="str">
        <f>DATA!E636</f>
        <v>Solicits community input and uses the input to inform decisions.</v>
      </c>
      <c r="E28" s="69"/>
      <c r="F28" s="123" t="str">
        <f>DATA!E640</f>
        <v>Expands personal reach and sphere of influence to maximize support for the school.</v>
      </c>
      <c r="G28" s="69"/>
      <c r="H28" s="123"/>
      <c r="I28" s="69"/>
      <c r="J28" s="123"/>
      <c r="L28" s="10"/>
      <c r="M28" s="10"/>
      <c r="N28" s="10"/>
      <c r="O28" s="10"/>
      <c r="P28" s="10"/>
      <c r="Q28" s="10"/>
    </row>
    <row r="29" spans="1:17" ht="33" customHeight="1" thickBot="1" x14ac:dyDescent="0.3">
      <c r="A29" s="76"/>
      <c r="B29" s="124"/>
      <c r="C29" s="177"/>
      <c r="D29" s="176"/>
      <c r="E29" s="69"/>
      <c r="F29" s="176"/>
      <c r="G29" s="69"/>
      <c r="H29" s="176"/>
      <c r="I29" s="184"/>
      <c r="J29" s="185" t="str">
        <f>definitions!$B$21</f>
        <v>Click here to revisit element</v>
      </c>
      <c r="L29" s="10"/>
      <c r="M29" s="10"/>
      <c r="N29" s="10"/>
      <c r="O29" s="10"/>
      <c r="P29" s="10"/>
      <c r="Q29" s="10"/>
    </row>
    <row r="30" spans="1:17" ht="15" customHeight="1" x14ac:dyDescent="0.25">
      <c r="A30" s="182"/>
      <c r="B30" s="711" t="str">
        <f>definitions!$B$26</f>
        <v>No Basic practices apply</v>
      </c>
      <c r="C30" s="131"/>
      <c r="D30" s="71"/>
      <c r="E30" s="79"/>
      <c r="F30" s="71"/>
      <c r="G30" s="79"/>
      <c r="H30" s="71"/>
      <c r="I30" s="713" t="str">
        <f>DATA!B648</f>
        <v>Blank Form</v>
      </c>
      <c r="J30" s="714"/>
      <c r="L30" s="688" t="str">
        <f>IF(I30=definitions!$B$11,definitions!$B$16,IF(definitions!$B$55=TRUE,definitions!$B$22,IF(I30=definitions!$B$13,definitions!$B$18,definitions!$B$20)))</f>
        <v>No Professional Practices have been selected.</v>
      </c>
      <c r="M30" s="688"/>
      <c r="N30" s="688"/>
      <c r="O30" s="688"/>
      <c r="P30" s="688"/>
      <c r="Q30" s="10"/>
    </row>
    <row r="31" spans="1:17" ht="15" customHeight="1" thickBot="1" x14ac:dyDescent="0.3">
      <c r="A31" s="183"/>
      <c r="B31" s="712"/>
      <c r="C31" s="132"/>
      <c r="D31" s="82"/>
      <c r="E31" s="85"/>
      <c r="F31" s="86"/>
      <c r="G31" s="85"/>
      <c r="H31" s="86"/>
      <c r="I31" s="715"/>
      <c r="J31" s="716"/>
      <c r="L31" s="688"/>
      <c r="M31" s="688"/>
      <c r="N31" s="688"/>
      <c r="O31" s="688"/>
      <c r="P31" s="688"/>
      <c r="Q31" s="10"/>
    </row>
    <row r="32" spans="1:17" ht="15" customHeight="1" x14ac:dyDescent="0.25">
      <c r="A32" s="736" t="s">
        <v>1977</v>
      </c>
      <c r="B32" s="737"/>
      <c r="C32" s="737"/>
      <c r="D32" s="737"/>
      <c r="E32" s="737"/>
      <c r="F32" s="738"/>
      <c r="G32" s="745" t="s">
        <v>1978</v>
      </c>
      <c r="H32" s="746"/>
      <c r="I32" s="746"/>
      <c r="J32" s="747"/>
      <c r="L32" s="10"/>
      <c r="M32" s="10"/>
      <c r="N32" s="10"/>
      <c r="O32" s="10"/>
      <c r="P32" s="10"/>
      <c r="Q32" s="10"/>
    </row>
    <row r="33" spans="1:17" ht="15" customHeight="1" x14ac:dyDescent="0.25">
      <c r="A33" s="739"/>
      <c r="B33" s="740"/>
      <c r="C33" s="740"/>
      <c r="D33" s="740"/>
      <c r="E33" s="740"/>
      <c r="F33" s="741"/>
      <c r="G33" s="748"/>
      <c r="H33" s="749"/>
      <c r="I33" s="749"/>
      <c r="J33" s="750"/>
      <c r="L33" s="10"/>
      <c r="M33" s="10"/>
      <c r="N33" s="10"/>
      <c r="O33" s="10"/>
      <c r="P33" s="10"/>
      <c r="Q33" s="10"/>
    </row>
    <row r="34" spans="1:17" ht="15" customHeight="1" thickBot="1" x14ac:dyDescent="0.3">
      <c r="A34" s="742"/>
      <c r="B34" s="743"/>
      <c r="C34" s="743"/>
      <c r="D34" s="743"/>
      <c r="E34" s="743"/>
      <c r="F34" s="744"/>
      <c r="G34" s="751"/>
      <c r="H34" s="752"/>
      <c r="I34" s="752"/>
      <c r="J34" s="753"/>
      <c r="L34" s="10"/>
      <c r="M34" s="10"/>
      <c r="N34" s="10"/>
      <c r="O34" s="10"/>
      <c r="P34" s="10"/>
      <c r="Q34" s="10"/>
    </row>
    <row r="35" spans="1:17" ht="15" customHeight="1" x14ac:dyDescent="0.25">
      <c r="A35" s="754"/>
      <c r="B35" s="755"/>
      <c r="C35" s="755"/>
      <c r="D35" s="755"/>
      <c r="E35" s="755"/>
      <c r="F35" s="756"/>
      <c r="G35" s="763"/>
      <c r="H35" s="764"/>
      <c r="I35" s="764"/>
      <c r="J35" s="765"/>
      <c r="L35" s="678" t="str">
        <f>IF(AND(ISBLANK(A35),OR(D68=definitions!$B$6,D68=definitions!$B$7)),definitions!$B$25," ")</f>
        <v xml:space="preserve"> </v>
      </c>
      <c r="M35" s="678"/>
      <c r="N35" s="678"/>
      <c r="O35" s="678"/>
      <c r="P35" s="10"/>
      <c r="Q35" s="10"/>
    </row>
    <row r="36" spans="1:17" ht="15" customHeight="1" x14ac:dyDescent="0.25">
      <c r="A36" s="757"/>
      <c r="B36" s="758"/>
      <c r="C36" s="758"/>
      <c r="D36" s="758"/>
      <c r="E36" s="758"/>
      <c r="F36" s="759"/>
      <c r="G36" s="766"/>
      <c r="H36" s="767"/>
      <c r="I36" s="767"/>
      <c r="J36" s="768"/>
      <c r="L36" s="678"/>
      <c r="M36" s="678"/>
      <c r="N36" s="678"/>
      <c r="O36" s="678"/>
      <c r="P36" s="10"/>
      <c r="Q36" s="10"/>
    </row>
    <row r="37" spans="1:17" ht="15" customHeight="1" x14ac:dyDescent="0.25">
      <c r="A37" s="757"/>
      <c r="B37" s="758"/>
      <c r="C37" s="758"/>
      <c r="D37" s="758"/>
      <c r="E37" s="758"/>
      <c r="F37" s="759"/>
      <c r="G37" s="766"/>
      <c r="H37" s="767"/>
      <c r="I37" s="767"/>
      <c r="J37" s="768"/>
      <c r="L37" s="678"/>
      <c r="M37" s="678"/>
      <c r="N37" s="678"/>
      <c r="O37" s="678"/>
      <c r="P37" s="10"/>
      <c r="Q37" s="10"/>
    </row>
    <row r="38" spans="1:17" ht="15" customHeight="1" x14ac:dyDescent="0.25">
      <c r="A38" s="757"/>
      <c r="B38" s="758"/>
      <c r="C38" s="758"/>
      <c r="D38" s="758"/>
      <c r="E38" s="758"/>
      <c r="F38" s="759"/>
      <c r="G38" s="766"/>
      <c r="H38" s="767"/>
      <c r="I38" s="767"/>
      <c r="J38" s="768"/>
      <c r="L38" s="10"/>
      <c r="M38" s="10"/>
      <c r="N38" s="10"/>
      <c r="O38" s="10"/>
      <c r="P38" s="10"/>
      <c r="Q38" s="10"/>
    </row>
    <row r="39" spans="1:17" ht="15" customHeight="1" x14ac:dyDescent="0.25">
      <c r="A39" s="757"/>
      <c r="B39" s="758"/>
      <c r="C39" s="758"/>
      <c r="D39" s="758"/>
      <c r="E39" s="758"/>
      <c r="F39" s="759"/>
      <c r="G39" s="766"/>
      <c r="H39" s="767"/>
      <c r="I39" s="767"/>
      <c r="J39" s="768"/>
      <c r="L39" s="10"/>
      <c r="M39" s="10"/>
      <c r="N39" s="10"/>
      <c r="O39" s="10"/>
      <c r="P39" s="10"/>
      <c r="Q39" s="10"/>
    </row>
    <row r="40" spans="1:17" ht="15" customHeight="1" x14ac:dyDescent="0.25">
      <c r="A40" s="757"/>
      <c r="B40" s="758"/>
      <c r="C40" s="758"/>
      <c r="D40" s="758"/>
      <c r="E40" s="758"/>
      <c r="F40" s="759"/>
      <c r="G40" s="766"/>
      <c r="H40" s="767"/>
      <c r="I40" s="767"/>
      <c r="J40" s="768"/>
      <c r="L40" s="10"/>
      <c r="M40" s="10"/>
      <c r="N40" s="10"/>
      <c r="O40" s="10"/>
      <c r="P40" s="10"/>
      <c r="Q40" s="10"/>
    </row>
    <row r="41" spans="1:17" ht="15" customHeight="1" x14ac:dyDescent="0.25">
      <c r="A41" s="757"/>
      <c r="B41" s="758"/>
      <c r="C41" s="758"/>
      <c r="D41" s="758"/>
      <c r="E41" s="758"/>
      <c r="F41" s="759"/>
      <c r="G41" s="766"/>
      <c r="H41" s="767"/>
      <c r="I41" s="767"/>
      <c r="J41" s="768"/>
      <c r="L41" s="10"/>
      <c r="M41" s="10"/>
      <c r="N41" s="10"/>
      <c r="O41" s="10"/>
      <c r="P41" s="10"/>
      <c r="Q41" s="10"/>
    </row>
    <row r="42" spans="1:17" ht="15" customHeight="1" x14ac:dyDescent="0.25">
      <c r="A42" s="757"/>
      <c r="B42" s="758"/>
      <c r="C42" s="758"/>
      <c r="D42" s="758"/>
      <c r="E42" s="758"/>
      <c r="F42" s="759"/>
      <c r="G42" s="766"/>
      <c r="H42" s="767"/>
      <c r="I42" s="767"/>
      <c r="J42" s="768"/>
      <c r="L42" s="10"/>
      <c r="M42" s="10"/>
      <c r="N42" s="10"/>
      <c r="O42" s="10"/>
      <c r="P42" s="10"/>
      <c r="Q42" s="10"/>
    </row>
    <row r="43" spans="1:17" ht="15" customHeight="1" x14ac:dyDescent="0.25">
      <c r="A43" s="757"/>
      <c r="B43" s="758"/>
      <c r="C43" s="758"/>
      <c r="D43" s="758"/>
      <c r="E43" s="758"/>
      <c r="F43" s="759"/>
      <c r="G43" s="766"/>
      <c r="H43" s="767"/>
      <c r="I43" s="767"/>
      <c r="J43" s="768"/>
      <c r="L43" s="10"/>
      <c r="M43" s="10"/>
      <c r="N43" s="10"/>
      <c r="O43" s="10"/>
      <c r="P43" s="10"/>
      <c r="Q43" s="10"/>
    </row>
    <row r="44" spans="1:17" ht="15" customHeight="1" x14ac:dyDescent="0.25">
      <c r="A44" s="757"/>
      <c r="B44" s="758"/>
      <c r="C44" s="758"/>
      <c r="D44" s="758"/>
      <c r="E44" s="758"/>
      <c r="F44" s="759"/>
      <c r="G44" s="766"/>
      <c r="H44" s="767"/>
      <c r="I44" s="767"/>
      <c r="J44" s="768"/>
      <c r="L44" s="10"/>
      <c r="M44" s="10"/>
      <c r="N44" s="10"/>
      <c r="O44" s="10"/>
      <c r="P44" s="10"/>
      <c r="Q44" s="10"/>
    </row>
    <row r="45" spans="1:17" ht="15" customHeight="1" x14ac:dyDescent="0.25">
      <c r="A45" s="757"/>
      <c r="B45" s="758"/>
      <c r="C45" s="758"/>
      <c r="D45" s="758"/>
      <c r="E45" s="758"/>
      <c r="F45" s="759"/>
      <c r="G45" s="766"/>
      <c r="H45" s="767"/>
      <c r="I45" s="767"/>
      <c r="J45" s="768"/>
      <c r="L45" s="10"/>
      <c r="M45" s="10"/>
      <c r="N45" s="10"/>
      <c r="O45" s="10"/>
      <c r="P45" s="10"/>
      <c r="Q45" s="10"/>
    </row>
    <row r="46" spans="1:17" ht="15" customHeight="1" x14ac:dyDescent="0.25">
      <c r="A46" s="757"/>
      <c r="B46" s="758"/>
      <c r="C46" s="758"/>
      <c r="D46" s="758"/>
      <c r="E46" s="758"/>
      <c r="F46" s="759"/>
      <c r="G46" s="766"/>
      <c r="H46" s="767"/>
      <c r="I46" s="767"/>
      <c r="J46" s="768"/>
      <c r="L46" s="10"/>
      <c r="M46" s="10"/>
      <c r="N46" s="10"/>
      <c r="O46" s="10"/>
      <c r="P46" s="10"/>
      <c r="Q46" s="10"/>
    </row>
    <row r="47" spans="1:17" ht="15" customHeight="1" x14ac:dyDescent="0.25">
      <c r="A47" s="757"/>
      <c r="B47" s="758"/>
      <c r="C47" s="758"/>
      <c r="D47" s="758"/>
      <c r="E47" s="758"/>
      <c r="F47" s="759"/>
      <c r="G47" s="766"/>
      <c r="H47" s="767"/>
      <c r="I47" s="767"/>
      <c r="J47" s="768"/>
      <c r="L47" s="10"/>
      <c r="M47" s="10"/>
      <c r="N47" s="10"/>
      <c r="O47" s="10"/>
      <c r="P47" s="10"/>
      <c r="Q47" s="10"/>
    </row>
    <row r="48" spans="1:17" ht="15" customHeight="1" thickBot="1" x14ac:dyDescent="0.3">
      <c r="A48" s="760"/>
      <c r="B48" s="761"/>
      <c r="C48" s="761"/>
      <c r="D48" s="761"/>
      <c r="E48" s="761"/>
      <c r="F48" s="762"/>
      <c r="G48" s="769"/>
      <c r="H48" s="770"/>
      <c r="I48" s="770"/>
      <c r="J48" s="771"/>
      <c r="L48" s="10"/>
      <c r="M48" s="10"/>
      <c r="N48" s="10"/>
      <c r="O48" s="10"/>
      <c r="P48" s="10"/>
      <c r="Q48" s="10"/>
    </row>
    <row r="49" spans="1:17" ht="17.25" customHeight="1" thickBot="1" x14ac:dyDescent="0.3">
      <c r="A49" s="772" t="s">
        <v>1060</v>
      </c>
      <c r="B49" s="773"/>
      <c r="C49" s="773"/>
      <c r="D49" s="773"/>
      <c r="E49" s="773"/>
      <c r="F49" s="774"/>
      <c r="G49" s="775" t="s">
        <v>1059</v>
      </c>
      <c r="H49" s="776"/>
      <c r="I49" s="776"/>
      <c r="J49" s="776"/>
      <c r="K49" s="11"/>
      <c r="L49" s="10"/>
      <c r="M49" s="10"/>
      <c r="N49" s="10"/>
      <c r="O49" s="10"/>
      <c r="P49" s="10"/>
      <c r="Q49" s="10"/>
    </row>
    <row r="50" spans="1:17" ht="21.75" customHeight="1" thickBot="1" x14ac:dyDescent="0.3">
      <c r="A50" s="12"/>
      <c r="B50" s="777" t="s">
        <v>2514</v>
      </c>
      <c r="C50" s="778"/>
      <c r="D50" s="778"/>
      <c r="E50" s="778"/>
      <c r="F50" s="779"/>
      <c r="G50" s="675"/>
      <c r="H50" s="676"/>
      <c r="I50" s="676"/>
      <c r="J50" s="676"/>
      <c r="K50" s="677"/>
      <c r="L50" s="10"/>
      <c r="M50" s="10"/>
      <c r="N50" s="10"/>
      <c r="O50" s="10"/>
      <c r="P50" s="10"/>
      <c r="Q50" s="10"/>
    </row>
    <row r="51" spans="1:17" ht="21.75" customHeight="1" thickBot="1" x14ac:dyDescent="0.3">
      <c r="A51" s="15"/>
      <c r="B51" s="777" t="s">
        <v>2562</v>
      </c>
      <c r="C51" s="778"/>
      <c r="D51" s="778"/>
      <c r="E51" s="778"/>
      <c r="F51" s="779"/>
      <c r="G51" s="675"/>
      <c r="H51" s="676"/>
      <c r="I51" s="676"/>
      <c r="J51" s="676"/>
      <c r="K51" s="677"/>
      <c r="L51" s="10"/>
      <c r="M51" s="10"/>
      <c r="N51" s="10"/>
      <c r="O51" s="10"/>
      <c r="P51" s="10"/>
      <c r="Q51" s="10"/>
    </row>
    <row r="52" spans="1:17" ht="21.75" customHeight="1" thickBot="1" x14ac:dyDescent="0.3">
      <c r="A52" s="16"/>
      <c r="B52" s="777" t="s">
        <v>2515</v>
      </c>
      <c r="C52" s="778"/>
      <c r="D52" s="778"/>
      <c r="E52" s="778"/>
      <c r="F52" s="779"/>
      <c r="G52" s="675"/>
      <c r="H52" s="676"/>
      <c r="I52" s="676"/>
      <c r="J52" s="676"/>
      <c r="K52" s="677"/>
      <c r="L52" s="10"/>
      <c r="M52" s="10"/>
      <c r="N52" s="10"/>
      <c r="O52" s="10"/>
      <c r="P52" s="10"/>
      <c r="Q52" s="10"/>
    </row>
    <row r="53" spans="1:17" ht="21.75" customHeight="1" thickBot="1" x14ac:dyDescent="0.3">
      <c r="A53" s="16"/>
      <c r="B53" s="780" t="s">
        <v>2498</v>
      </c>
      <c r="C53" s="781"/>
      <c r="D53" s="781"/>
      <c r="E53" s="781"/>
      <c r="F53" s="782"/>
      <c r="G53" s="675"/>
      <c r="H53" s="676"/>
      <c r="I53" s="676"/>
      <c r="J53" s="676"/>
      <c r="K53" s="677"/>
      <c r="L53" s="10"/>
      <c r="M53" s="10"/>
      <c r="N53" s="10"/>
      <c r="O53" s="10"/>
      <c r="P53" s="10"/>
      <c r="Q53" s="10"/>
    </row>
    <row r="54" spans="1:17" ht="21.75" customHeight="1" thickBot="1" x14ac:dyDescent="0.3">
      <c r="A54" s="19"/>
      <c r="B54" s="780" t="s">
        <v>485</v>
      </c>
      <c r="C54" s="781"/>
      <c r="D54" s="781"/>
      <c r="E54" s="781"/>
      <c r="F54" s="782"/>
      <c r="G54" s="675"/>
      <c r="H54" s="676"/>
      <c r="I54" s="676"/>
      <c r="J54" s="676"/>
      <c r="K54" s="677"/>
      <c r="L54" s="10"/>
      <c r="M54" s="10"/>
      <c r="N54" s="10"/>
      <c r="O54" s="10"/>
      <c r="P54" s="10"/>
      <c r="Q54" s="10"/>
    </row>
    <row r="55" spans="1:17" ht="21.75" customHeight="1" thickBot="1" x14ac:dyDescent="0.3">
      <c r="A55" s="19"/>
      <c r="B55" s="780" t="s">
        <v>2516</v>
      </c>
      <c r="C55" s="781"/>
      <c r="D55" s="781"/>
      <c r="E55" s="781"/>
      <c r="F55" s="782"/>
      <c r="G55" s="675"/>
      <c r="H55" s="676"/>
      <c r="I55" s="676"/>
      <c r="J55" s="676"/>
      <c r="K55" s="677"/>
      <c r="L55" s="10"/>
      <c r="M55" s="10"/>
      <c r="N55" s="10"/>
      <c r="O55" s="10"/>
      <c r="P55" s="10"/>
      <c r="Q55" s="10"/>
    </row>
    <row r="56" spans="1:17" ht="21.75" customHeight="1" thickBot="1" x14ac:dyDescent="0.3">
      <c r="A56" s="19"/>
      <c r="B56" s="780" t="s">
        <v>2560</v>
      </c>
      <c r="C56" s="781"/>
      <c r="D56" s="781"/>
      <c r="E56" s="781"/>
      <c r="F56" s="782"/>
      <c r="G56" s="675"/>
      <c r="H56" s="676"/>
      <c r="I56" s="676"/>
      <c r="J56" s="676"/>
      <c r="K56" s="677"/>
      <c r="L56" s="10"/>
      <c r="M56" s="10"/>
      <c r="N56" s="10"/>
      <c r="O56" s="10"/>
      <c r="P56" s="10"/>
      <c r="Q56" s="10"/>
    </row>
    <row r="57" spans="1:17" ht="21.75" customHeight="1" thickBot="1" x14ac:dyDescent="0.3">
      <c r="A57" s="19"/>
      <c r="B57" s="780" t="s">
        <v>2561</v>
      </c>
      <c r="C57" s="781"/>
      <c r="D57" s="781"/>
      <c r="E57" s="781"/>
      <c r="F57" s="782"/>
      <c r="G57" s="675"/>
      <c r="H57" s="676"/>
      <c r="I57" s="676"/>
      <c r="J57" s="676"/>
      <c r="K57" s="677"/>
      <c r="L57" s="10"/>
      <c r="M57" s="10"/>
      <c r="N57" s="10"/>
      <c r="O57" s="10"/>
      <c r="P57" s="10"/>
      <c r="Q57" s="10"/>
    </row>
    <row r="58" spans="1:17" ht="21.75" customHeight="1" thickBot="1" x14ac:dyDescent="0.3">
      <c r="A58" s="19"/>
      <c r="B58" s="780"/>
      <c r="C58" s="781"/>
      <c r="D58" s="781"/>
      <c r="E58" s="781"/>
      <c r="F58" s="782"/>
      <c r="G58" s="675"/>
      <c r="H58" s="676"/>
      <c r="I58" s="676"/>
      <c r="J58" s="676"/>
      <c r="K58" s="677"/>
      <c r="L58" s="10"/>
      <c r="M58" s="10"/>
      <c r="N58" s="10"/>
      <c r="O58" s="10"/>
      <c r="P58" s="10"/>
      <c r="Q58" s="10"/>
    </row>
    <row r="59" spans="1:17" ht="21.75" customHeight="1" thickBot="1" x14ac:dyDescent="0.3">
      <c r="A59" s="12"/>
      <c r="B59" s="780"/>
      <c r="C59" s="781"/>
      <c r="D59" s="781"/>
      <c r="E59" s="781"/>
      <c r="F59" s="782"/>
      <c r="G59" s="675"/>
      <c r="H59" s="676"/>
      <c r="I59" s="676"/>
      <c r="J59" s="676"/>
      <c r="K59" s="56"/>
      <c r="L59" s="10"/>
      <c r="M59" s="10"/>
      <c r="N59" s="10"/>
      <c r="O59" s="10"/>
      <c r="P59" s="10"/>
      <c r="Q59" s="10"/>
    </row>
    <row r="60" spans="1:17" ht="18.75" customHeight="1" thickBot="1" x14ac:dyDescent="0.3">
      <c r="A60" s="12"/>
      <c r="B60" s="780"/>
      <c r="C60" s="781"/>
      <c r="D60" s="781"/>
      <c r="E60" s="781"/>
      <c r="F60" s="782"/>
      <c r="G60" s="675"/>
      <c r="H60" s="676"/>
      <c r="I60" s="676"/>
      <c r="J60" s="676"/>
      <c r="K60" s="56"/>
      <c r="L60" s="10"/>
      <c r="M60" s="10"/>
      <c r="N60" s="10"/>
      <c r="O60" s="10"/>
      <c r="P60" s="10"/>
      <c r="Q60" s="10"/>
    </row>
    <row r="61" spans="1:17" ht="20.100000000000001" customHeight="1" thickBot="1" x14ac:dyDescent="0.3">
      <c r="A61" s="12"/>
      <c r="B61" s="796" t="s">
        <v>2523</v>
      </c>
      <c r="C61" s="797"/>
      <c r="D61" s="797"/>
      <c r="E61" s="797"/>
      <c r="F61" s="798"/>
      <c r="G61" s="400"/>
      <c r="H61" s="401"/>
      <c r="I61" s="401"/>
      <c r="J61" s="401"/>
      <c r="K61" s="56"/>
      <c r="L61" s="10"/>
      <c r="M61" s="10"/>
      <c r="N61" s="10"/>
      <c r="O61" s="10"/>
      <c r="P61" s="10"/>
      <c r="Q61" s="10"/>
    </row>
    <row r="62" spans="1:17" ht="11.25" customHeight="1" thickBot="1" x14ac:dyDescent="0.3">
      <c r="A62" s="103"/>
      <c r="B62" s="104"/>
      <c r="C62" s="104"/>
      <c r="D62" s="105"/>
      <c r="E62" s="106"/>
      <c r="F62" s="107"/>
      <c r="G62" s="108"/>
      <c r="H62" s="108"/>
      <c r="I62" s="108"/>
      <c r="J62" s="108"/>
      <c r="K62" s="56"/>
      <c r="L62" s="10"/>
      <c r="M62" s="10"/>
      <c r="N62" s="10"/>
      <c r="O62" s="10"/>
      <c r="P62" s="10"/>
      <c r="Q62" s="10"/>
    </row>
    <row r="63" spans="1:17" ht="24" customHeight="1" thickBot="1" x14ac:dyDescent="0.3">
      <c r="A63" s="792" t="s">
        <v>1048</v>
      </c>
      <c r="B63" s="793"/>
      <c r="C63" s="794"/>
      <c r="D63" s="109" t="s">
        <v>1011</v>
      </c>
      <c r="E63" s="110" t="s">
        <v>483</v>
      </c>
      <c r="F63" s="101"/>
      <c r="G63" s="102"/>
      <c r="H63" s="102"/>
      <c r="I63" s="101"/>
      <c r="J63" s="101"/>
      <c r="K63" s="20"/>
      <c r="L63" s="10"/>
      <c r="M63" s="10"/>
      <c r="N63" s="10"/>
      <c r="O63" s="10"/>
      <c r="P63" s="10"/>
      <c r="Q63" s="10"/>
    </row>
    <row r="64" spans="1:17" ht="24.95" customHeight="1" thickBot="1" x14ac:dyDescent="0.3">
      <c r="A64" s="817" t="s">
        <v>2563</v>
      </c>
      <c r="B64" s="818"/>
      <c r="C64" s="819"/>
      <c r="D64" s="34" t="str">
        <f>DATA!B608</f>
        <v>Blank Form</v>
      </c>
      <c r="E64" s="98" t="str">
        <f>DATA!B609</f>
        <v>BF</v>
      </c>
      <c r="F64" s="101"/>
      <c r="G64" s="102"/>
      <c r="H64" s="101"/>
      <c r="I64" s="101"/>
      <c r="J64" s="101"/>
      <c r="K64" s="20"/>
      <c r="L64" s="10"/>
      <c r="M64" s="10"/>
      <c r="N64" s="10"/>
      <c r="O64" s="10"/>
      <c r="P64" s="10"/>
      <c r="Q64" s="10"/>
    </row>
    <row r="65" spans="1:17" ht="24.95" customHeight="1" thickBot="1" x14ac:dyDescent="0.3">
      <c r="A65" s="817" t="s">
        <v>2564</v>
      </c>
      <c r="B65" s="818"/>
      <c r="C65" s="819"/>
      <c r="D65" s="34" t="str">
        <f>DATA!B628</f>
        <v>Blank Form</v>
      </c>
      <c r="E65" s="98" t="str">
        <f>DATA!B629</f>
        <v>BF</v>
      </c>
      <c r="F65" s="101"/>
      <c r="G65" s="102"/>
      <c r="H65" s="101"/>
      <c r="I65" s="101"/>
      <c r="J65" s="101"/>
      <c r="K65" s="20"/>
      <c r="L65" s="10"/>
      <c r="M65" s="10"/>
      <c r="N65" s="10"/>
      <c r="O65" s="10"/>
      <c r="P65" s="10"/>
      <c r="Q65" s="10"/>
    </row>
    <row r="66" spans="1:17" ht="18.75" customHeight="1" thickBot="1" x14ac:dyDescent="0.3">
      <c r="A66" s="817" t="s">
        <v>3044</v>
      </c>
      <c r="B66" s="818"/>
      <c r="C66" s="819"/>
      <c r="D66" s="34" t="str">
        <f>DATA!B648</f>
        <v>Blank Form</v>
      </c>
      <c r="E66" s="98" t="str">
        <f>DATA!B649</f>
        <v>BF</v>
      </c>
      <c r="F66" s="101"/>
      <c r="G66" s="102"/>
      <c r="H66" s="101"/>
      <c r="I66" s="101"/>
      <c r="J66" s="101"/>
      <c r="K66" s="20"/>
      <c r="L66" s="10"/>
      <c r="M66" s="10"/>
      <c r="N66" s="10"/>
      <c r="O66" s="10"/>
      <c r="P66" s="10"/>
      <c r="Q66" s="10"/>
    </row>
    <row r="67" spans="1:17" ht="15.75" customHeight="1" thickBot="1" x14ac:dyDescent="0.3">
      <c r="A67" s="783" t="s">
        <v>1049</v>
      </c>
      <c r="B67" s="784"/>
      <c r="C67" s="785"/>
      <c r="D67" s="51"/>
      <c r="E67" s="406" t="str">
        <f>IF(OR(E64=definitions!$A$12,E65=definitions!$A$12,E66=definitions!$A$12),definitions!$A$12,IF(OR(E64=definitions!$A$11,E65=definitions!$A$11,E66=definitions!$A$11),definitions!$A$11,IF(OR(E64=definitions!$A$13,E65=definitions!$A$13,E66=definitions!$A$13),definitions!$A$13,SUM(E64:E66))))</f>
        <v>BF</v>
      </c>
      <c r="F67" s="101"/>
      <c r="G67" s="101"/>
      <c r="H67" s="101"/>
      <c r="I67" s="101"/>
      <c r="J67" s="101"/>
      <c r="K67" s="21"/>
      <c r="L67" s="10"/>
      <c r="M67" s="10"/>
      <c r="N67" s="10"/>
      <c r="O67" s="10"/>
      <c r="P67" s="10"/>
      <c r="Q67" s="10"/>
    </row>
    <row r="68" spans="1:17" ht="27.75" customHeight="1" thickBot="1" x14ac:dyDescent="0.3">
      <c r="A68" s="786" t="s">
        <v>1050</v>
      </c>
      <c r="B68" s="787"/>
      <c r="C68" s="788"/>
      <c r="D68" s="789" t="str">
        <f>DATA!B651</f>
        <v>Blank Form</v>
      </c>
      <c r="E68" s="790"/>
      <c r="F68" s="790"/>
      <c r="G68" s="791"/>
      <c r="H68" s="95"/>
      <c r="I68" s="95"/>
      <c r="J68" s="96"/>
      <c r="L68" s="10"/>
      <c r="M68" s="10"/>
      <c r="N68" s="10"/>
      <c r="O68" s="10"/>
      <c r="P68" s="10"/>
      <c r="Q68" s="10"/>
    </row>
    <row r="69" spans="1:17" ht="15.75" customHeight="1" x14ac:dyDescent="0.25">
      <c r="A69" s="96"/>
      <c r="B69" s="96"/>
      <c r="C69" s="96"/>
      <c r="D69" s="96"/>
      <c r="E69" s="96"/>
      <c r="F69" s="96"/>
      <c r="G69" s="96"/>
      <c r="H69" s="96"/>
      <c r="I69" s="96"/>
      <c r="J69" s="96"/>
      <c r="K69" s="96"/>
      <c r="L69" s="95"/>
      <c r="M69" s="95"/>
      <c r="N69" s="95"/>
      <c r="O69" s="95"/>
      <c r="P69" s="95"/>
      <c r="Q69" s="95"/>
    </row>
    <row r="70" spans="1:17" x14ac:dyDescent="0.25">
      <c r="A70" s="96"/>
      <c r="B70" s="96"/>
      <c r="C70" s="96"/>
      <c r="D70" s="96"/>
      <c r="E70" s="96"/>
      <c r="F70" s="96"/>
      <c r="G70" s="96"/>
      <c r="H70" s="96"/>
      <c r="I70" s="96"/>
      <c r="J70" s="96"/>
      <c r="K70" s="96"/>
      <c r="L70" s="95"/>
      <c r="M70" s="95"/>
      <c r="N70" s="95"/>
      <c r="O70" s="95"/>
      <c r="P70" s="95"/>
      <c r="Q70" s="95"/>
    </row>
    <row r="71" spans="1:17" x14ac:dyDescent="0.25">
      <c r="A71" s="96"/>
      <c r="B71" s="96"/>
      <c r="C71" s="96"/>
      <c r="D71" s="95"/>
      <c r="E71" s="95"/>
      <c r="F71" s="95"/>
      <c r="G71" s="95"/>
      <c r="H71" s="95"/>
      <c r="I71" s="95"/>
      <c r="J71" s="95"/>
      <c r="K71" s="95"/>
      <c r="L71" s="95"/>
      <c r="M71" s="95"/>
      <c r="N71" s="95"/>
      <c r="O71" s="95"/>
      <c r="P71" s="95"/>
      <c r="Q71" s="96"/>
    </row>
    <row r="72" spans="1:17" x14ac:dyDescent="0.25">
      <c r="A72" s="96"/>
      <c r="B72" s="96"/>
      <c r="C72" s="96"/>
      <c r="D72" s="95"/>
      <c r="E72" s="95"/>
      <c r="F72" s="95"/>
      <c r="G72" s="95"/>
      <c r="H72" s="95"/>
      <c r="I72" s="95"/>
      <c r="J72" s="95"/>
      <c r="K72" s="95"/>
      <c r="L72" s="95"/>
      <c r="M72" s="95"/>
      <c r="N72" s="95"/>
      <c r="O72" s="95"/>
      <c r="P72" s="95"/>
      <c r="Q72" s="96"/>
    </row>
    <row r="73" spans="1:17" ht="15.75" customHeight="1" x14ac:dyDescent="0.25">
      <c r="A73" s="96"/>
      <c r="B73" s="96"/>
      <c r="C73" s="96"/>
      <c r="D73" s="95"/>
      <c r="E73" s="95"/>
      <c r="F73" s="95"/>
      <c r="G73" s="95"/>
      <c r="H73" s="95"/>
      <c r="I73" s="95"/>
      <c r="J73" s="95"/>
      <c r="K73" s="95"/>
      <c r="L73" s="95"/>
      <c r="M73" s="95"/>
      <c r="N73" s="95"/>
      <c r="O73" s="95"/>
      <c r="P73" s="95"/>
      <c r="Q73" s="96"/>
    </row>
    <row r="74" spans="1:17" ht="15.75" customHeight="1" x14ac:dyDescent="0.25">
      <c r="A74" s="96"/>
      <c r="B74" s="96"/>
      <c r="C74" s="96"/>
      <c r="D74" s="95"/>
      <c r="E74" s="95"/>
      <c r="F74" s="95"/>
      <c r="G74" s="95"/>
      <c r="H74" s="95"/>
      <c r="I74" s="95"/>
      <c r="J74" s="95"/>
      <c r="K74" s="95"/>
      <c r="L74" s="95"/>
      <c r="M74" s="95"/>
      <c r="N74" s="95"/>
      <c r="O74" s="95"/>
      <c r="P74" s="95"/>
      <c r="Q74" s="96"/>
    </row>
    <row r="75" spans="1:17" ht="15.75" customHeight="1" x14ac:dyDescent="0.25">
      <c r="A75" s="96"/>
      <c r="B75" s="96"/>
      <c r="C75" s="96"/>
      <c r="D75" s="95"/>
      <c r="E75" s="95"/>
      <c r="F75" s="95"/>
      <c r="G75" s="95"/>
      <c r="H75" s="95"/>
      <c r="I75" s="95"/>
      <c r="J75" s="95"/>
      <c r="K75" s="95"/>
      <c r="L75" s="95"/>
      <c r="M75" s="95"/>
      <c r="N75" s="95"/>
      <c r="O75" s="95"/>
      <c r="P75" s="95"/>
      <c r="Q75" s="96"/>
    </row>
    <row r="76" spans="1:17" ht="15.75" customHeight="1" x14ac:dyDescent="0.25">
      <c r="A76" s="96"/>
      <c r="B76" s="96"/>
      <c r="C76" s="96"/>
      <c r="D76" s="95"/>
      <c r="E76" s="95"/>
      <c r="F76" s="95"/>
      <c r="G76" s="95"/>
      <c r="H76" s="95"/>
      <c r="I76" s="95"/>
      <c r="J76" s="95"/>
      <c r="K76" s="95"/>
      <c r="L76" s="95"/>
      <c r="M76" s="95"/>
      <c r="N76" s="95"/>
      <c r="O76" s="95"/>
      <c r="P76" s="95"/>
      <c r="Q76" s="96"/>
    </row>
    <row r="77" spans="1:17" ht="15.75" customHeight="1" x14ac:dyDescent="0.25">
      <c r="A77" s="96"/>
      <c r="B77" s="96"/>
      <c r="C77" s="96"/>
      <c r="D77" s="95"/>
      <c r="E77" s="95"/>
      <c r="F77" s="95"/>
      <c r="G77" s="95"/>
      <c r="H77" s="95"/>
      <c r="I77" s="95"/>
      <c r="J77" s="95"/>
      <c r="K77" s="95"/>
      <c r="L77" s="95"/>
      <c r="M77" s="95"/>
      <c r="N77" s="95"/>
      <c r="O77" s="95"/>
      <c r="P77" s="95"/>
      <c r="Q77" s="96"/>
    </row>
    <row r="78" spans="1:17" ht="15.75" customHeight="1" x14ac:dyDescent="0.25">
      <c r="A78" s="96"/>
      <c r="B78" s="96"/>
      <c r="C78" s="96"/>
      <c r="D78" s="95"/>
      <c r="E78" s="95"/>
      <c r="F78" s="95"/>
      <c r="G78" s="95"/>
      <c r="H78" s="95"/>
      <c r="I78" s="95"/>
      <c r="J78" s="95"/>
      <c r="K78" s="95"/>
      <c r="L78" s="95"/>
      <c r="M78" s="95"/>
      <c r="N78" s="95"/>
      <c r="O78" s="95"/>
      <c r="P78" s="95"/>
      <c r="Q78" s="96"/>
    </row>
    <row r="79" spans="1:17" ht="15.75" customHeight="1" x14ac:dyDescent="0.25">
      <c r="A79" s="96"/>
      <c r="B79" s="96"/>
      <c r="C79" s="96"/>
      <c r="D79" s="95"/>
      <c r="E79" s="95"/>
      <c r="F79" s="95"/>
      <c r="G79" s="95"/>
      <c r="H79" s="95"/>
      <c r="I79" s="95"/>
      <c r="J79" s="95"/>
      <c r="K79" s="95"/>
      <c r="L79" s="95"/>
      <c r="M79" s="95"/>
      <c r="N79" s="95"/>
      <c r="O79" s="95"/>
      <c r="P79" s="95"/>
      <c r="Q79" s="96"/>
    </row>
    <row r="80" spans="1:17" ht="15.75" customHeight="1" x14ac:dyDescent="0.25">
      <c r="A80" s="96"/>
      <c r="B80" s="96"/>
      <c r="C80" s="96"/>
      <c r="D80" s="95"/>
      <c r="E80" s="95"/>
      <c r="F80" s="95"/>
      <c r="G80" s="95"/>
      <c r="H80" s="95"/>
      <c r="I80" s="95"/>
      <c r="J80" s="95"/>
      <c r="K80" s="95"/>
      <c r="L80" s="95"/>
      <c r="M80" s="95"/>
      <c r="N80" s="95"/>
      <c r="O80" s="95"/>
      <c r="P80" s="95"/>
      <c r="Q80" s="96"/>
    </row>
    <row r="81" spans="1:17" x14ac:dyDescent="0.25">
      <c r="A81" s="96"/>
      <c r="B81" s="96"/>
      <c r="C81" s="96"/>
      <c r="D81" s="95"/>
      <c r="E81" s="95"/>
      <c r="F81" s="95"/>
      <c r="G81" s="95"/>
      <c r="H81" s="95"/>
      <c r="I81" s="95"/>
      <c r="J81" s="95"/>
      <c r="K81" s="95"/>
      <c r="L81" s="95"/>
      <c r="M81" s="95"/>
      <c r="N81" s="95"/>
      <c r="O81" s="95"/>
      <c r="P81" s="95"/>
      <c r="Q81" s="96"/>
    </row>
    <row r="82" spans="1:17"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6"/>
      <c r="E86" s="96"/>
      <c r="F86" s="96"/>
      <c r="G86" s="96"/>
      <c r="H86" s="96"/>
      <c r="I86" s="96"/>
      <c r="J86" s="96"/>
      <c r="K86" s="96"/>
      <c r="L86" s="95"/>
      <c r="M86" s="95"/>
      <c r="N86" s="95"/>
      <c r="O86" s="95"/>
      <c r="P86" s="95"/>
      <c r="Q86" s="95"/>
    </row>
    <row r="87" spans="1:17"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6"/>
      <c r="E89" s="96"/>
      <c r="F89" s="96"/>
      <c r="G89" s="96"/>
      <c r="H89" s="96"/>
      <c r="I89" s="96"/>
      <c r="J89" s="96"/>
      <c r="K89" s="96"/>
      <c r="L89" s="95"/>
      <c r="M89" s="95"/>
      <c r="N89" s="95"/>
      <c r="O89" s="95"/>
      <c r="P89" s="95"/>
      <c r="Q89" s="95"/>
    </row>
    <row r="90" spans="1:17" x14ac:dyDescent="0.25">
      <c r="A90" s="96"/>
      <c r="B90" s="96"/>
      <c r="C90" s="96"/>
      <c r="D90" s="96"/>
      <c r="E90" s="96"/>
      <c r="F90" s="96"/>
      <c r="G90" s="96"/>
      <c r="H90" s="96"/>
      <c r="I90" s="96"/>
      <c r="J90" s="96"/>
      <c r="K90" s="96"/>
      <c r="L90" s="95"/>
      <c r="M90" s="95"/>
      <c r="N90" s="95"/>
      <c r="O90" s="95"/>
      <c r="P90" s="95"/>
      <c r="Q90" s="95"/>
    </row>
    <row r="91" spans="1:17" x14ac:dyDescent="0.25">
      <c r="A91" s="96"/>
      <c r="B91" s="96"/>
      <c r="C91" s="96"/>
      <c r="D91" s="96"/>
      <c r="E91" s="96"/>
      <c r="F91" s="96"/>
      <c r="G91" s="96"/>
      <c r="H91" s="96"/>
      <c r="I91" s="96"/>
      <c r="J91" s="96"/>
      <c r="K91" s="96"/>
      <c r="L91" s="95"/>
      <c r="M91" s="95"/>
      <c r="N91" s="95"/>
      <c r="O91" s="95"/>
      <c r="P91" s="95"/>
      <c r="Q91" s="95"/>
    </row>
    <row r="92" spans="1:17" x14ac:dyDescent="0.25">
      <c r="A92" s="96"/>
      <c r="B92" s="96"/>
      <c r="C92" s="96"/>
      <c r="D92" s="96"/>
      <c r="E92" s="96"/>
      <c r="F92" s="96"/>
      <c r="G92" s="96"/>
      <c r="H92" s="96"/>
      <c r="I92" s="96"/>
      <c r="J92" s="96"/>
      <c r="K92" s="96"/>
      <c r="L92" s="95"/>
      <c r="M92" s="95"/>
      <c r="N92" s="95"/>
      <c r="O92" s="95"/>
      <c r="P92" s="95"/>
      <c r="Q92" s="95"/>
    </row>
  </sheetData>
  <sheetProtection password="C50A" sheet="1" objects="1" scenarios="1" selectLockedCells="1"/>
  <mergeCells count="91">
    <mergeCell ref="L35:O37"/>
    <mergeCell ref="B54:F54"/>
    <mergeCell ref="B55:F55"/>
    <mergeCell ref="B56:F56"/>
    <mergeCell ref="B57:F57"/>
    <mergeCell ref="G56:K56"/>
    <mergeCell ref="G57:K57"/>
    <mergeCell ref="G55:K55"/>
    <mergeCell ref="B50:F50"/>
    <mergeCell ref="B51:F51"/>
    <mergeCell ref="G50:K50"/>
    <mergeCell ref="G51:K51"/>
    <mergeCell ref="G52:K52"/>
    <mergeCell ref="G53:K53"/>
    <mergeCell ref="G54:K54"/>
    <mergeCell ref="B52:F52"/>
    <mergeCell ref="A67:C67"/>
    <mergeCell ref="A68:C68"/>
    <mergeCell ref="D68:G68"/>
    <mergeCell ref="A63:C63"/>
    <mergeCell ref="A64:C64"/>
    <mergeCell ref="A65:C65"/>
    <mergeCell ref="A66:C66"/>
    <mergeCell ref="B61:F61"/>
    <mergeCell ref="B58:F58"/>
    <mergeCell ref="B59:F59"/>
    <mergeCell ref="B60:F60"/>
    <mergeCell ref="G58:K58"/>
    <mergeCell ref="G59:J59"/>
    <mergeCell ref="G60:J60"/>
    <mergeCell ref="G32:J34"/>
    <mergeCell ref="A35:F48"/>
    <mergeCell ref="G35:J48"/>
    <mergeCell ref="A49:F49"/>
    <mergeCell ref="G49:J49"/>
    <mergeCell ref="B53:F53"/>
    <mergeCell ref="I30:J31"/>
    <mergeCell ref="A22:J22"/>
    <mergeCell ref="A24:J24"/>
    <mergeCell ref="A25:B25"/>
    <mergeCell ref="C25:D25"/>
    <mergeCell ref="E25:F25"/>
    <mergeCell ref="G25:H25"/>
    <mergeCell ref="I25:J25"/>
    <mergeCell ref="A26:B26"/>
    <mergeCell ref="C26:D26"/>
    <mergeCell ref="E26:F26"/>
    <mergeCell ref="G26:H26"/>
    <mergeCell ref="I26:J26"/>
    <mergeCell ref="B30:B31"/>
    <mergeCell ref="A32:F34"/>
    <mergeCell ref="I20:J21"/>
    <mergeCell ref="A13:J13"/>
    <mergeCell ref="A14:B14"/>
    <mergeCell ref="C14:D14"/>
    <mergeCell ref="E14:F14"/>
    <mergeCell ref="G14:H14"/>
    <mergeCell ref="I14:J14"/>
    <mergeCell ref="A15:B15"/>
    <mergeCell ref="C15:D15"/>
    <mergeCell ref="E15:F15"/>
    <mergeCell ref="G15:H15"/>
    <mergeCell ref="I15:J15"/>
    <mergeCell ref="B20:B21"/>
    <mergeCell ref="G16:H16"/>
    <mergeCell ref="C12:D12"/>
    <mergeCell ref="E12:F12"/>
    <mergeCell ref="G12:H12"/>
    <mergeCell ref="I12:J12"/>
    <mergeCell ref="B9:B10"/>
    <mergeCell ref="E4:F4"/>
    <mergeCell ref="G4:H4"/>
    <mergeCell ref="I4:J4"/>
    <mergeCell ref="I9:J10"/>
    <mergeCell ref="A11:J11"/>
    <mergeCell ref="L9:P10"/>
    <mergeCell ref="L20:P21"/>
    <mergeCell ref="L30:P31"/>
    <mergeCell ref="A3:J3"/>
    <mergeCell ref="A1:J1"/>
    <mergeCell ref="C2:D2"/>
    <mergeCell ref="E2:F2"/>
    <mergeCell ref="G2:H2"/>
    <mergeCell ref="I2:J2"/>
    <mergeCell ref="A5:B5"/>
    <mergeCell ref="C5:D5"/>
    <mergeCell ref="E5:F5"/>
    <mergeCell ref="G5:H5"/>
    <mergeCell ref="I5:J5"/>
    <mergeCell ref="A4:B4"/>
    <mergeCell ref="C4:D4"/>
  </mergeCells>
  <conditionalFormatting sqref="E64">
    <cfRule type="expression" dxfId="190" priority="40" stopIfTrue="1">
      <formula>($K$5="*")</formula>
    </cfRule>
  </conditionalFormatting>
  <conditionalFormatting sqref="E64:E65">
    <cfRule type="expression" dxfId="189" priority="60" stopIfTrue="1">
      <formula>($I$5="*")</formula>
    </cfRule>
  </conditionalFormatting>
  <conditionalFormatting sqref="E65">
    <cfRule type="expression" dxfId="188" priority="59" stopIfTrue="1">
      <formula>($K$5="*")</formula>
    </cfRule>
  </conditionalFormatting>
  <conditionalFormatting sqref="E66">
    <cfRule type="expression" dxfId="187" priority="58" stopIfTrue="1">
      <formula>($G$6="*")</formula>
    </cfRule>
  </conditionalFormatting>
  <conditionalFormatting sqref="E66">
    <cfRule type="expression" dxfId="186" priority="57" stopIfTrue="1">
      <formula>($H$6="*")</formula>
    </cfRule>
  </conditionalFormatting>
  <conditionalFormatting sqref="E66">
    <cfRule type="expression" dxfId="185" priority="56" stopIfTrue="1">
      <formula>($I$6="*")</formula>
    </cfRule>
  </conditionalFormatting>
  <conditionalFormatting sqref="E66">
    <cfRule type="expression" dxfId="184" priority="55" stopIfTrue="1">
      <formula>($J$6="*")</formula>
    </cfRule>
  </conditionalFormatting>
  <conditionalFormatting sqref="E66">
    <cfRule type="expression" dxfId="183" priority="54" stopIfTrue="1">
      <formula>($K$6="*")</formula>
    </cfRule>
  </conditionalFormatting>
  <conditionalFormatting sqref="D64:D66">
    <cfRule type="expression" dxfId="182" priority="20" stopIfTrue="1">
      <formula>(#REF!="*")</formula>
    </cfRule>
  </conditionalFormatting>
  <conditionalFormatting sqref="D64:D66">
    <cfRule type="expression" dxfId="181" priority="24" stopIfTrue="1">
      <formula>(#REF!="*")</formula>
    </cfRule>
  </conditionalFormatting>
  <conditionalFormatting sqref="D64:D66">
    <cfRule type="expression" dxfId="180" priority="23" stopIfTrue="1">
      <formula>(#REF!="*")</formula>
    </cfRule>
  </conditionalFormatting>
  <conditionalFormatting sqref="D64:D66">
    <cfRule type="expression" dxfId="179" priority="22" stopIfTrue="1">
      <formula>(#REF!="*")</formula>
    </cfRule>
  </conditionalFormatting>
  <conditionalFormatting sqref="D64:D66">
    <cfRule type="expression" dxfId="178" priority="21" stopIfTrue="1">
      <formula>(#REF!="*")</formula>
    </cfRule>
  </conditionalFormatting>
  <conditionalFormatting sqref="E64:E65">
    <cfRule type="expression" dxfId="177" priority="66" stopIfTrue="1">
      <formula>(#REF!="*")</formula>
    </cfRule>
  </conditionalFormatting>
  <conditionalFormatting sqref="E64:E65">
    <cfRule type="expression" dxfId="176" priority="67" stopIfTrue="1">
      <formula>($G$5="*")</formula>
    </cfRule>
  </conditionalFormatting>
  <conditionalFormatting sqref="E64:E65">
    <cfRule type="expression" dxfId="175"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9525</xdr:colOff>
                    <xdr:row>50</xdr:row>
                    <xdr:rowOff>0</xdr:rowOff>
                  </from>
                  <to>
                    <xdr:col>5</xdr:col>
                    <xdr:colOff>1085850</xdr:colOff>
                    <xdr:row>51</xdr:row>
                    <xdr:rowOff>28575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0</xdr:col>
                    <xdr:colOff>9525</xdr:colOff>
                    <xdr:row>51</xdr:row>
                    <xdr:rowOff>0</xdr:rowOff>
                  </from>
                  <to>
                    <xdr:col>2</xdr:col>
                    <xdr:colOff>152400</xdr:colOff>
                    <xdr:row>51</xdr:row>
                    <xdr:rowOff>219075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0</xdr:col>
                    <xdr:colOff>9525</xdr:colOff>
                    <xdr:row>52</xdr:row>
                    <xdr:rowOff>0</xdr:rowOff>
                  </from>
                  <to>
                    <xdr:col>2</xdr:col>
                    <xdr:colOff>209550</xdr:colOff>
                    <xdr:row>52</xdr:row>
                    <xdr:rowOff>219075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0</xdr:col>
                    <xdr:colOff>9525</xdr:colOff>
                    <xdr:row>53</xdr:row>
                    <xdr:rowOff>0</xdr:rowOff>
                  </from>
                  <to>
                    <xdr:col>2</xdr:col>
                    <xdr:colOff>190500</xdr:colOff>
                    <xdr:row>53</xdr:row>
                    <xdr:rowOff>209550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0</xdr:col>
                    <xdr:colOff>9525</xdr:colOff>
                    <xdr:row>53</xdr:row>
                    <xdr:rowOff>266700</xdr:rowOff>
                  </from>
                  <to>
                    <xdr:col>2</xdr:col>
                    <xdr:colOff>171450</xdr:colOff>
                    <xdr:row>54</xdr:row>
                    <xdr:rowOff>209550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0</xdr:col>
                    <xdr:colOff>9525</xdr:colOff>
                    <xdr:row>55</xdr:row>
                    <xdr:rowOff>0</xdr:rowOff>
                  </from>
                  <to>
                    <xdr:col>2</xdr:col>
                    <xdr:colOff>171450</xdr:colOff>
                    <xdr:row>55</xdr:row>
                    <xdr:rowOff>219075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0</xdr:col>
                    <xdr:colOff>9525</xdr:colOff>
                    <xdr:row>56</xdr:row>
                    <xdr:rowOff>0</xdr:rowOff>
                  </from>
                  <to>
                    <xdr:col>2</xdr:col>
                    <xdr:colOff>171450</xdr:colOff>
                    <xdr:row>56</xdr:row>
                    <xdr:rowOff>209550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0</xdr:col>
                    <xdr:colOff>9525</xdr:colOff>
                    <xdr:row>56</xdr:row>
                    <xdr:rowOff>266700</xdr:rowOff>
                  </from>
                  <to>
                    <xdr:col>2</xdr:col>
                    <xdr:colOff>152400</xdr:colOff>
                    <xdr:row>57</xdr:row>
                    <xdr:rowOff>209550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0</xdr:col>
                    <xdr:colOff>9525</xdr:colOff>
                    <xdr:row>49</xdr:row>
                    <xdr:rowOff>0</xdr:rowOff>
                  </from>
                  <to>
                    <xdr:col>2</xdr:col>
                    <xdr:colOff>142875</xdr:colOff>
                    <xdr:row>49</xdr:row>
                    <xdr:rowOff>219075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0</xdr:col>
                    <xdr:colOff>9525</xdr:colOff>
                    <xdr:row>58</xdr:row>
                    <xdr:rowOff>0</xdr:rowOff>
                  </from>
                  <to>
                    <xdr:col>2</xdr:col>
                    <xdr:colOff>142875</xdr:colOff>
                    <xdr:row>58</xdr:row>
                    <xdr:rowOff>219075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0</xdr:col>
                    <xdr:colOff>9525</xdr:colOff>
                    <xdr:row>59</xdr:row>
                    <xdr:rowOff>0</xdr:rowOff>
                  </from>
                  <to>
                    <xdr:col>0</xdr:col>
                    <xdr:colOff>228600</xdr:colOff>
                    <xdr:row>59</xdr:row>
                    <xdr:rowOff>219075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0</xdr:col>
                    <xdr:colOff>38100</xdr:colOff>
                    <xdr:row>5</xdr:row>
                    <xdr:rowOff>0</xdr:rowOff>
                  </from>
                  <to>
                    <xdr:col>1</xdr:col>
                    <xdr:colOff>952500</xdr:colOff>
                    <xdr:row>5</xdr:row>
                    <xdr:rowOff>1362075</xdr:rowOff>
                  </to>
                </anchor>
              </controlPr>
            </control>
          </mc:Choice>
        </mc:AlternateContent>
        <mc:AlternateContent xmlns:mc="http://schemas.openxmlformats.org/markup-compatibility/2006">
          <mc:Choice Requires="x14">
            <control shapeId="32782" r:id="rId16" name="Check Box 14">
              <controlPr defaultSize="0" autoFill="0" autoLine="0" autoPict="0">
                <anchor moveWithCells="1">
                  <from>
                    <xdr:col>2</xdr:col>
                    <xdr:colOff>38100</xdr:colOff>
                    <xdr:row>5</xdr:row>
                    <xdr:rowOff>552450</xdr:rowOff>
                  </from>
                  <to>
                    <xdr:col>3</xdr:col>
                    <xdr:colOff>952500</xdr:colOff>
                    <xdr:row>5</xdr:row>
                    <xdr:rowOff>847725</xdr:rowOff>
                  </to>
                </anchor>
              </controlPr>
            </control>
          </mc:Choice>
        </mc:AlternateContent>
        <mc:AlternateContent xmlns:mc="http://schemas.openxmlformats.org/markup-compatibility/2006">
          <mc:Choice Requires="x14">
            <control shapeId="32783" r:id="rId17" name="Check Box 15">
              <controlPr defaultSize="0" autoFill="0" autoLine="0" autoPict="0">
                <anchor moveWithCells="1">
                  <from>
                    <xdr:col>2</xdr:col>
                    <xdr:colOff>38100</xdr:colOff>
                    <xdr:row>6</xdr:row>
                    <xdr:rowOff>66675</xdr:rowOff>
                  </from>
                  <to>
                    <xdr:col>3</xdr:col>
                    <xdr:colOff>952500</xdr:colOff>
                    <xdr:row>6</xdr:row>
                    <xdr:rowOff>781050</xdr:rowOff>
                  </to>
                </anchor>
              </controlPr>
            </control>
          </mc:Choice>
        </mc:AlternateContent>
        <mc:AlternateContent xmlns:mc="http://schemas.openxmlformats.org/markup-compatibility/2006">
          <mc:Choice Requires="x14">
            <control shapeId="32784" r:id="rId18" name="Check Box 16">
              <controlPr defaultSize="0" autoFill="0" autoLine="0" autoPict="0">
                <anchor moveWithCells="1">
                  <from>
                    <xdr:col>4</xdr:col>
                    <xdr:colOff>38100</xdr:colOff>
                    <xdr:row>5</xdr:row>
                    <xdr:rowOff>542925</xdr:rowOff>
                  </from>
                  <to>
                    <xdr:col>5</xdr:col>
                    <xdr:colOff>952500</xdr:colOff>
                    <xdr:row>5</xdr:row>
                    <xdr:rowOff>904875</xdr:rowOff>
                  </to>
                </anchor>
              </controlPr>
            </control>
          </mc:Choice>
        </mc:AlternateContent>
        <mc:AlternateContent xmlns:mc="http://schemas.openxmlformats.org/markup-compatibility/2006">
          <mc:Choice Requires="x14">
            <control shapeId="32785" r:id="rId19" name="Check Box 17">
              <controlPr defaultSize="0" autoFill="0" autoLine="0" autoPict="0">
                <anchor moveWithCells="1">
                  <from>
                    <xdr:col>4</xdr:col>
                    <xdr:colOff>38100</xdr:colOff>
                    <xdr:row>6</xdr:row>
                    <xdr:rowOff>190500</xdr:rowOff>
                  </from>
                  <to>
                    <xdr:col>5</xdr:col>
                    <xdr:colOff>952500</xdr:colOff>
                    <xdr:row>6</xdr:row>
                    <xdr:rowOff>581025</xdr:rowOff>
                  </to>
                </anchor>
              </controlPr>
            </control>
          </mc:Choice>
        </mc:AlternateContent>
        <mc:AlternateContent xmlns:mc="http://schemas.openxmlformats.org/markup-compatibility/2006">
          <mc:Choice Requires="x14">
            <control shapeId="32786" r:id="rId20" name="Check Box 18">
              <controlPr defaultSize="0" autoFill="0" autoLine="0" autoPict="0">
                <anchor moveWithCells="1">
                  <from>
                    <xdr:col>6</xdr:col>
                    <xdr:colOff>38100</xdr:colOff>
                    <xdr:row>5</xdr:row>
                    <xdr:rowOff>257175</xdr:rowOff>
                  </from>
                  <to>
                    <xdr:col>7</xdr:col>
                    <xdr:colOff>952500</xdr:colOff>
                    <xdr:row>5</xdr:row>
                    <xdr:rowOff>1133475</xdr:rowOff>
                  </to>
                </anchor>
              </controlPr>
            </control>
          </mc:Choice>
        </mc:AlternateContent>
        <mc:AlternateContent xmlns:mc="http://schemas.openxmlformats.org/markup-compatibility/2006">
          <mc:Choice Requires="x14">
            <control shapeId="32787" r:id="rId21" name="Check Box 19">
              <controlPr defaultSize="0" autoFill="0" autoLine="0" autoPict="0">
                <anchor moveWithCells="1">
                  <from>
                    <xdr:col>6</xdr:col>
                    <xdr:colOff>38100</xdr:colOff>
                    <xdr:row>6</xdr:row>
                    <xdr:rowOff>123825</xdr:rowOff>
                  </from>
                  <to>
                    <xdr:col>7</xdr:col>
                    <xdr:colOff>952500</xdr:colOff>
                    <xdr:row>6</xdr:row>
                    <xdr:rowOff>714375</xdr:rowOff>
                  </to>
                </anchor>
              </controlPr>
            </control>
          </mc:Choice>
        </mc:AlternateContent>
        <mc:AlternateContent xmlns:mc="http://schemas.openxmlformats.org/markup-compatibility/2006">
          <mc:Choice Requires="x14">
            <control shapeId="32788" r:id="rId22" name="Check Box 20">
              <controlPr defaultSize="0" autoFill="0" autoLine="0" autoPict="0">
                <anchor moveWithCells="1">
                  <from>
                    <xdr:col>8</xdr:col>
                    <xdr:colOff>38100</xdr:colOff>
                    <xdr:row>5</xdr:row>
                    <xdr:rowOff>238125</xdr:rowOff>
                  </from>
                  <to>
                    <xdr:col>9</xdr:col>
                    <xdr:colOff>952500</xdr:colOff>
                    <xdr:row>5</xdr:row>
                    <xdr:rowOff>1133475</xdr:rowOff>
                  </to>
                </anchor>
              </controlPr>
            </control>
          </mc:Choice>
        </mc:AlternateContent>
        <mc:AlternateContent xmlns:mc="http://schemas.openxmlformats.org/markup-compatibility/2006">
          <mc:Choice Requires="x14">
            <control shapeId="32789" r:id="rId23" name="Check Box 21">
              <controlPr defaultSize="0" autoFill="0" autoLine="0" autoPict="0">
                <anchor moveWithCells="1">
                  <from>
                    <xdr:col>0</xdr:col>
                    <xdr:colOff>38100</xdr:colOff>
                    <xdr:row>16</xdr:row>
                    <xdr:rowOff>285750</xdr:rowOff>
                  </from>
                  <to>
                    <xdr:col>1</xdr:col>
                    <xdr:colOff>952500</xdr:colOff>
                    <xdr:row>16</xdr:row>
                    <xdr:rowOff>1028700</xdr:rowOff>
                  </to>
                </anchor>
              </controlPr>
            </control>
          </mc:Choice>
        </mc:AlternateContent>
        <mc:AlternateContent xmlns:mc="http://schemas.openxmlformats.org/markup-compatibility/2006">
          <mc:Choice Requires="x14">
            <control shapeId="32790" r:id="rId24" name="Check Box 22">
              <controlPr defaultSize="0" autoFill="0" autoLine="0" autoPict="0">
                <anchor moveWithCells="1">
                  <from>
                    <xdr:col>2</xdr:col>
                    <xdr:colOff>38100</xdr:colOff>
                    <xdr:row>16</xdr:row>
                    <xdr:rowOff>123825</xdr:rowOff>
                  </from>
                  <to>
                    <xdr:col>3</xdr:col>
                    <xdr:colOff>952500</xdr:colOff>
                    <xdr:row>16</xdr:row>
                    <xdr:rowOff>1181100</xdr:rowOff>
                  </to>
                </anchor>
              </controlPr>
            </control>
          </mc:Choice>
        </mc:AlternateContent>
        <mc:AlternateContent xmlns:mc="http://schemas.openxmlformats.org/markup-compatibility/2006">
          <mc:Choice Requires="x14">
            <control shapeId="32791" r:id="rId25" name="Check Box 23">
              <controlPr defaultSize="0" autoFill="0" autoLine="0" autoPict="0">
                <anchor moveWithCells="1">
                  <from>
                    <xdr:col>4</xdr:col>
                    <xdr:colOff>38100</xdr:colOff>
                    <xdr:row>16</xdr:row>
                    <xdr:rowOff>114300</xdr:rowOff>
                  </from>
                  <to>
                    <xdr:col>5</xdr:col>
                    <xdr:colOff>952500</xdr:colOff>
                    <xdr:row>16</xdr:row>
                    <xdr:rowOff>1152525</xdr:rowOff>
                  </to>
                </anchor>
              </controlPr>
            </control>
          </mc:Choice>
        </mc:AlternateContent>
        <mc:AlternateContent xmlns:mc="http://schemas.openxmlformats.org/markup-compatibility/2006">
          <mc:Choice Requires="x14">
            <control shapeId="32792" r:id="rId26" name="Check Box 24">
              <controlPr defaultSize="0" autoFill="0" autoLine="0" autoPict="0">
                <anchor moveWithCells="1">
                  <from>
                    <xdr:col>4</xdr:col>
                    <xdr:colOff>38100</xdr:colOff>
                    <xdr:row>17</xdr:row>
                    <xdr:rowOff>19050</xdr:rowOff>
                  </from>
                  <to>
                    <xdr:col>5</xdr:col>
                    <xdr:colOff>952500</xdr:colOff>
                    <xdr:row>17</xdr:row>
                    <xdr:rowOff>904875</xdr:rowOff>
                  </to>
                </anchor>
              </controlPr>
            </control>
          </mc:Choice>
        </mc:AlternateContent>
        <mc:AlternateContent xmlns:mc="http://schemas.openxmlformats.org/markup-compatibility/2006">
          <mc:Choice Requires="x14">
            <control shapeId="32793" r:id="rId27" name="Check Box 25">
              <controlPr defaultSize="0" autoFill="0" autoLine="0" autoPict="0">
                <anchor moveWithCells="1">
                  <from>
                    <xdr:col>6</xdr:col>
                    <xdr:colOff>38100</xdr:colOff>
                    <xdr:row>16</xdr:row>
                    <xdr:rowOff>276225</xdr:rowOff>
                  </from>
                  <to>
                    <xdr:col>7</xdr:col>
                    <xdr:colOff>952500</xdr:colOff>
                    <xdr:row>16</xdr:row>
                    <xdr:rowOff>1019175</xdr:rowOff>
                  </to>
                </anchor>
              </controlPr>
            </control>
          </mc:Choice>
        </mc:AlternateContent>
        <mc:AlternateContent xmlns:mc="http://schemas.openxmlformats.org/markup-compatibility/2006">
          <mc:Choice Requires="x14">
            <control shapeId="32794" r:id="rId28" name="Check Box 26">
              <controlPr defaultSize="0" autoFill="0" autoLine="0" autoPict="0">
                <anchor moveWithCells="1">
                  <from>
                    <xdr:col>6</xdr:col>
                    <xdr:colOff>38100</xdr:colOff>
                    <xdr:row>17</xdr:row>
                    <xdr:rowOff>95250</xdr:rowOff>
                  </from>
                  <to>
                    <xdr:col>7</xdr:col>
                    <xdr:colOff>952500</xdr:colOff>
                    <xdr:row>17</xdr:row>
                    <xdr:rowOff>847725</xdr:rowOff>
                  </to>
                </anchor>
              </controlPr>
            </control>
          </mc:Choice>
        </mc:AlternateContent>
        <mc:AlternateContent xmlns:mc="http://schemas.openxmlformats.org/markup-compatibility/2006">
          <mc:Choice Requires="x14">
            <control shapeId="32795" r:id="rId29" name="Check Box 27">
              <controlPr defaultSize="0" autoFill="0" autoLine="0" autoPict="0">
                <anchor moveWithCells="1">
                  <from>
                    <xdr:col>8</xdr:col>
                    <xdr:colOff>38100</xdr:colOff>
                    <xdr:row>16</xdr:row>
                    <xdr:rowOff>38100</xdr:rowOff>
                  </from>
                  <to>
                    <xdr:col>9</xdr:col>
                    <xdr:colOff>952500</xdr:colOff>
                    <xdr:row>17</xdr:row>
                    <xdr:rowOff>19050</xdr:rowOff>
                  </to>
                </anchor>
              </controlPr>
            </control>
          </mc:Choice>
        </mc:AlternateContent>
        <mc:AlternateContent xmlns:mc="http://schemas.openxmlformats.org/markup-compatibility/2006">
          <mc:Choice Requires="x14">
            <control shapeId="32796" r:id="rId30" name="Check Box 28">
              <controlPr defaultSize="0" autoFill="0" autoLine="0" autoPict="0">
                <anchor moveWithCells="1">
                  <from>
                    <xdr:col>0</xdr:col>
                    <xdr:colOff>38100</xdr:colOff>
                    <xdr:row>26</xdr:row>
                    <xdr:rowOff>104775</xdr:rowOff>
                  </from>
                  <to>
                    <xdr:col>1</xdr:col>
                    <xdr:colOff>952500</xdr:colOff>
                    <xdr:row>26</xdr:row>
                    <xdr:rowOff>828675</xdr:rowOff>
                  </to>
                </anchor>
              </controlPr>
            </control>
          </mc:Choice>
        </mc:AlternateContent>
        <mc:AlternateContent xmlns:mc="http://schemas.openxmlformats.org/markup-compatibility/2006">
          <mc:Choice Requires="x14">
            <control shapeId="32797" r:id="rId31" name="Check Box 29">
              <controlPr defaultSize="0" autoFill="0" autoLine="0" autoPict="0">
                <anchor moveWithCells="1">
                  <from>
                    <xdr:col>0</xdr:col>
                    <xdr:colOff>38100</xdr:colOff>
                    <xdr:row>27</xdr:row>
                    <xdr:rowOff>209550</xdr:rowOff>
                  </from>
                  <to>
                    <xdr:col>1</xdr:col>
                    <xdr:colOff>952500</xdr:colOff>
                    <xdr:row>27</xdr:row>
                    <xdr:rowOff>762000</xdr:rowOff>
                  </to>
                </anchor>
              </controlPr>
            </control>
          </mc:Choice>
        </mc:AlternateContent>
        <mc:AlternateContent xmlns:mc="http://schemas.openxmlformats.org/markup-compatibility/2006">
          <mc:Choice Requires="x14">
            <control shapeId="32798" r:id="rId32" name="Check Box 30">
              <controlPr defaultSize="0" autoFill="0" autoLine="0" autoPict="0">
                <anchor moveWithCells="1">
                  <from>
                    <xdr:col>2</xdr:col>
                    <xdr:colOff>38100</xdr:colOff>
                    <xdr:row>26</xdr:row>
                    <xdr:rowOff>85725</xdr:rowOff>
                  </from>
                  <to>
                    <xdr:col>3</xdr:col>
                    <xdr:colOff>952500</xdr:colOff>
                    <xdr:row>26</xdr:row>
                    <xdr:rowOff>828675</xdr:rowOff>
                  </to>
                </anchor>
              </controlPr>
            </control>
          </mc:Choice>
        </mc:AlternateContent>
        <mc:AlternateContent xmlns:mc="http://schemas.openxmlformats.org/markup-compatibility/2006">
          <mc:Choice Requires="x14">
            <control shapeId="32799" r:id="rId33" name="Check Box 31">
              <controlPr defaultSize="0" autoFill="0" autoLine="0" autoPict="0">
                <anchor moveWithCells="1">
                  <from>
                    <xdr:col>2</xdr:col>
                    <xdr:colOff>38100</xdr:colOff>
                    <xdr:row>27</xdr:row>
                    <xdr:rowOff>114300</xdr:rowOff>
                  </from>
                  <to>
                    <xdr:col>3</xdr:col>
                    <xdr:colOff>952500</xdr:colOff>
                    <xdr:row>27</xdr:row>
                    <xdr:rowOff>819150</xdr:rowOff>
                  </to>
                </anchor>
              </controlPr>
            </control>
          </mc:Choice>
        </mc:AlternateContent>
        <mc:AlternateContent xmlns:mc="http://schemas.openxmlformats.org/markup-compatibility/2006">
          <mc:Choice Requires="x14">
            <control shapeId="32800" r:id="rId34" name="Check Box 32">
              <controlPr defaultSize="0" autoFill="0" autoLine="0" autoPict="0">
                <anchor moveWithCells="1">
                  <from>
                    <xdr:col>4</xdr:col>
                    <xdr:colOff>38100</xdr:colOff>
                    <xdr:row>26</xdr:row>
                    <xdr:rowOff>123825</xdr:rowOff>
                  </from>
                  <to>
                    <xdr:col>5</xdr:col>
                    <xdr:colOff>952500</xdr:colOff>
                    <xdr:row>26</xdr:row>
                    <xdr:rowOff>828675</xdr:rowOff>
                  </to>
                </anchor>
              </controlPr>
            </control>
          </mc:Choice>
        </mc:AlternateContent>
        <mc:AlternateContent xmlns:mc="http://schemas.openxmlformats.org/markup-compatibility/2006">
          <mc:Choice Requires="x14">
            <control shapeId="32801" r:id="rId35" name="Check Box 33">
              <controlPr defaultSize="0" autoFill="0" autoLine="0" autoPict="0">
                <anchor moveWithCells="1">
                  <from>
                    <xdr:col>4</xdr:col>
                    <xdr:colOff>38100</xdr:colOff>
                    <xdr:row>27</xdr:row>
                    <xdr:rowOff>38100</xdr:rowOff>
                  </from>
                  <to>
                    <xdr:col>5</xdr:col>
                    <xdr:colOff>952500</xdr:colOff>
                    <xdr:row>27</xdr:row>
                    <xdr:rowOff>885825</xdr:rowOff>
                  </to>
                </anchor>
              </controlPr>
            </control>
          </mc:Choice>
        </mc:AlternateContent>
        <mc:AlternateContent xmlns:mc="http://schemas.openxmlformats.org/markup-compatibility/2006">
          <mc:Choice Requires="x14">
            <control shapeId="32802" r:id="rId36" name="Check Box 34">
              <controlPr defaultSize="0" autoFill="0" autoLine="0" autoPict="0">
                <anchor moveWithCells="1">
                  <from>
                    <xdr:col>6</xdr:col>
                    <xdr:colOff>38100</xdr:colOff>
                    <xdr:row>26</xdr:row>
                    <xdr:rowOff>28575</xdr:rowOff>
                  </from>
                  <to>
                    <xdr:col>7</xdr:col>
                    <xdr:colOff>952500</xdr:colOff>
                    <xdr:row>26</xdr:row>
                    <xdr:rowOff>866775</xdr:rowOff>
                  </to>
                </anchor>
              </controlPr>
            </control>
          </mc:Choice>
        </mc:AlternateContent>
        <mc:AlternateContent xmlns:mc="http://schemas.openxmlformats.org/markup-compatibility/2006">
          <mc:Choice Requires="x14">
            <control shapeId="32803" r:id="rId37" name="Check Box 35">
              <controlPr defaultSize="0" autoFill="0" autoLine="0" autoPict="0">
                <anchor moveWithCells="1">
                  <from>
                    <xdr:col>8</xdr:col>
                    <xdr:colOff>38100</xdr:colOff>
                    <xdr:row>26</xdr:row>
                    <xdr:rowOff>85725</xdr:rowOff>
                  </from>
                  <to>
                    <xdr:col>9</xdr:col>
                    <xdr:colOff>952500</xdr:colOff>
                    <xdr:row>26</xdr:row>
                    <xdr:rowOff>819150</xdr:rowOff>
                  </to>
                </anchor>
              </controlPr>
            </control>
          </mc:Choice>
        </mc:AlternateContent>
        <mc:AlternateContent xmlns:mc="http://schemas.openxmlformats.org/markup-compatibility/2006">
          <mc:Choice Requires="x14">
            <control shapeId="32804" r:id="rId38" name="Check Box 36">
              <controlPr defaultSize="0" autoFill="0" autoLine="0" autoPict="0">
                <anchor moveWithCells="1">
                  <from>
                    <xdr:col>8</xdr:col>
                    <xdr:colOff>28575</xdr:colOff>
                    <xdr:row>7</xdr:row>
                    <xdr:rowOff>0</xdr:rowOff>
                  </from>
                  <to>
                    <xdr:col>9</xdr:col>
                    <xdr:colOff>971550</xdr:colOff>
                    <xdr:row>7</xdr:row>
                    <xdr:rowOff>390525</xdr:rowOff>
                  </to>
                </anchor>
              </controlPr>
            </control>
          </mc:Choice>
        </mc:AlternateContent>
        <mc:AlternateContent xmlns:mc="http://schemas.openxmlformats.org/markup-compatibility/2006">
          <mc:Choice Requires="x14">
            <control shapeId="32805" r:id="rId39" name="Check Box 37">
              <controlPr defaultSize="0" autoFill="0" autoLine="0" autoPict="0">
                <anchor moveWithCells="1">
                  <from>
                    <xdr:col>8</xdr:col>
                    <xdr:colOff>28575</xdr:colOff>
                    <xdr:row>18</xdr:row>
                    <xdr:rowOff>0</xdr:rowOff>
                  </from>
                  <to>
                    <xdr:col>9</xdr:col>
                    <xdr:colOff>971550</xdr:colOff>
                    <xdr:row>18</xdr:row>
                    <xdr:rowOff>400050</xdr:rowOff>
                  </to>
                </anchor>
              </controlPr>
            </control>
          </mc:Choice>
        </mc:AlternateContent>
        <mc:AlternateContent xmlns:mc="http://schemas.openxmlformats.org/markup-compatibility/2006">
          <mc:Choice Requires="x14">
            <control shapeId="32806" r:id="rId40" name="Check Box 38">
              <controlPr defaultSize="0" autoFill="0" autoLine="0" autoPict="0">
                <anchor moveWithCells="1">
                  <from>
                    <xdr:col>8</xdr:col>
                    <xdr:colOff>28575</xdr:colOff>
                    <xdr:row>28</xdr:row>
                    <xdr:rowOff>0</xdr:rowOff>
                  </from>
                  <to>
                    <xdr:col>9</xdr:col>
                    <xdr:colOff>971550</xdr:colOff>
                    <xdr:row>29</xdr:row>
                    <xdr:rowOff>0</xdr:rowOff>
                  </to>
                </anchor>
              </controlPr>
            </control>
          </mc:Choice>
        </mc:AlternateContent>
        <mc:AlternateContent xmlns:mc="http://schemas.openxmlformats.org/markup-compatibility/2006">
          <mc:Choice Requires="x14">
            <control shapeId="32807" r:id="rId41" name="Check Box 39">
              <controlPr defaultSize="0" autoFill="0" autoLine="0" autoPict="0">
                <anchor moveWithCells="1">
                  <from>
                    <xdr:col>0</xdr:col>
                    <xdr:colOff>28575</xdr:colOff>
                    <xdr:row>7</xdr:row>
                    <xdr:rowOff>400050</xdr:rowOff>
                  </from>
                  <to>
                    <xdr:col>1</xdr:col>
                    <xdr:colOff>971550</xdr:colOff>
                    <xdr:row>9</xdr:row>
                    <xdr:rowOff>161925</xdr:rowOff>
                  </to>
                </anchor>
              </controlPr>
            </control>
          </mc:Choice>
        </mc:AlternateContent>
        <mc:AlternateContent xmlns:mc="http://schemas.openxmlformats.org/markup-compatibility/2006">
          <mc:Choice Requires="x14">
            <control shapeId="32808" r:id="rId42" name="Check Box 40">
              <controlPr defaultSize="0" autoFill="0" autoLine="0" autoPict="0">
                <anchor moveWithCells="1">
                  <from>
                    <xdr:col>0</xdr:col>
                    <xdr:colOff>28575</xdr:colOff>
                    <xdr:row>18</xdr:row>
                    <xdr:rowOff>400050</xdr:rowOff>
                  </from>
                  <to>
                    <xdr:col>1</xdr:col>
                    <xdr:colOff>971550</xdr:colOff>
                    <xdr:row>20</xdr:row>
                    <xdr:rowOff>161925</xdr:rowOff>
                  </to>
                </anchor>
              </controlPr>
            </control>
          </mc:Choice>
        </mc:AlternateContent>
        <mc:AlternateContent xmlns:mc="http://schemas.openxmlformats.org/markup-compatibility/2006">
          <mc:Choice Requires="x14">
            <control shapeId="32809" r:id="rId43" name="Check Box 41">
              <controlPr defaultSize="0" autoFill="0" autoLine="0" autoPict="0">
                <anchor moveWithCells="1">
                  <from>
                    <xdr:col>0</xdr:col>
                    <xdr:colOff>28575</xdr:colOff>
                    <xdr:row>28</xdr:row>
                    <xdr:rowOff>400050</xdr:rowOff>
                  </from>
                  <to>
                    <xdr:col>1</xdr:col>
                    <xdr:colOff>971550</xdr:colOff>
                    <xdr:row>30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D36DF414-B6B5-4F62-96F7-8F6EF2C3468F}">
            <xm:f>OR($I$9="No Score",$I$9=definitions!$B$13)</xm:f>
            <x14:dxf>
              <fill>
                <gradientFill degree="270">
                  <stop position="0">
                    <color theme="0"/>
                  </stop>
                  <stop position="1">
                    <color rgb="FFFF0000"/>
                  </stop>
                </gradientFill>
              </fill>
            </x14:dxf>
          </x14:cfRule>
          <x14:cfRule type="expression" priority="9" id="{392D305C-3D64-4C1F-84D6-2BA74515757B}">
            <xm:f>definitions!$B$53=TRUE</xm:f>
            <x14:dxf>
              <fill>
                <gradientFill degree="270">
                  <stop position="0">
                    <color theme="0"/>
                  </stop>
                  <stop position="1">
                    <color rgb="FFFFFF00"/>
                  </stop>
                </gradientFill>
              </fill>
            </x14:dxf>
          </x14:cfRule>
          <xm:sqref>L9:P10</xm:sqref>
        </x14:conditionalFormatting>
        <x14:conditionalFormatting xmlns:xm="http://schemas.microsoft.com/office/excel/2006/main">
          <x14:cfRule type="expression" priority="6" id="{5E29F305-BC98-4554-90DD-EE72819385D4}">
            <xm:f>OR($I$20="No Score",$I$20=definitions!$B$13)</xm:f>
            <x14:dxf>
              <fill>
                <gradientFill degree="270">
                  <stop position="0">
                    <color theme="0"/>
                  </stop>
                  <stop position="1">
                    <color rgb="FFFF0000"/>
                  </stop>
                </gradientFill>
              </fill>
            </x14:dxf>
          </x14:cfRule>
          <x14:cfRule type="expression" priority="7" id="{6CDA427F-6FFC-47E3-AC36-773A7CDB0564}">
            <xm:f>definitions!$B$54=TRUE</xm:f>
            <x14:dxf>
              <fill>
                <gradientFill degree="270">
                  <stop position="0">
                    <color theme="0"/>
                  </stop>
                  <stop position="1">
                    <color rgb="FFFFFF00"/>
                  </stop>
                </gradientFill>
              </fill>
            </x14:dxf>
          </x14:cfRule>
          <xm:sqref>L20:P21</xm:sqref>
        </x14:conditionalFormatting>
        <x14:conditionalFormatting xmlns:xm="http://schemas.microsoft.com/office/excel/2006/main">
          <x14:cfRule type="expression" priority="4" id="{53037998-BABF-45DA-867D-154677B5B4DC}">
            <xm:f>OR($I$30="No Score",$I$30=definitions!$B$13)</xm:f>
            <x14:dxf>
              <fill>
                <gradientFill degree="270">
                  <stop position="0">
                    <color theme="0"/>
                  </stop>
                  <stop position="1">
                    <color rgb="FFFF0000"/>
                  </stop>
                </gradientFill>
              </fill>
            </x14:dxf>
          </x14:cfRule>
          <x14:cfRule type="expression" priority="5" id="{7180454F-1B4F-4764-AE8E-34FE66F8A14D}">
            <xm:f>definitions!$B$55=TRUE</xm:f>
            <x14:dxf>
              <fill>
                <gradientFill degree="270">
                  <stop position="0">
                    <color theme="0"/>
                  </stop>
                  <stop position="1">
                    <color rgb="FFFFFF00"/>
                  </stop>
                </gradientFill>
              </fill>
            </x14:dxf>
          </x14:cfRule>
          <xm:sqref>L30:P31</xm:sqref>
        </x14:conditionalFormatting>
        <x14:conditionalFormatting xmlns:xm="http://schemas.microsoft.com/office/excel/2006/main">
          <x14:cfRule type="expression" priority="1" id="{3982F202-FDEF-40B7-939E-5BFE041E5F7C}">
            <xm:f>AND(ISBLANK(A35),OR($D$68=definitions!$B$6,$D$68=definitions!$B$7))</xm:f>
            <x14:dxf>
              <fill>
                <gradientFill degree="270">
                  <stop position="0">
                    <color theme="0"/>
                  </stop>
                  <stop position="1">
                    <color rgb="FFFF0000"/>
                  </stop>
                </gradientFill>
              </fill>
            </x14:dxf>
          </x14:cfRule>
          <xm:sqref>L35:O37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sheetPr>
  <dimension ref="A1:X47"/>
  <sheetViews>
    <sheetView showGridLines="0" workbookViewId="0">
      <selection activeCell="F24" sqref="F24"/>
    </sheetView>
  </sheetViews>
  <sheetFormatPr defaultColWidth="11" defaultRowHeight="15.75" x14ac:dyDescent="0.25"/>
  <cols>
    <col min="1" max="1" width="2.25" style="9" customWidth="1"/>
    <col min="2" max="2" width="18" style="281"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58"/>
    <col min="25" max="16384" width="11" style="9"/>
  </cols>
  <sheetData>
    <row r="1" spans="1:12" ht="42.75" customHeight="1" x14ac:dyDescent="0.25">
      <c r="A1" s="827" t="s">
        <v>3014</v>
      </c>
      <c r="B1" s="828"/>
      <c r="C1" s="828"/>
      <c r="D1" s="828"/>
      <c r="E1" s="828"/>
      <c r="F1" s="828"/>
      <c r="G1" s="828"/>
    </row>
    <row r="2" spans="1:12" ht="6" customHeight="1" x14ac:dyDescent="0.25">
      <c r="B2" s="259"/>
      <c r="H2" s="260"/>
      <c r="I2" s="260"/>
      <c r="J2" s="260"/>
      <c r="K2" s="260"/>
      <c r="L2" s="260"/>
    </row>
    <row r="3" spans="1:12" x14ac:dyDescent="0.25">
      <c r="B3" s="259"/>
      <c r="H3" s="260"/>
      <c r="I3" s="260"/>
      <c r="J3" s="260"/>
      <c r="K3" s="260"/>
      <c r="L3" s="260"/>
    </row>
    <row r="4" spans="1:12" x14ac:dyDescent="0.25">
      <c r="B4" s="259"/>
      <c r="H4" s="260"/>
      <c r="I4" s="260"/>
      <c r="J4" s="260"/>
      <c r="K4" s="260"/>
      <c r="L4" s="260"/>
    </row>
    <row r="5" spans="1:12" x14ac:dyDescent="0.25">
      <c r="B5" s="259"/>
      <c r="H5" s="260"/>
      <c r="I5" s="260"/>
      <c r="J5" s="260"/>
      <c r="K5" s="260"/>
      <c r="L5" s="260"/>
    </row>
    <row r="6" spans="1:12" x14ac:dyDescent="0.25">
      <c r="B6" s="259"/>
      <c r="H6" s="260"/>
      <c r="I6" s="260"/>
      <c r="J6" s="260"/>
      <c r="K6" s="260"/>
      <c r="L6" s="260"/>
    </row>
    <row r="7" spans="1:12" x14ac:dyDescent="0.25">
      <c r="B7" s="259"/>
      <c r="H7" s="260"/>
      <c r="I7" s="260"/>
      <c r="J7" s="260"/>
      <c r="K7" s="260"/>
      <c r="L7" s="260"/>
    </row>
    <row r="8" spans="1:12" x14ac:dyDescent="0.25">
      <c r="B8" s="259"/>
      <c r="H8" s="260"/>
      <c r="I8" s="260"/>
      <c r="J8" s="260"/>
      <c r="K8" s="260"/>
      <c r="L8" s="260"/>
    </row>
    <row r="9" spans="1:12" x14ac:dyDescent="0.25">
      <c r="B9" s="259"/>
      <c r="H9" s="260"/>
      <c r="I9" s="260"/>
      <c r="J9" s="260"/>
      <c r="K9" s="260"/>
      <c r="L9" s="260"/>
    </row>
    <row r="10" spans="1:12" x14ac:dyDescent="0.25">
      <c r="B10" s="259"/>
      <c r="H10" s="260"/>
      <c r="I10" s="260"/>
      <c r="J10" s="260"/>
      <c r="K10" s="260"/>
      <c r="L10" s="260"/>
    </row>
    <row r="11" spans="1:12" x14ac:dyDescent="0.25">
      <c r="B11" s="259"/>
      <c r="H11" s="260"/>
      <c r="I11" s="260"/>
      <c r="J11" s="260"/>
      <c r="K11" s="260"/>
      <c r="L11" s="260"/>
    </row>
    <row r="12" spans="1:12" x14ac:dyDescent="0.25">
      <c r="B12" s="259"/>
      <c r="H12" s="260"/>
      <c r="I12" s="260"/>
      <c r="J12" s="260"/>
      <c r="K12" s="260"/>
      <c r="L12" s="260"/>
    </row>
    <row r="13" spans="1:12" x14ac:dyDescent="0.25">
      <c r="B13" s="259"/>
      <c r="H13" s="260"/>
      <c r="I13" s="260"/>
      <c r="J13" s="260"/>
      <c r="K13" s="260"/>
      <c r="L13" s="260"/>
    </row>
    <row r="14" spans="1:12" x14ac:dyDescent="0.25">
      <c r="B14" s="259"/>
      <c r="H14" s="260"/>
      <c r="I14" s="260"/>
      <c r="J14" s="260"/>
      <c r="K14" s="260"/>
      <c r="L14" s="260"/>
    </row>
    <row r="15" spans="1:12" x14ac:dyDescent="0.25">
      <c r="B15" s="259"/>
      <c r="H15" s="260"/>
      <c r="I15" s="260"/>
      <c r="J15" s="260"/>
      <c r="K15" s="260"/>
      <c r="L15" s="260"/>
    </row>
    <row r="16" spans="1:12" x14ac:dyDescent="0.25">
      <c r="B16" s="259"/>
      <c r="H16" s="260"/>
      <c r="I16" s="260"/>
      <c r="J16" s="260"/>
      <c r="K16" s="260"/>
      <c r="L16" s="260"/>
    </row>
    <row r="17" spans="1:24" x14ac:dyDescent="0.25">
      <c r="B17" s="259"/>
      <c r="H17" s="260"/>
      <c r="I17" s="260"/>
      <c r="J17" s="260"/>
      <c r="K17" s="260"/>
      <c r="L17" s="260"/>
    </row>
    <row r="18" spans="1:24" x14ac:dyDescent="0.25">
      <c r="B18" s="259"/>
      <c r="H18" s="260"/>
      <c r="I18" s="260"/>
      <c r="J18" s="260"/>
      <c r="K18" s="260"/>
      <c r="L18" s="260"/>
    </row>
    <row r="19" spans="1:24" x14ac:dyDescent="0.25">
      <c r="B19" s="259"/>
      <c r="H19" s="260"/>
      <c r="I19" s="260"/>
      <c r="J19" s="260"/>
      <c r="K19" s="260"/>
      <c r="L19" s="260"/>
    </row>
    <row r="20" spans="1:24" ht="21" customHeight="1" x14ac:dyDescent="0.25">
      <c r="B20" s="259"/>
      <c r="H20" s="260"/>
      <c r="I20" s="260"/>
      <c r="J20" s="260"/>
      <c r="K20" s="260"/>
      <c r="L20" s="260"/>
    </row>
    <row r="21" spans="1:24" ht="16.5" customHeight="1" x14ac:dyDescent="0.25">
      <c r="A21" s="829" t="s">
        <v>3015</v>
      </c>
      <c r="B21" s="830"/>
      <c r="C21" s="831"/>
      <c r="D21" s="831"/>
      <c r="E21" s="831"/>
      <c r="F21" s="831"/>
      <c r="H21" s="260"/>
      <c r="I21" s="260"/>
      <c r="J21" s="260"/>
      <c r="K21" s="260"/>
      <c r="L21" s="260"/>
    </row>
    <row r="22" spans="1:24" ht="16.5" customHeight="1" x14ac:dyDescent="0.25">
      <c r="A22" s="261"/>
      <c r="B22" s="262"/>
      <c r="C22" s="263"/>
      <c r="D22" s="263"/>
      <c r="E22" s="263"/>
      <c r="F22" s="263"/>
      <c r="H22" s="260"/>
      <c r="I22" s="260"/>
      <c r="J22" s="260"/>
      <c r="K22" s="260"/>
      <c r="L22" s="260"/>
    </row>
    <row r="23" spans="1:24" s="266" customFormat="1" ht="27" customHeight="1" x14ac:dyDescent="0.25">
      <c r="A23" s="832" t="s">
        <v>3023</v>
      </c>
      <c r="B23" s="833"/>
      <c r="C23" s="264" t="s">
        <v>3016</v>
      </c>
      <c r="D23" s="834" t="s">
        <v>3335</v>
      </c>
      <c r="E23" s="835"/>
      <c r="F23" s="265" t="s">
        <v>3017</v>
      </c>
      <c r="H23" s="267"/>
      <c r="I23" s="260"/>
      <c r="J23" s="260"/>
      <c r="K23" s="260"/>
      <c r="L23" s="260"/>
    </row>
    <row r="24" spans="1:24" ht="20.25" customHeight="1" x14ac:dyDescent="0.25">
      <c r="A24" s="268">
        <v>1</v>
      </c>
      <c r="B24" s="269"/>
      <c r="C24" s="270"/>
      <c r="D24" s="825"/>
      <c r="E24" s="826"/>
      <c r="F24" s="271" t="s">
        <v>3018</v>
      </c>
      <c r="H24" s="272" t="e">
        <f>IF(C24/$C$32/2&lt;&gt;0,C24/$C$32/2,#N/A)</f>
        <v>#DIV/0!</v>
      </c>
      <c r="I24" s="260"/>
      <c r="J24" s="260"/>
      <c r="K24" s="260"/>
      <c r="L24" s="260"/>
      <c r="M24" s="9"/>
      <c r="N24" s="9"/>
      <c r="O24" s="9"/>
      <c r="P24" s="9"/>
      <c r="Q24" s="9"/>
      <c r="R24" s="9"/>
      <c r="S24" s="9"/>
      <c r="T24" s="9"/>
      <c r="U24" s="9"/>
      <c r="V24" s="9"/>
      <c r="W24" s="9"/>
      <c r="X24" s="9"/>
    </row>
    <row r="25" spans="1:24" ht="20.25" customHeight="1" x14ac:dyDescent="0.25">
      <c r="A25" s="268">
        <v>2</v>
      </c>
      <c r="B25" s="269"/>
      <c r="C25" s="270"/>
      <c r="D25" s="825"/>
      <c r="E25" s="826"/>
      <c r="F25" s="271" t="s">
        <v>3018</v>
      </c>
      <c r="H25" s="272" t="e">
        <f t="shared" ref="H25:H31" si="0">IF(C25/$C$32/2&lt;&gt;0,C25/$C$32/2,#N/A)</f>
        <v>#DIV/0!</v>
      </c>
      <c r="I25" s="260"/>
      <c r="J25" s="260"/>
      <c r="K25" s="260"/>
      <c r="L25" s="260"/>
      <c r="M25" s="9"/>
      <c r="N25" s="9"/>
      <c r="O25" s="9"/>
      <c r="P25" s="9"/>
      <c r="Q25" s="9"/>
      <c r="R25" s="9"/>
      <c r="S25" s="9"/>
      <c r="T25" s="9"/>
      <c r="U25" s="9"/>
      <c r="V25" s="9"/>
      <c r="W25" s="9"/>
      <c r="X25" s="9"/>
    </row>
    <row r="26" spans="1:24" ht="20.25" customHeight="1" x14ac:dyDescent="0.25">
      <c r="A26" s="268">
        <v>3</v>
      </c>
      <c r="B26" s="269"/>
      <c r="C26" s="270"/>
      <c r="D26" s="825"/>
      <c r="E26" s="826"/>
      <c r="F26" s="271" t="s">
        <v>3018</v>
      </c>
      <c r="H26" s="272" t="e">
        <f t="shared" si="0"/>
        <v>#DIV/0!</v>
      </c>
      <c r="I26" s="260"/>
      <c r="J26" s="260"/>
      <c r="K26" s="260"/>
      <c r="L26" s="260"/>
      <c r="M26" s="9"/>
      <c r="N26" s="9"/>
      <c r="O26" s="9"/>
      <c r="P26" s="9"/>
      <c r="Q26" s="9"/>
      <c r="R26" s="9"/>
      <c r="S26" s="9"/>
      <c r="T26" s="9"/>
      <c r="U26" s="9"/>
      <c r="V26" s="9"/>
      <c r="W26" s="9"/>
      <c r="X26" s="9"/>
    </row>
    <row r="27" spans="1:24" ht="20.25" customHeight="1" x14ac:dyDescent="0.25">
      <c r="A27" s="268">
        <v>4</v>
      </c>
      <c r="B27" s="269"/>
      <c r="C27" s="270"/>
      <c r="D27" s="825"/>
      <c r="E27" s="826"/>
      <c r="F27" s="271" t="s">
        <v>3018</v>
      </c>
      <c r="H27" s="272" t="e">
        <f t="shared" si="0"/>
        <v>#DIV/0!</v>
      </c>
      <c r="I27" s="260"/>
      <c r="J27" s="260"/>
      <c r="K27" s="260"/>
      <c r="L27" s="260"/>
      <c r="M27" s="9"/>
      <c r="N27" s="9"/>
      <c r="O27" s="9"/>
      <c r="P27" s="9"/>
      <c r="Q27" s="9"/>
      <c r="R27" s="9"/>
      <c r="S27" s="9"/>
      <c r="T27" s="9"/>
      <c r="U27" s="9"/>
      <c r="V27" s="9"/>
      <c r="W27" s="9"/>
      <c r="X27" s="9"/>
    </row>
    <row r="28" spans="1:24" ht="20.25" customHeight="1" x14ac:dyDescent="0.25">
      <c r="A28" s="268">
        <v>5</v>
      </c>
      <c r="B28" s="269"/>
      <c r="C28" s="270"/>
      <c r="D28" s="825"/>
      <c r="E28" s="826"/>
      <c r="F28" s="271" t="s">
        <v>3018</v>
      </c>
      <c r="H28" s="272" t="e">
        <f t="shared" si="0"/>
        <v>#DIV/0!</v>
      </c>
      <c r="I28" s="260"/>
      <c r="J28" s="260"/>
      <c r="K28" s="260"/>
      <c r="L28" s="260"/>
      <c r="M28" s="9"/>
      <c r="N28" s="9"/>
      <c r="O28" s="9"/>
      <c r="P28" s="9"/>
      <c r="Q28" s="9"/>
      <c r="R28" s="9"/>
      <c r="S28" s="9"/>
      <c r="T28" s="9"/>
      <c r="U28" s="9"/>
      <c r="V28" s="9"/>
      <c r="W28" s="9"/>
      <c r="X28" s="9"/>
    </row>
    <row r="29" spans="1:24" ht="20.25" customHeight="1" x14ac:dyDescent="0.25">
      <c r="A29" s="268">
        <v>6</v>
      </c>
      <c r="B29" s="269"/>
      <c r="C29" s="270"/>
      <c r="D29" s="825"/>
      <c r="E29" s="826"/>
      <c r="F29" s="271" t="s">
        <v>3018</v>
      </c>
      <c r="H29" s="272" t="e">
        <f t="shared" si="0"/>
        <v>#DIV/0!</v>
      </c>
      <c r="I29" s="260"/>
      <c r="J29" s="260"/>
      <c r="K29" s="260"/>
      <c r="L29" s="260"/>
      <c r="M29" s="9"/>
      <c r="N29" s="9"/>
      <c r="O29" s="9"/>
      <c r="P29" s="9"/>
      <c r="Q29" s="9"/>
      <c r="R29" s="9"/>
      <c r="S29" s="9"/>
      <c r="T29" s="9"/>
      <c r="U29" s="9"/>
      <c r="V29" s="9"/>
      <c r="W29" s="9"/>
      <c r="X29" s="9"/>
    </row>
    <row r="30" spans="1:24" ht="20.25" customHeight="1" x14ac:dyDescent="0.25">
      <c r="A30" s="268">
        <v>7</v>
      </c>
      <c r="B30" s="269"/>
      <c r="C30" s="270"/>
      <c r="D30" s="825"/>
      <c r="E30" s="826"/>
      <c r="F30" s="271" t="s">
        <v>3018</v>
      </c>
      <c r="H30" s="272" t="e">
        <f t="shared" si="0"/>
        <v>#DIV/0!</v>
      </c>
      <c r="I30" s="260"/>
      <c r="J30" s="260"/>
      <c r="K30" s="260"/>
      <c r="L30" s="260"/>
      <c r="M30" s="9"/>
      <c r="N30" s="9"/>
      <c r="O30" s="9"/>
      <c r="P30" s="9"/>
      <c r="Q30" s="9"/>
      <c r="R30" s="9"/>
      <c r="S30" s="9"/>
      <c r="T30" s="9"/>
      <c r="U30" s="9"/>
      <c r="V30" s="9"/>
      <c r="W30" s="9"/>
      <c r="X30" s="9"/>
    </row>
    <row r="31" spans="1:24" s="278" customFormat="1" ht="6" customHeight="1" x14ac:dyDescent="0.25">
      <c r="A31" s="273" t="s">
        <v>2619</v>
      </c>
      <c r="B31" s="273" t="s">
        <v>2619</v>
      </c>
      <c r="C31" s="274">
        <f>C32</f>
        <v>0</v>
      </c>
      <c r="D31" s="275"/>
      <c r="E31" s="276">
        <f>C32</f>
        <v>0</v>
      </c>
      <c r="F31" s="277"/>
      <c r="H31" s="272" t="e">
        <f t="shared" si="0"/>
        <v>#DIV/0!</v>
      </c>
      <c r="I31" s="267"/>
      <c r="J31" s="267"/>
      <c r="K31" s="267"/>
      <c r="L31" s="267"/>
    </row>
    <row r="32" spans="1:24" ht="20.25" customHeight="1" x14ac:dyDescent="0.25">
      <c r="A32" s="822" t="s">
        <v>3019</v>
      </c>
      <c r="B32" s="823"/>
      <c r="C32" s="279">
        <f>SUM(C24:C30)</f>
        <v>0</v>
      </c>
      <c r="D32" s="280" t="str">
        <f>IF(AND(F24&lt;&gt;"Collective",F25&lt;&gt;"Collective",F26&lt;&gt;"Collective",F27&lt;&gt;"Collective",F28&lt;&gt;"Collective",F29&lt;&gt;"Collective",F30&lt;&gt;"Collective"), "Warning: Collective Attribution Missing","")</f>
        <v>Warning: Collective Attribution Missing</v>
      </c>
      <c r="E32" s="824" t="str">
        <f>IF(AND(F24&lt;&gt;"Individual",F25&lt;&gt;"Individual",F26&lt;&gt;"Individual",F27&lt;&gt;"Individual",F28&lt;&gt;"Individual",F29&lt;&gt;"Individual",F30&lt;&gt;"Individual"), "Warning: Individual Attribution Missing","")</f>
        <v>Warning: Individual Attribution Missing</v>
      </c>
      <c r="F32" s="824"/>
      <c r="H32" s="267"/>
      <c r="I32" s="260"/>
      <c r="J32" s="260"/>
      <c r="K32" s="260"/>
      <c r="L32" s="260"/>
      <c r="M32" s="9"/>
      <c r="N32" s="9"/>
      <c r="O32" s="9"/>
      <c r="P32" s="9"/>
      <c r="Q32" s="9"/>
      <c r="R32" s="9"/>
      <c r="S32" s="9"/>
      <c r="T32" s="9"/>
      <c r="U32" s="9"/>
      <c r="V32" s="9"/>
      <c r="W32" s="9"/>
      <c r="X32" s="9"/>
    </row>
    <row r="33" spans="1:24" ht="20.25" customHeight="1" x14ac:dyDescent="0.25">
      <c r="A33" s="260"/>
      <c r="B33" s="260"/>
      <c r="C33" s="260"/>
      <c r="D33" s="260"/>
      <c r="E33" s="260"/>
      <c r="F33" s="260"/>
      <c r="G33" s="260"/>
      <c r="H33" s="260"/>
      <c r="I33" s="260"/>
      <c r="J33" s="260"/>
      <c r="K33" s="260"/>
      <c r="L33" s="260"/>
      <c r="M33" s="9"/>
      <c r="N33" s="9"/>
      <c r="O33" s="9"/>
      <c r="P33" s="9"/>
      <c r="Q33" s="9"/>
      <c r="R33" s="9"/>
      <c r="S33" s="9"/>
      <c r="T33" s="9"/>
      <c r="U33" s="9"/>
      <c r="V33" s="9"/>
      <c r="W33" s="9"/>
      <c r="X33" s="9"/>
    </row>
    <row r="34" spans="1:24" ht="9" customHeight="1" x14ac:dyDescent="0.25">
      <c r="A34" s="260"/>
      <c r="B34" s="260"/>
      <c r="C34" s="260"/>
      <c r="D34" s="260"/>
      <c r="E34" s="260"/>
      <c r="F34" s="260"/>
      <c r="G34" s="260"/>
      <c r="H34" s="260"/>
      <c r="I34" s="260"/>
      <c r="J34" s="260"/>
      <c r="K34" s="260"/>
      <c r="L34" s="260"/>
      <c r="M34" s="9"/>
      <c r="N34" s="9"/>
      <c r="O34" s="9"/>
      <c r="P34" s="9"/>
      <c r="Q34" s="9"/>
      <c r="R34" s="9"/>
      <c r="S34" s="9"/>
      <c r="T34" s="9"/>
      <c r="U34" s="9"/>
      <c r="V34" s="9"/>
      <c r="W34" s="9"/>
      <c r="X34" s="9"/>
    </row>
    <row r="35" spans="1:24" ht="24.95" customHeight="1" x14ac:dyDescent="0.25">
      <c r="A35" s="260"/>
      <c r="B35" s="260"/>
      <c r="C35" s="260"/>
      <c r="D35" s="260"/>
      <c r="E35" s="260"/>
      <c r="F35" s="260"/>
      <c r="G35" s="260"/>
      <c r="H35" s="260"/>
      <c r="I35" s="260"/>
      <c r="J35" s="260"/>
      <c r="K35" s="260"/>
      <c r="L35" s="260"/>
      <c r="M35" s="9"/>
      <c r="N35" s="9"/>
      <c r="O35" s="9"/>
      <c r="P35" s="9"/>
      <c r="Q35" s="9"/>
      <c r="R35" s="9"/>
      <c r="S35" s="9"/>
      <c r="T35" s="9"/>
      <c r="U35" s="9"/>
      <c r="V35" s="9"/>
      <c r="W35" s="9"/>
      <c r="X35" s="9"/>
    </row>
    <row r="36" spans="1:24" x14ac:dyDescent="0.25">
      <c r="A36" s="260"/>
      <c r="B36" s="260"/>
      <c r="C36" s="260"/>
      <c r="D36" s="260"/>
      <c r="E36" s="260"/>
      <c r="F36" s="260"/>
      <c r="G36" s="260"/>
      <c r="H36" s="260"/>
      <c r="I36" s="260"/>
      <c r="J36" s="260"/>
      <c r="K36" s="260"/>
      <c r="L36" s="260"/>
      <c r="O36" s="9"/>
      <c r="P36" s="9"/>
      <c r="Q36" s="9"/>
      <c r="R36" s="9"/>
      <c r="S36" s="9"/>
      <c r="T36" s="9"/>
      <c r="U36" s="9"/>
      <c r="V36" s="9"/>
      <c r="W36" s="9"/>
      <c r="X36" s="9"/>
    </row>
    <row r="37" spans="1:24" x14ac:dyDescent="0.25">
      <c r="A37" s="260"/>
      <c r="B37" s="260"/>
      <c r="C37" s="260"/>
      <c r="D37" s="260"/>
      <c r="E37" s="260"/>
      <c r="F37" s="260"/>
      <c r="G37" s="260"/>
      <c r="H37" s="260"/>
      <c r="I37" s="260"/>
      <c r="J37" s="260"/>
      <c r="K37" s="260"/>
      <c r="L37" s="260"/>
      <c r="O37" s="9"/>
      <c r="P37" s="9"/>
      <c r="Q37" s="9"/>
      <c r="R37" s="9"/>
      <c r="S37" s="9"/>
      <c r="T37" s="9"/>
      <c r="U37" s="9"/>
      <c r="V37" s="9"/>
      <c r="W37" s="9"/>
      <c r="X37" s="9"/>
    </row>
    <row r="38" spans="1:24" x14ac:dyDescent="0.25">
      <c r="A38" s="260"/>
      <c r="B38" s="260"/>
      <c r="C38" s="260"/>
      <c r="D38" s="260"/>
      <c r="E38" s="260"/>
      <c r="F38" s="260"/>
      <c r="G38" s="260"/>
      <c r="H38" s="260"/>
      <c r="I38" s="260"/>
      <c r="J38" s="260"/>
      <c r="K38" s="260"/>
      <c r="L38" s="260"/>
      <c r="O38" s="9"/>
      <c r="P38" s="9"/>
      <c r="Q38" s="9"/>
      <c r="R38" s="9"/>
      <c r="S38" s="9"/>
      <c r="T38" s="9"/>
      <c r="U38" s="9"/>
      <c r="V38" s="9"/>
      <c r="W38" s="9"/>
      <c r="X38" s="9"/>
    </row>
    <row r="39" spans="1:24" x14ac:dyDescent="0.25">
      <c r="A39" s="260"/>
      <c r="B39" s="260"/>
      <c r="C39" s="260"/>
      <c r="D39" s="260"/>
      <c r="E39" s="260"/>
      <c r="F39" s="260"/>
      <c r="G39" s="260"/>
      <c r="H39" s="260"/>
      <c r="I39" s="260"/>
      <c r="J39" s="260"/>
      <c r="K39" s="260"/>
      <c r="L39" s="260"/>
      <c r="O39" s="9"/>
      <c r="P39" s="9"/>
      <c r="Q39" s="9"/>
      <c r="R39" s="9"/>
      <c r="S39" s="9"/>
      <c r="T39" s="9"/>
      <c r="U39" s="9"/>
      <c r="V39" s="9"/>
      <c r="W39" s="9"/>
      <c r="X39" s="9"/>
    </row>
    <row r="40" spans="1:24" x14ac:dyDescent="0.25">
      <c r="A40" s="260"/>
      <c r="B40" s="260"/>
      <c r="C40" s="260"/>
      <c r="D40" s="260"/>
      <c r="E40" s="260"/>
      <c r="F40" s="260"/>
      <c r="G40" s="260"/>
      <c r="H40" s="260"/>
      <c r="I40" s="260"/>
      <c r="J40" s="260"/>
      <c r="K40" s="260"/>
      <c r="L40" s="260"/>
      <c r="O40" s="9"/>
      <c r="P40" s="9"/>
      <c r="Q40" s="9"/>
      <c r="R40" s="9"/>
      <c r="S40" s="9"/>
      <c r="T40" s="9"/>
      <c r="U40" s="9"/>
      <c r="V40" s="9"/>
      <c r="W40" s="9"/>
      <c r="X40" s="9"/>
    </row>
    <row r="41" spans="1:24" x14ac:dyDescent="0.25">
      <c r="B41" s="259"/>
      <c r="C41" s="259"/>
      <c r="D41" s="259"/>
      <c r="E41" s="259"/>
      <c r="F41" s="259"/>
      <c r="G41" s="259"/>
      <c r="J41" s="258"/>
      <c r="K41" s="258"/>
      <c r="O41" s="9"/>
      <c r="P41" s="9"/>
      <c r="Q41" s="9"/>
      <c r="R41" s="9"/>
      <c r="S41" s="9"/>
      <c r="T41" s="9"/>
      <c r="U41" s="9"/>
      <c r="V41" s="9"/>
      <c r="W41" s="9"/>
      <c r="X41" s="9"/>
    </row>
    <row r="42" spans="1:24" x14ac:dyDescent="0.25">
      <c r="B42" s="259"/>
      <c r="C42" s="259"/>
      <c r="D42" s="259"/>
      <c r="E42" s="259"/>
      <c r="F42" s="259"/>
      <c r="G42" s="259"/>
      <c r="J42" s="258"/>
      <c r="K42" s="258"/>
      <c r="O42" s="9"/>
      <c r="P42" s="9"/>
      <c r="Q42" s="9"/>
      <c r="R42" s="9"/>
      <c r="S42" s="9"/>
      <c r="T42" s="9"/>
      <c r="U42" s="9"/>
      <c r="V42" s="9"/>
      <c r="W42" s="9"/>
      <c r="X42" s="9"/>
    </row>
    <row r="43" spans="1:24" x14ac:dyDescent="0.25">
      <c r="B43" s="259"/>
      <c r="C43" s="259"/>
      <c r="D43" s="259"/>
      <c r="E43" s="259"/>
      <c r="F43" s="259"/>
      <c r="G43" s="259"/>
      <c r="J43" s="258"/>
      <c r="K43" s="258"/>
      <c r="O43" s="9"/>
      <c r="P43" s="9"/>
      <c r="Q43" s="9"/>
      <c r="R43" s="9"/>
      <c r="S43" s="9"/>
      <c r="T43" s="9"/>
      <c r="U43" s="9"/>
      <c r="V43" s="9"/>
      <c r="W43" s="9"/>
      <c r="X43" s="9"/>
    </row>
    <row r="44" spans="1:24" x14ac:dyDescent="0.25">
      <c r="B44" s="259"/>
      <c r="C44" s="259"/>
      <c r="D44" s="259"/>
      <c r="E44" s="259"/>
      <c r="F44" s="259"/>
      <c r="G44" s="259"/>
    </row>
    <row r="45" spans="1:24" x14ac:dyDescent="0.25">
      <c r="G45" s="259"/>
    </row>
    <row r="46" spans="1:24" x14ac:dyDescent="0.25">
      <c r="G46" s="259"/>
    </row>
    <row r="47" spans="1:24" x14ac:dyDescent="0.25">
      <c r="G47" s="259"/>
    </row>
  </sheetData>
  <sheetProtection password="C50A" sheet="1" objects="1" scenarios="1"/>
  <mergeCells count="14">
    <mergeCell ref="D24:E24"/>
    <mergeCell ref="A1:G1"/>
    <mergeCell ref="A21:B21"/>
    <mergeCell ref="C21:F21"/>
    <mergeCell ref="A23:B23"/>
    <mergeCell ref="D23:E23"/>
    <mergeCell ref="A32:B32"/>
    <mergeCell ref="E32:F32"/>
    <mergeCell ref="D25:E25"/>
    <mergeCell ref="D26:E26"/>
    <mergeCell ref="D27:E27"/>
    <mergeCell ref="D28:E28"/>
    <mergeCell ref="D29:E29"/>
    <mergeCell ref="D30:E30"/>
  </mergeCells>
  <conditionalFormatting sqref="D32">
    <cfRule type="containsText" dxfId="167" priority="2" operator="containsText" text="warning">
      <formula>NOT(ISERROR(SEARCH("warning",D32)))</formula>
    </cfRule>
  </conditionalFormatting>
  <conditionalFormatting sqref="E31:F32">
    <cfRule type="containsText" dxfId="166" priority="1" operator="containsText" text="warning">
      <formula>NOT(ISERROR(SEARCH("warning",E31)))</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K114"/>
  <sheetViews>
    <sheetView showGridLines="0" topLeftCell="B1" workbookViewId="0">
      <selection activeCell="H81" sqref="H81"/>
    </sheetView>
  </sheetViews>
  <sheetFormatPr defaultColWidth="11" defaultRowHeight="15.75" x14ac:dyDescent="0.25"/>
  <cols>
    <col min="1" max="1" width="4.5" style="9" customWidth="1"/>
    <col min="2" max="2" width="18" style="281"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10"/>
    <col min="18" max="24" width="11" style="282"/>
    <col min="25" max="16384" width="11" style="9"/>
  </cols>
  <sheetData>
    <row r="1" spans="1:37" ht="39" customHeight="1" thickBot="1" x14ac:dyDescent="0.3">
      <c r="A1" s="851" t="s">
        <v>3020</v>
      </c>
      <c r="B1" s="879"/>
      <c r="C1" s="879"/>
      <c r="D1" s="879"/>
      <c r="E1" s="879"/>
      <c r="F1" s="879"/>
      <c r="G1" s="879"/>
      <c r="H1" s="879"/>
      <c r="I1" s="879"/>
      <c r="J1" s="880"/>
      <c r="L1" s="836" t="s">
        <v>3021</v>
      </c>
      <c r="M1" s="881"/>
      <c r="N1" s="267"/>
      <c r="O1" s="267"/>
      <c r="P1" s="267"/>
      <c r="Q1" s="267"/>
      <c r="Y1" s="282"/>
      <c r="Z1" s="282"/>
      <c r="AA1" s="282"/>
      <c r="AB1" s="282"/>
      <c r="AC1" s="282"/>
      <c r="AD1" s="282"/>
      <c r="AE1" s="282"/>
      <c r="AF1" s="282"/>
      <c r="AG1" s="282"/>
      <c r="AH1" s="282"/>
      <c r="AI1" s="282"/>
      <c r="AJ1" s="282"/>
      <c r="AK1" s="282"/>
    </row>
    <row r="2" spans="1:37" ht="39" customHeight="1" thickBot="1" x14ac:dyDescent="0.3">
      <c r="A2" s="851" t="str">
        <f>'Standard 7 Selecting'!A21</f>
        <v>Position:</v>
      </c>
      <c r="B2" s="852"/>
      <c r="C2" s="853" t="str">
        <f>IF('Standard 7 Selecting'!C21=0,"Please define the position on the ""Standard 7 Selecting tab""",'Standard 7 Selecting'!C21)</f>
        <v>Please define the position on the "Standard 7 Selecting tab"</v>
      </c>
      <c r="D2" s="854"/>
      <c r="E2" s="854"/>
      <c r="F2" s="854"/>
      <c r="G2" s="854"/>
      <c r="H2" s="854"/>
      <c r="I2" s="854"/>
      <c r="J2" s="855"/>
      <c r="L2" s="267"/>
      <c r="M2" s="267"/>
      <c r="N2" s="267"/>
      <c r="O2" s="267"/>
      <c r="P2" s="267"/>
      <c r="Q2" s="267"/>
      <c r="Y2" s="282"/>
      <c r="Z2" s="282"/>
      <c r="AA2" s="282"/>
      <c r="AB2" s="282"/>
      <c r="AC2" s="282"/>
      <c r="AD2" s="282"/>
      <c r="AE2" s="282"/>
      <c r="AF2" s="282"/>
      <c r="AG2" s="282"/>
      <c r="AH2" s="282"/>
      <c r="AI2" s="282"/>
      <c r="AJ2" s="282"/>
      <c r="AK2" s="282"/>
    </row>
    <row r="3" spans="1:37" ht="10.5" customHeight="1" thickBot="1" x14ac:dyDescent="0.3">
      <c r="A3" s="283"/>
      <c r="B3" s="284"/>
      <c r="C3" s="285"/>
      <c r="D3" s="285"/>
      <c r="E3" s="285"/>
      <c r="F3" s="285"/>
      <c r="G3" s="285"/>
      <c r="H3" s="285"/>
      <c r="I3" s="285"/>
      <c r="J3" s="286"/>
      <c r="L3" s="267"/>
      <c r="M3" s="267"/>
      <c r="N3" s="267"/>
      <c r="O3" s="267"/>
      <c r="P3" s="267"/>
      <c r="Q3" s="267"/>
      <c r="S3" s="9"/>
      <c r="Y3" s="282"/>
      <c r="Z3" s="282"/>
      <c r="AA3" s="282"/>
      <c r="AB3" s="282"/>
      <c r="AC3" s="282"/>
      <c r="AD3" s="282"/>
      <c r="AE3" s="282"/>
      <c r="AF3" s="282"/>
      <c r="AG3" s="282"/>
      <c r="AH3" s="282"/>
      <c r="AI3" s="282"/>
      <c r="AJ3" s="282"/>
      <c r="AK3" s="282"/>
    </row>
    <row r="4" spans="1:37" ht="22.5" customHeight="1" thickBot="1" x14ac:dyDescent="0.3">
      <c r="A4" s="858" t="s">
        <v>3343</v>
      </c>
      <c r="B4" s="859"/>
      <c r="C4" s="859"/>
      <c r="D4" s="859"/>
      <c r="E4" s="859"/>
      <c r="F4" s="859"/>
      <c r="G4" s="860"/>
      <c r="H4" s="287" t="s">
        <v>3022</v>
      </c>
      <c r="I4" s="873" t="str">
        <f>IF('Standard 7 Selecting'!F24="Please Select","Missing",'Standard 7 Selecting'!F24)</f>
        <v>Missing</v>
      </c>
      <c r="J4" s="874"/>
      <c r="L4" s="267"/>
      <c r="M4" s="267"/>
      <c r="N4" s="267"/>
      <c r="O4" s="267"/>
      <c r="P4" s="267"/>
      <c r="Q4" s="267"/>
      <c r="Y4" s="282"/>
      <c r="Z4" s="282"/>
      <c r="AA4" s="282"/>
      <c r="AB4" s="282"/>
      <c r="AC4" s="282"/>
      <c r="AD4" s="282"/>
      <c r="AE4" s="282"/>
      <c r="AF4" s="282"/>
      <c r="AG4" s="282"/>
      <c r="AH4" s="282"/>
      <c r="AI4" s="282"/>
      <c r="AJ4" s="282"/>
      <c r="AK4" s="282"/>
    </row>
    <row r="5" spans="1:37" ht="16.5" thickBot="1" x14ac:dyDescent="0.3">
      <c r="A5" s="858" t="s">
        <v>3023</v>
      </c>
      <c r="B5" s="864"/>
      <c r="C5" s="875" t="str">
        <f>IF('Standard 7 Selecting'!B24&lt;&gt;0,'Standard 7 Selecting'!B24,"Please Define Name on 'Selecting Measures' Tab")</f>
        <v>Please Define Name on 'Selecting Measures' Tab</v>
      </c>
      <c r="D5" s="876"/>
      <c r="E5" s="876"/>
      <c r="F5" s="876"/>
      <c r="G5" s="876"/>
      <c r="H5" s="877" t="s">
        <v>3024</v>
      </c>
      <c r="I5" s="878"/>
      <c r="J5" s="288" t="str">
        <f>IFERROR('Standard 7 Selecting'!H24,"Missing Weight")</f>
        <v>Missing Weight</v>
      </c>
      <c r="L5" s="267"/>
      <c r="M5" s="267"/>
      <c r="N5" s="267"/>
      <c r="O5" s="267"/>
      <c r="P5" s="267"/>
      <c r="Q5" s="267"/>
    </row>
    <row r="6" spans="1:37" ht="22.5" customHeight="1" thickBot="1" x14ac:dyDescent="0.3">
      <c r="A6" s="858" t="s">
        <v>3025</v>
      </c>
      <c r="B6" s="859"/>
      <c r="C6" s="859"/>
      <c r="D6" s="859"/>
      <c r="E6" s="860"/>
      <c r="F6" s="861" t="s">
        <v>3018</v>
      </c>
      <c r="G6" s="862"/>
      <c r="H6" s="862"/>
      <c r="I6" s="862"/>
      <c r="J6" s="863"/>
      <c r="L6" s="267"/>
      <c r="M6" s="267" t="str">
        <f>IF($F$6="Summative (Colorado Growth Model CGM)",'Standard 7 Scoring'!R94,"")</f>
        <v/>
      </c>
      <c r="N6" s="267"/>
      <c r="O6" s="267"/>
      <c r="P6" s="267"/>
      <c r="Q6" s="267"/>
      <c r="Y6" s="282"/>
      <c r="Z6" s="282"/>
      <c r="AA6" s="282"/>
      <c r="AB6" s="282"/>
      <c r="AC6" s="282"/>
      <c r="AD6" s="282"/>
      <c r="AE6" s="282"/>
      <c r="AF6" s="282"/>
      <c r="AG6" s="282"/>
      <c r="AH6" s="282"/>
      <c r="AI6" s="282"/>
      <c r="AJ6" s="282"/>
      <c r="AK6" s="282"/>
    </row>
    <row r="7" spans="1:37" ht="22.5" customHeight="1" thickBot="1" x14ac:dyDescent="0.3">
      <c r="A7" s="858" t="s">
        <v>3246</v>
      </c>
      <c r="B7" s="859"/>
      <c r="C7" s="859"/>
      <c r="D7" s="859"/>
      <c r="E7" s="860"/>
      <c r="F7" s="861" t="s">
        <v>3018</v>
      </c>
      <c r="G7" s="862"/>
      <c r="H7" s="862"/>
      <c r="I7" s="862"/>
      <c r="J7" s="863"/>
      <c r="L7" s="267"/>
      <c r="M7" s="267"/>
      <c r="N7" s="267"/>
      <c r="O7" s="267"/>
      <c r="P7" s="267"/>
      <c r="Q7" s="267"/>
      <c r="Y7" s="282"/>
      <c r="Z7" s="282"/>
      <c r="AA7" s="282"/>
      <c r="AB7" s="282"/>
      <c r="AC7" s="282"/>
      <c r="AD7" s="282"/>
      <c r="AE7" s="282"/>
      <c r="AF7" s="282"/>
      <c r="AG7" s="282"/>
      <c r="AH7" s="282"/>
      <c r="AI7" s="282"/>
      <c r="AJ7" s="282"/>
      <c r="AK7" s="282"/>
    </row>
    <row r="8" spans="1:37" ht="22.5" customHeight="1" thickBot="1" x14ac:dyDescent="0.3">
      <c r="A8" s="858" t="s">
        <v>3026</v>
      </c>
      <c r="B8" s="864"/>
      <c r="C8" s="865"/>
      <c r="D8" s="866"/>
      <c r="E8" s="866"/>
      <c r="F8" s="866"/>
      <c r="G8" s="866"/>
      <c r="H8" s="866"/>
      <c r="I8" s="866"/>
      <c r="J8" s="867"/>
      <c r="L8" s="267"/>
      <c r="M8" s="267" t="str">
        <f>IF($F$6="Summative (Colorado Growth Model CGM)",'Standard 7 Scoring'!R95,"")</f>
        <v/>
      </c>
      <c r="N8" s="267"/>
      <c r="O8" s="267"/>
      <c r="P8" s="267"/>
      <c r="Q8" s="267"/>
      <c r="Y8" s="282"/>
      <c r="Z8" s="282"/>
      <c r="AA8" s="282"/>
      <c r="AB8" s="282"/>
      <c r="AC8" s="282"/>
      <c r="AD8" s="282"/>
      <c r="AE8" s="282"/>
      <c r="AF8" s="282"/>
      <c r="AG8" s="282"/>
      <c r="AH8" s="282"/>
      <c r="AI8" s="282"/>
      <c r="AJ8" s="282"/>
      <c r="AK8" s="282"/>
    </row>
    <row r="9" spans="1:37" ht="39.75" customHeight="1" thickBot="1" x14ac:dyDescent="0.3">
      <c r="A9" s="868" t="s">
        <v>1011</v>
      </c>
      <c r="B9" s="869"/>
      <c r="C9" s="289"/>
      <c r="D9" s="290" t="s">
        <v>3027</v>
      </c>
      <c r="E9" s="289"/>
      <c r="F9" s="290" t="s">
        <v>3028</v>
      </c>
      <c r="G9" s="289"/>
      <c r="H9" s="290" t="s">
        <v>2613</v>
      </c>
      <c r="I9" s="289"/>
      <c r="J9" s="290" t="s">
        <v>3029</v>
      </c>
      <c r="L9" s="291"/>
      <c r="M9" s="267" t="str">
        <f>IF($F$6="Summative (Colorado Growth Model CGM)",'Standard 7 Scoring'!R96,"")</f>
        <v/>
      </c>
      <c r="N9" s="267"/>
      <c r="O9" s="267"/>
      <c r="P9" s="267"/>
      <c r="Q9" s="267"/>
      <c r="Y9" s="282"/>
      <c r="Z9" s="282"/>
      <c r="AA9" s="282"/>
      <c r="AB9" s="282"/>
      <c r="AC9" s="282"/>
      <c r="AD9" s="282"/>
      <c r="AE9" s="282"/>
      <c r="AF9" s="282"/>
      <c r="AG9" s="282"/>
      <c r="AH9" s="282"/>
      <c r="AI9" s="282"/>
      <c r="AJ9" s="282"/>
      <c r="AK9" s="282"/>
    </row>
    <row r="10" spans="1:37" ht="49.5" customHeight="1" thickBot="1" x14ac:dyDescent="0.3">
      <c r="A10" s="870" t="s">
        <v>3030</v>
      </c>
      <c r="B10" s="871"/>
      <c r="C10" s="872" t="str">
        <f>IF(ISERROR(FIND("Colorado Growth Model",$F6)),"",definitions!$F$29)</f>
        <v/>
      </c>
      <c r="D10" s="848"/>
      <c r="E10" s="872" t="str">
        <f>IF(ISERROR(FIND("Colorado Growth Model",$F6)),"",definitions!$G$29)</f>
        <v/>
      </c>
      <c r="F10" s="848"/>
      <c r="G10" s="872" t="str">
        <f>IF(ISERROR(FIND("Colorado Growth Model",$F6)),"",definitions!$H$29)</f>
        <v/>
      </c>
      <c r="H10" s="848"/>
      <c r="I10" s="872" t="str">
        <f>IF(ISERROR(FIND("Colorado Growth Model",$F6)),"",definitions!$I$29)</f>
        <v/>
      </c>
      <c r="J10" s="848"/>
      <c r="L10" s="267"/>
      <c r="M10" s="267" t="str">
        <f>IF($F$6="Summative (Colorado Growth Model CGM)",'Standard 7 Scoring'!R97,"")</f>
        <v/>
      </c>
      <c r="N10" s="267"/>
      <c r="O10" s="267"/>
      <c r="P10" s="267"/>
      <c r="Q10" s="267"/>
      <c r="Y10" s="282"/>
      <c r="Z10" s="282"/>
      <c r="AA10" s="282"/>
      <c r="AB10" s="282"/>
      <c r="AC10" s="282"/>
      <c r="AD10" s="282"/>
      <c r="AE10" s="282"/>
      <c r="AF10" s="282"/>
      <c r="AG10" s="282"/>
      <c r="AH10" s="282"/>
      <c r="AI10" s="282"/>
      <c r="AJ10" s="282"/>
      <c r="AK10" s="282"/>
    </row>
    <row r="11" spans="1:37" ht="44.25" customHeight="1" thickBot="1" x14ac:dyDescent="0.3">
      <c r="A11" s="844" t="s">
        <v>3342</v>
      </c>
      <c r="B11" s="845"/>
      <c r="C11" s="846"/>
      <c r="D11" s="847"/>
      <c r="E11" s="847"/>
      <c r="F11" s="847"/>
      <c r="G11" s="847"/>
      <c r="H11" s="847"/>
      <c r="I11" s="847"/>
      <c r="J11" s="848"/>
      <c r="L11" s="267"/>
      <c r="M11" s="267"/>
      <c r="N11" s="267"/>
      <c r="O11" s="267"/>
      <c r="P11" s="267"/>
      <c r="Q11" s="267"/>
      <c r="Y11" s="282"/>
      <c r="Z11" s="282"/>
      <c r="AA11" s="282"/>
      <c r="AB11" s="282"/>
      <c r="AC11" s="282"/>
      <c r="AD11" s="282"/>
      <c r="AE11" s="282"/>
      <c r="AF11" s="282"/>
      <c r="AG11" s="282"/>
      <c r="AH11" s="282"/>
      <c r="AI11" s="282"/>
      <c r="AJ11" s="282"/>
      <c r="AK11" s="282"/>
    </row>
    <row r="12" spans="1:37" ht="10.5" customHeight="1" thickBot="1" x14ac:dyDescent="0.3">
      <c r="A12" s="283"/>
      <c r="B12" s="284"/>
      <c r="C12" s="285"/>
      <c r="D12" s="285"/>
      <c r="E12" s="285"/>
      <c r="F12" s="285"/>
      <c r="G12" s="285"/>
      <c r="H12" s="285"/>
      <c r="I12" s="285"/>
      <c r="J12" s="286"/>
      <c r="L12" s="267"/>
      <c r="M12" s="267"/>
      <c r="N12" s="267"/>
      <c r="O12" s="267"/>
      <c r="P12" s="267"/>
      <c r="Q12" s="267"/>
      <c r="S12" s="9"/>
      <c r="Y12" s="282"/>
      <c r="Z12" s="282"/>
      <c r="AA12" s="282"/>
      <c r="AB12" s="282"/>
      <c r="AC12" s="282"/>
      <c r="AD12" s="282"/>
      <c r="AE12" s="282"/>
      <c r="AF12" s="282"/>
      <c r="AG12" s="282"/>
      <c r="AH12" s="282"/>
      <c r="AI12" s="282"/>
      <c r="AJ12" s="282"/>
      <c r="AK12" s="282"/>
    </row>
    <row r="13" spans="1:37" ht="22.5" customHeight="1" thickBot="1" x14ac:dyDescent="0.3">
      <c r="A13" s="858" t="s">
        <v>3344</v>
      </c>
      <c r="B13" s="859"/>
      <c r="C13" s="859"/>
      <c r="D13" s="859"/>
      <c r="E13" s="859"/>
      <c r="F13" s="859"/>
      <c r="G13" s="860"/>
      <c r="H13" s="287" t="s">
        <v>3022</v>
      </c>
      <c r="I13" s="873" t="str">
        <f>IF('Standard 7 Selecting'!F25="Please Select","Missing",'Standard 7 Selecting'!F25)</f>
        <v>Missing</v>
      </c>
      <c r="J13" s="874"/>
      <c r="L13" s="267"/>
      <c r="M13" s="267"/>
      <c r="N13" s="267"/>
      <c r="O13" s="267"/>
      <c r="P13" s="267"/>
      <c r="Q13" s="267"/>
      <c r="S13" s="9"/>
      <c r="Y13" s="282"/>
      <c r="Z13" s="282"/>
      <c r="AA13" s="282"/>
      <c r="AB13" s="282"/>
      <c r="AC13" s="282"/>
      <c r="AD13" s="282"/>
      <c r="AE13" s="282"/>
      <c r="AF13" s="282"/>
      <c r="AG13" s="282"/>
      <c r="AH13" s="282"/>
      <c r="AI13" s="282"/>
      <c r="AJ13" s="282"/>
      <c r="AK13" s="282"/>
    </row>
    <row r="14" spans="1:37" ht="16.5" customHeight="1" thickBot="1" x14ac:dyDescent="0.3">
      <c r="A14" s="858" t="s">
        <v>3023</v>
      </c>
      <c r="B14" s="864"/>
      <c r="C14" s="875" t="str">
        <f>IF('Standard 7 Selecting'!B25&lt;&gt;0,'Standard 7 Selecting'!B25,"Please Define Name on 'Selecting Measures' Tab")</f>
        <v>Please Define Name on 'Selecting Measures' Tab</v>
      </c>
      <c r="D14" s="876"/>
      <c r="E14" s="876"/>
      <c r="F14" s="876"/>
      <c r="G14" s="876"/>
      <c r="H14" s="877" t="s">
        <v>3024</v>
      </c>
      <c r="I14" s="878"/>
      <c r="J14" s="288" t="str">
        <f>IFERROR('Standard 7 Selecting'!H25,"Missing Weight")</f>
        <v>Missing Weight</v>
      </c>
      <c r="L14" s="267"/>
      <c r="M14" s="267"/>
      <c r="N14" s="267"/>
      <c r="O14" s="267"/>
      <c r="P14" s="267"/>
      <c r="Q14" s="267"/>
    </row>
    <row r="15" spans="1:37" ht="22.5" customHeight="1" thickBot="1" x14ac:dyDescent="0.3">
      <c r="A15" s="858" t="s">
        <v>3025</v>
      </c>
      <c r="B15" s="859"/>
      <c r="C15" s="859"/>
      <c r="D15" s="859"/>
      <c r="E15" s="860"/>
      <c r="F15" s="861" t="s">
        <v>3018</v>
      </c>
      <c r="G15" s="862"/>
      <c r="H15" s="862"/>
      <c r="I15" s="862"/>
      <c r="J15" s="863"/>
      <c r="L15" s="267"/>
      <c r="M15" s="267"/>
      <c r="N15" s="267"/>
      <c r="O15" s="267"/>
      <c r="P15" s="267"/>
      <c r="Q15" s="267"/>
      <c r="Y15" s="282"/>
      <c r="Z15" s="282"/>
      <c r="AA15" s="282"/>
      <c r="AB15" s="282"/>
      <c r="AC15" s="282"/>
      <c r="AD15" s="282"/>
      <c r="AE15" s="282"/>
      <c r="AF15" s="282"/>
      <c r="AG15" s="282"/>
      <c r="AH15" s="282"/>
      <c r="AI15" s="282"/>
      <c r="AJ15" s="282"/>
      <c r="AK15" s="282"/>
    </row>
    <row r="16" spans="1:37" ht="22.5" customHeight="1" thickBot="1" x14ac:dyDescent="0.3">
      <c r="A16" s="858" t="s">
        <v>3246</v>
      </c>
      <c r="B16" s="859"/>
      <c r="C16" s="859"/>
      <c r="D16" s="859"/>
      <c r="E16" s="860"/>
      <c r="F16" s="861" t="s">
        <v>3018</v>
      </c>
      <c r="G16" s="862"/>
      <c r="H16" s="862"/>
      <c r="I16" s="862"/>
      <c r="J16" s="863"/>
      <c r="L16" s="267"/>
      <c r="M16" s="267"/>
      <c r="N16" s="267"/>
      <c r="O16" s="267"/>
      <c r="P16" s="267"/>
      <c r="Q16" s="267"/>
      <c r="Y16" s="282"/>
      <c r="Z16" s="282"/>
      <c r="AA16" s="282"/>
      <c r="AB16" s="282"/>
      <c r="AC16" s="282"/>
      <c r="AD16" s="282"/>
      <c r="AE16" s="282"/>
      <c r="AF16" s="282"/>
      <c r="AG16" s="282"/>
      <c r="AH16" s="282"/>
      <c r="AI16" s="282"/>
      <c r="AJ16" s="282"/>
      <c r="AK16" s="282"/>
    </row>
    <row r="17" spans="1:37" ht="22.5" customHeight="1" thickBot="1" x14ac:dyDescent="0.3">
      <c r="A17" s="858" t="s">
        <v>3026</v>
      </c>
      <c r="B17" s="864"/>
      <c r="C17" s="865"/>
      <c r="D17" s="866"/>
      <c r="E17" s="866"/>
      <c r="F17" s="866"/>
      <c r="G17" s="866"/>
      <c r="H17" s="866"/>
      <c r="I17" s="866"/>
      <c r="J17" s="867"/>
      <c r="L17" s="267"/>
      <c r="M17" s="267"/>
      <c r="N17" s="267"/>
      <c r="O17" s="267"/>
      <c r="P17" s="267"/>
      <c r="Q17" s="267"/>
      <c r="Y17" s="282"/>
      <c r="Z17" s="282"/>
      <c r="AA17" s="282"/>
      <c r="AB17" s="282"/>
      <c r="AC17" s="282"/>
      <c r="AD17" s="282"/>
      <c r="AE17" s="282"/>
      <c r="AF17" s="282"/>
      <c r="AG17" s="282"/>
      <c r="AH17" s="282"/>
      <c r="AI17" s="282"/>
      <c r="AJ17" s="282"/>
      <c r="AK17" s="282"/>
    </row>
    <row r="18" spans="1:37" ht="39.75" customHeight="1" thickBot="1" x14ac:dyDescent="0.3">
      <c r="A18" s="868" t="s">
        <v>1011</v>
      </c>
      <c r="B18" s="869"/>
      <c r="C18" s="289"/>
      <c r="D18" s="290" t="s">
        <v>3027</v>
      </c>
      <c r="E18" s="289"/>
      <c r="F18" s="290" t="s">
        <v>3028</v>
      </c>
      <c r="G18" s="289"/>
      <c r="H18" s="290" t="s">
        <v>2613</v>
      </c>
      <c r="I18" s="289"/>
      <c r="J18" s="290" t="s">
        <v>3029</v>
      </c>
      <c r="L18" s="267"/>
      <c r="M18" s="267"/>
      <c r="N18" s="267"/>
      <c r="O18" s="267"/>
      <c r="P18" s="267"/>
      <c r="Q18" s="267"/>
      <c r="Y18" s="282"/>
      <c r="Z18" s="282"/>
      <c r="AA18" s="282"/>
      <c r="AB18" s="282"/>
      <c r="AC18" s="282"/>
      <c r="AD18" s="282"/>
      <c r="AE18" s="282"/>
      <c r="AF18" s="282"/>
      <c r="AG18" s="282"/>
      <c r="AH18" s="282"/>
      <c r="AI18" s="282"/>
      <c r="AJ18" s="282"/>
      <c r="AK18" s="282"/>
    </row>
    <row r="19" spans="1:37" ht="49.5" customHeight="1" thickBot="1" x14ac:dyDescent="0.3">
      <c r="A19" s="870" t="s">
        <v>3030</v>
      </c>
      <c r="B19" s="871"/>
      <c r="C19" s="872" t="str">
        <f>IF(ISERROR(FIND("Colorado Growth Model",$F15)),"",definitions!$F$29)</f>
        <v/>
      </c>
      <c r="D19" s="848"/>
      <c r="E19" s="872" t="str">
        <f>IF(ISERROR(FIND("Colorado Growth Model",$F15)),"",definitions!$G$29)</f>
        <v/>
      </c>
      <c r="F19" s="848"/>
      <c r="G19" s="872" t="str">
        <f>IF(ISERROR(FIND("Colorado Growth Model",$F15)),"",definitions!$H$29)</f>
        <v/>
      </c>
      <c r="H19" s="848"/>
      <c r="I19" s="872" t="str">
        <f>IF(ISERROR(FIND("Colorado Growth Model",$F15)),"",definitions!$I$29)</f>
        <v/>
      </c>
      <c r="J19" s="848"/>
      <c r="L19" s="267"/>
      <c r="M19" s="267"/>
      <c r="N19" s="267"/>
      <c r="O19" s="267"/>
      <c r="P19" s="267"/>
      <c r="Q19" s="267"/>
      <c r="Y19" s="282"/>
      <c r="Z19" s="282"/>
      <c r="AA19" s="282"/>
      <c r="AB19" s="282"/>
      <c r="AC19" s="282"/>
      <c r="AD19" s="282"/>
      <c r="AE19" s="282"/>
      <c r="AF19" s="282"/>
      <c r="AG19" s="282"/>
      <c r="AH19" s="282"/>
      <c r="AI19" s="282"/>
      <c r="AJ19" s="282"/>
      <c r="AK19" s="282"/>
    </row>
    <row r="20" spans="1:37" ht="49.5" customHeight="1" thickBot="1" x14ac:dyDescent="0.3">
      <c r="A20" s="844" t="s">
        <v>3345</v>
      </c>
      <c r="B20" s="845"/>
      <c r="C20" s="846"/>
      <c r="D20" s="847"/>
      <c r="E20" s="847"/>
      <c r="F20" s="847"/>
      <c r="G20" s="847"/>
      <c r="H20" s="847"/>
      <c r="I20" s="847"/>
      <c r="J20" s="848"/>
      <c r="L20" s="267"/>
      <c r="M20" s="267"/>
      <c r="N20" s="267"/>
      <c r="O20" s="267"/>
      <c r="P20" s="267"/>
      <c r="Q20" s="267"/>
      <c r="Y20" s="282"/>
      <c r="Z20" s="282"/>
      <c r="AA20" s="282"/>
      <c r="AB20" s="282"/>
      <c r="AC20" s="282"/>
      <c r="AD20" s="282"/>
      <c r="AE20" s="282"/>
      <c r="AF20" s="282"/>
      <c r="AG20" s="282"/>
      <c r="AH20" s="282"/>
      <c r="AI20" s="282"/>
      <c r="AJ20" s="282"/>
      <c r="AK20" s="282"/>
    </row>
    <row r="21" spans="1:37" ht="10.5" customHeight="1" thickBot="1" x14ac:dyDescent="0.3">
      <c r="A21" s="283"/>
      <c r="B21" s="284"/>
      <c r="C21" s="285"/>
      <c r="D21" s="285"/>
      <c r="E21" s="285"/>
      <c r="F21" s="285"/>
      <c r="G21" s="285"/>
      <c r="H21" s="285"/>
      <c r="I21" s="285"/>
      <c r="J21" s="286"/>
      <c r="L21" s="267"/>
      <c r="M21" s="267"/>
      <c r="N21" s="267"/>
      <c r="O21" s="267"/>
      <c r="P21" s="267"/>
      <c r="Q21" s="267"/>
      <c r="Y21" s="282"/>
      <c r="Z21" s="282"/>
      <c r="AA21" s="282"/>
      <c r="AB21" s="282"/>
      <c r="AC21" s="282"/>
      <c r="AD21" s="282"/>
      <c r="AE21" s="282"/>
      <c r="AF21" s="282"/>
      <c r="AG21" s="282"/>
      <c r="AH21" s="282"/>
      <c r="AI21" s="282"/>
      <c r="AJ21" s="282"/>
      <c r="AK21" s="282"/>
    </row>
    <row r="22" spans="1:37" ht="22.5" customHeight="1" thickBot="1" x14ac:dyDescent="0.3">
      <c r="A22" s="858" t="s">
        <v>3346</v>
      </c>
      <c r="B22" s="859"/>
      <c r="C22" s="859"/>
      <c r="D22" s="859"/>
      <c r="E22" s="859"/>
      <c r="F22" s="859"/>
      <c r="G22" s="860"/>
      <c r="H22" s="287" t="s">
        <v>3022</v>
      </c>
      <c r="I22" s="873" t="str">
        <f>IF('Standard 7 Selecting'!F26="Please Select","Missing",'Standard 7 Selecting'!F26)</f>
        <v>Missing</v>
      </c>
      <c r="J22" s="874"/>
      <c r="L22" s="836" t="s">
        <v>3021</v>
      </c>
      <c r="M22" s="836"/>
      <c r="N22" s="267"/>
      <c r="O22" s="267"/>
      <c r="P22" s="267"/>
      <c r="Q22" s="267"/>
      <c r="Y22" s="282"/>
      <c r="Z22" s="282"/>
      <c r="AA22" s="282"/>
      <c r="AB22" s="282"/>
      <c r="AC22" s="282"/>
      <c r="AD22" s="282"/>
      <c r="AE22" s="282"/>
      <c r="AF22" s="282"/>
      <c r="AG22" s="282"/>
      <c r="AH22" s="282"/>
      <c r="AI22" s="282"/>
      <c r="AJ22" s="282"/>
      <c r="AK22" s="282"/>
    </row>
    <row r="23" spans="1:37" ht="16.5" customHeight="1" thickBot="1" x14ac:dyDescent="0.3">
      <c r="A23" s="858" t="s">
        <v>3023</v>
      </c>
      <c r="B23" s="864"/>
      <c r="C23" s="875" t="str">
        <f>IF('Standard 7 Selecting'!B26&lt;&gt;0,'Standard 7 Selecting'!B26,"Please Define Name on 'Selecting Measures' Tab")</f>
        <v>Please Define Name on 'Selecting Measures' Tab</v>
      </c>
      <c r="D23" s="876"/>
      <c r="E23" s="876"/>
      <c r="F23" s="876"/>
      <c r="G23" s="876"/>
      <c r="H23" s="877" t="s">
        <v>3024</v>
      </c>
      <c r="I23" s="878"/>
      <c r="J23" s="288" t="str">
        <f>IFERROR('Standard 7 Selecting'!H26,"Missing Weight")</f>
        <v>Missing Weight</v>
      </c>
      <c r="L23" s="836"/>
      <c r="M23" s="836"/>
      <c r="N23" s="267"/>
      <c r="O23" s="267"/>
      <c r="P23" s="267"/>
      <c r="Q23" s="267"/>
    </row>
    <row r="24" spans="1:37" ht="22.5" customHeight="1" thickBot="1" x14ac:dyDescent="0.3">
      <c r="A24" s="858" t="s">
        <v>3025</v>
      </c>
      <c r="B24" s="859"/>
      <c r="C24" s="859"/>
      <c r="D24" s="859"/>
      <c r="E24" s="860"/>
      <c r="F24" s="861" t="s">
        <v>3018</v>
      </c>
      <c r="G24" s="862"/>
      <c r="H24" s="862"/>
      <c r="I24" s="862"/>
      <c r="J24" s="863"/>
      <c r="L24" s="267"/>
      <c r="M24" s="267"/>
      <c r="N24" s="267"/>
      <c r="O24" s="267"/>
      <c r="P24" s="267"/>
      <c r="Q24" s="267"/>
      <c r="Y24" s="282"/>
      <c r="Z24" s="282"/>
      <c r="AA24" s="282"/>
      <c r="AB24" s="282"/>
      <c r="AC24" s="282"/>
      <c r="AD24" s="282"/>
      <c r="AE24" s="282"/>
      <c r="AF24" s="282"/>
      <c r="AG24" s="282"/>
      <c r="AH24" s="282"/>
      <c r="AI24" s="282"/>
      <c r="AJ24" s="282"/>
      <c r="AK24" s="282"/>
    </row>
    <row r="25" spans="1:37" ht="22.5" customHeight="1" thickBot="1" x14ac:dyDescent="0.3">
      <c r="A25" s="858" t="s">
        <v>3246</v>
      </c>
      <c r="B25" s="859"/>
      <c r="C25" s="859"/>
      <c r="D25" s="859"/>
      <c r="E25" s="860"/>
      <c r="F25" s="861" t="s">
        <v>3018</v>
      </c>
      <c r="G25" s="862"/>
      <c r="H25" s="862"/>
      <c r="I25" s="862"/>
      <c r="J25" s="863"/>
      <c r="L25" s="267"/>
      <c r="M25" s="267"/>
      <c r="N25" s="267"/>
      <c r="O25" s="267"/>
      <c r="P25" s="267"/>
      <c r="Q25" s="267"/>
      <c r="Y25" s="282"/>
      <c r="Z25" s="282"/>
      <c r="AA25" s="282"/>
      <c r="AB25" s="282"/>
      <c r="AC25" s="282"/>
      <c r="AD25" s="282"/>
      <c r="AE25" s="282"/>
      <c r="AF25" s="282"/>
      <c r="AG25" s="282"/>
      <c r="AH25" s="282"/>
      <c r="AI25" s="282"/>
      <c r="AJ25" s="282"/>
      <c r="AK25" s="282"/>
    </row>
    <row r="26" spans="1:37" ht="22.5" customHeight="1" thickBot="1" x14ac:dyDescent="0.3">
      <c r="A26" s="858" t="s">
        <v>3026</v>
      </c>
      <c r="B26" s="864"/>
      <c r="C26" s="865"/>
      <c r="D26" s="866"/>
      <c r="E26" s="866"/>
      <c r="F26" s="866"/>
      <c r="G26" s="866"/>
      <c r="H26" s="866"/>
      <c r="I26" s="866"/>
      <c r="J26" s="867"/>
      <c r="L26" s="267"/>
      <c r="M26" s="267"/>
      <c r="N26" s="267"/>
      <c r="O26" s="267"/>
      <c r="P26" s="267"/>
      <c r="Q26" s="267"/>
      <c r="Y26" s="282"/>
      <c r="Z26" s="282"/>
      <c r="AA26" s="282"/>
      <c r="AB26" s="282"/>
      <c r="AC26" s="282"/>
      <c r="AD26" s="282"/>
      <c r="AE26" s="282"/>
      <c r="AF26" s="282"/>
      <c r="AG26" s="282"/>
      <c r="AH26" s="282"/>
      <c r="AI26" s="282"/>
      <c r="AJ26" s="282"/>
      <c r="AK26" s="282"/>
    </row>
    <row r="27" spans="1:37" ht="39.75" customHeight="1" thickBot="1" x14ac:dyDescent="0.3">
      <c r="A27" s="868" t="s">
        <v>1011</v>
      </c>
      <c r="B27" s="869"/>
      <c r="C27" s="289"/>
      <c r="D27" s="290" t="s">
        <v>3027</v>
      </c>
      <c r="E27" s="289"/>
      <c r="F27" s="290" t="s">
        <v>3028</v>
      </c>
      <c r="G27" s="289"/>
      <c r="H27" s="290" t="s">
        <v>2613</v>
      </c>
      <c r="I27" s="289"/>
      <c r="J27" s="290" t="s">
        <v>3029</v>
      </c>
      <c r="L27" s="267"/>
      <c r="M27" s="267"/>
      <c r="N27" s="267"/>
      <c r="O27" s="267"/>
      <c r="P27" s="267"/>
      <c r="Q27" s="267"/>
      <c r="Y27" s="282"/>
      <c r="Z27" s="282"/>
      <c r="AA27" s="282"/>
      <c r="AB27" s="282"/>
      <c r="AC27" s="282"/>
      <c r="AD27" s="282"/>
      <c r="AE27" s="282"/>
      <c r="AF27" s="282"/>
      <c r="AG27" s="282"/>
      <c r="AH27" s="282"/>
      <c r="AI27" s="282"/>
      <c r="AJ27" s="282"/>
      <c r="AK27" s="282"/>
    </row>
    <row r="28" spans="1:37" ht="49.5" customHeight="1" thickBot="1" x14ac:dyDescent="0.3">
      <c r="A28" s="870" t="s">
        <v>3030</v>
      </c>
      <c r="B28" s="871"/>
      <c r="C28" s="872" t="str">
        <f>IF(ISERROR(FIND("Colorado Growth Model",$F24)),"",definitions!$F$29)</f>
        <v/>
      </c>
      <c r="D28" s="848"/>
      <c r="E28" s="872" t="str">
        <f>IF(ISERROR(FIND("Colorado Growth Model",$F24)),"",definitions!$G$29)</f>
        <v/>
      </c>
      <c r="F28" s="848"/>
      <c r="G28" s="872" t="str">
        <f>IF(ISERROR(FIND("Colorado Growth Model",$F24)),"",definitions!$H$29)</f>
        <v/>
      </c>
      <c r="H28" s="848"/>
      <c r="I28" s="872" t="str">
        <f>IF(ISERROR(FIND("Colorado Growth Model",$F24)),"",definitions!$I$29)</f>
        <v/>
      </c>
      <c r="J28" s="848"/>
      <c r="L28" s="267"/>
      <c r="M28" s="267"/>
      <c r="N28" s="267"/>
      <c r="O28" s="267"/>
      <c r="P28" s="267"/>
      <c r="Q28" s="267"/>
      <c r="Y28" s="282"/>
      <c r="Z28" s="282"/>
      <c r="AA28" s="282"/>
      <c r="AB28" s="282"/>
      <c r="AC28" s="282"/>
      <c r="AD28" s="282"/>
      <c r="AE28" s="282"/>
      <c r="AF28" s="282"/>
      <c r="AG28" s="282"/>
      <c r="AH28" s="282"/>
      <c r="AI28" s="282"/>
      <c r="AJ28" s="282"/>
      <c r="AK28" s="282"/>
    </row>
    <row r="29" spans="1:37" ht="49.5" customHeight="1" thickBot="1" x14ac:dyDescent="0.3">
      <c r="A29" s="844" t="s">
        <v>3347</v>
      </c>
      <c r="B29" s="845"/>
      <c r="C29" s="846"/>
      <c r="D29" s="847"/>
      <c r="E29" s="847"/>
      <c r="F29" s="847"/>
      <c r="G29" s="847"/>
      <c r="H29" s="847"/>
      <c r="I29" s="847"/>
      <c r="J29" s="848"/>
      <c r="L29" s="267"/>
      <c r="M29" s="267"/>
      <c r="N29" s="267"/>
      <c r="O29" s="267"/>
      <c r="P29" s="267"/>
      <c r="Q29" s="267"/>
      <c r="Y29" s="282"/>
      <c r="Z29" s="282"/>
      <c r="AA29" s="282"/>
      <c r="AB29" s="282"/>
      <c r="AC29" s="282"/>
      <c r="AD29" s="282"/>
      <c r="AE29" s="282"/>
      <c r="AF29" s="282"/>
      <c r="AG29" s="282"/>
      <c r="AH29" s="282"/>
      <c r="AI29" s="282"/>
      <c r="AJ29" s="282"/>
      <c r="AK29" s="282"/>
    </row>
    <row r="30" spans="1:37" ht="10.5" customHeight="1" thickBot="1" x14ac:dyDescent="0.3">
      <c r="A30" s="283"/>
      <c r="B30" s="284"/>
      <c r="C30" s="285"/>
      <c r="D30" s="285"/>
      <c r="E30" s="285"/>
      <c r="F30" s="285"/>
      <c r="G30" s="285"/>
      <c r="H30" s="285"/>
      <c r="I30" s="285"/>
      <c r="J30" s="286"/>
      <c r="L30" s="267"/>
      <c r="M30" s="267"/>
      <c r="N30" s="267"/>
      <c r="O30" s="267"/>
      <c r="P30" s="267"/>
      <c r="Q30" s="267"/>
      <c r="Y30" s="282"/>
      <c r="Z30" s="282"/>
      <c r="AA30" s="282"/>
      <c r="AB30" s="282"/>
      <c r="AC30" s="282"/>
      <c r="AD30" s="282"/>
      <c r="AE30" s="282"/>
      <c r="AF30" s="282"/>
      <c r="AG30" s="282"/>
      <c r="AH30" s="282"/>
      <c r="AI30" s="282"/>
      <c r="AJ30" s="282"/>
      <c r="AK30" s="282"/>
    </row>
    <row r="31" spans="1:37" ht="22.5" customHeight="1" thickBot="1" x14ac:dyDescent="0.3">
      <c r="A31" s="858" t="s">
        <v>3348</v>
      </c>
      <c r="B31" s="859"/>
      <c r="C31" s="859"/>
      <c r="D31" s="859"/>
      <c r="E31" s="859"/>
      <c r="F31" s="859"/>
      <c r="G31" s="860"/>
      <c r="H31" s="287" t="s">
        <v>3022</v>
      </c>
      <c r="I31" s="873" t="str">
        <f>IF('Standard 7 Selecting'!F27="Please Select","Missing",'Standard 7 Selecting'!F27)</f>
        <v>Missing</v>
      </c>
      <c r="J31" s="874"/>
      <c r="L31" s="267"/>
      <c r="M31" s="267"/>
      <c r="N31" s="267"/>
      <c r="O31" s="267"/>
      <c r="P31" s="267"/>
      <c r="Q31" s="267"/>
      <c r="Y31" s="282"/>
      <c r="Z31" s="282"/>
      <c r="AA31" s="282"/>
      <c r="AB31" s="282"/>
      <c r="AC31" s="282"/>
      <c r="AD31" s="282"/>
      <c r="AE31" s="282"/>
      <c r="AF31" s="282"/>
      <c r="AG31" s="282"/>
      <c r="AH31" s="282"/>
      <c r="AI31" s="282"/>
      <c r="AJ31" s="282"/>
      <c r="AK31" s="282"/>
    </row>
    <row r="32" spans="1:37" ht="16.5" customHeight="1" thickBot="1" x14ac:dyDescent="0.3">
      <c r="A32" s="858" t="s">
        <v>3023</v>
      </c>
      <c r="B32" s="864"/>
      <c r="C32" s="875" t="str">
        <f>IF('Standard 7 Selecting'!B27&lt;&gt;0,'Standard 7 Selecting'!B27,"Please Define Name on 'Selecting Measures' Tab")</f>
        <v>Please Define Name on 'Selecting Measures' Tab</v>
      </c>
      <c r="D32" s="876"/>
      <c r="E32" s="876"/>
      <c r="F32" s="876"/>
      <c r="G32" s="876"/>
      <c r="H32" s="877" t="s">
        <v>3024</v>
      </c>
      <c r="I32" s="878"/>
      <c r="J32" s="288" t="str">
        <f>IFERROR('Standard 7 Selecting'!H27,"Missing Weight")</f>
        <v>Missing Weight</v>
      </c>
      <c r="K32" s="292"/>
      <c r="L32" s="267"/>
      <c r="M32" s="267"/>
      <c r="N32" s="267"/>
      <c r="O32" s="267"/>
      <c r="P32" s="267"/>
      <c r="Q32" s="267"/>
    </row>
    <row r="33" spans="1:37" ht="22.5" customHeight="1" thickBot="1" x14ac:dyDescent="0.3">
      <c r="A33" s="858" t="s">
        <v>3025</v>
      </c>
      <c r="B33" s="859"/>
      <c r="C33" s="859"/>
      <c r="D33" s="859"/>
      <c r="E33" s="860"/>
      <c r="F33" s="861" t="s">
        <v>3018</v>
      </c>
      <c r="G33" s="862"/>
      <c r="H33" s="862"/>
      <c r="I33" s="862"/>
      <c r="J33" s="863"/>
      <c r="L33" s="267"/>
      <c r="M33" s="267"/>
      <c r="N33" s="267"/>
      <c r="O33" s="267"/>
      <c r="P33" s="267"/>
      <c r="Q33" s="267"/>
      <c r="Y33" s="282"/>
      <c r="Z33" s="282"/>
      <c r="AA33" s="282"/>
      <c r="AB33" s="282"/>
      <c r="AC33" s="282"/>
      <c r="AD33" s="282"/>
      <c r="AE33" s="282"/>
      <c r="AF33" s="282"/>
      <c r="AG33" s="282"/>
      <c r="AH33" s="282"/>
      <c r="AI33" s="282"/>
      <c r="AJ33" s="282"/>
      <c r="AK33" s="282"/>
    </row>
    <row r="34" spans="1:37" ht="22.5" customHeight="1" thickBot="1" x14ac:dyDescent="0.3">
      <c r="A34" s="858" t="s">
        <v>3246</v>
      </c>
      <c r="B34" s="859"/>
      <c r="C34" s="859"/>
      <c r="D34" s="859"/>
      <c r="E34" s="860"/>
      <c r="F34" s="861" t="s">
        <v>3018</v>
      </c>
      <c r="G34" s="862"/>
      <c r="H34" s="862"/>
      <c r="I34" s="862"/>
      <c r="J34" s="863"/>
      <c r="L34" s="267"/>
      <c r="M34" s="267"/>
      <c r="N34" s="267"/>
      <c r="O34" s="267"/>
      <c r="P34" s="267"/>
      <c r="Q34" s="267"/>
      <c r="Y34" s="282"/>
      <c r="Z34" s="282"/>
      <c r="AA34" s="282"/>
      <c r="AB34" s="282"/>
      <c r="AC34" s="282"/>
      <c r="AD34" s="282"/>
      <c r="AE34" s="282"/>
      <c r="AF34" s="282"/>
      <c r="AG34" s="282"/>
      <c r="AH34" s="282"/>
      <c r="AI34" s="282"/>
      <c r="AJ34" s="282"/>
      <c r="AK34" s="282"/>
    </row>
    <row r="35" spans="1:37" ht="22.5" customHeight="1" thickBot="1" x14ac:dyDescent="0.3">
      <c r="A35" s="858" t="s">
        <v>3026</v>
      </c>
      <c r="B35" s="864"/>
      <c r="C35" s="865"/>
      <c r="D35" s="866"/>
      <c r="E35" s="866"/>
      <c r="F35" s="866"/>
      <c r="G35" s="866"/>
      <c r="H35" s="866"/>
      <c r="I35" s="866"/>
      <c r="J35" s="867"/>
      <c r="L35" s="267"/>
      <c r="M35" s="267"/>
      <c r="N35" s="267"/>
      <c r="O35" s="267"/>
      <c r="P35" s="267"/>
      <c r="Q35" s="267"/>
      <c r="Y35" s="282"/>
      <c r="Z35" s="282"/>
      <c r="AA35" s="282"/>
      <c r="AB35" s="282"/>
      <c r="AC35" s="282"/>
      <c r="AD35" s="282"/>
      <c r="AE35" s="282"/>
      <c r="AF35" s="282"/>
      <c r="AG35" s="282"/>
      <c r="AH35" s="282"/>
      <c r="AI35" s="282"/>
      <c r="AJ35" s="282"/>
      <c r="AK35" s="282"/>
    </row>
    <row r="36" spans="1:37" ht="39.75" customHeight="1" thickBot="1" x14ac:dyDescent="0.3">
      <c r="A36" s="868" t="s">
        <v>1011</v>
      </c>
      <c r="B36" s="869"/>
      <c r="C36" s="289"/>
      <c r="D36" s="290" t="s">
        <v>3027</v>
      </c>
      <c r="E36" s="289"/>
      <c r="F36" s="290" t="s">
        <v>3028</v>
      </c>
      <c r="G36" s="289"/>
      <c r="H36" s="290" t="s">
        <v>3032</v>
      </c>
      <c r="I36" s="289"/>
      <c r="J36" s="290" t="s">
        <v>3029</v>
      </c>
      <c r="L36" s="267"/>
      <c r="M36" s="267"/>
      <c r="N36" s="267"/>
      <c r="O36" s="267"/>
      <c r="P36" s="267"/>
      <c r="Q36" s="267"/>
      <c r="Y36" s="282"/>
      <c r="Z36" s="282"/>
      <c r="AA36" s="282"/>
      <c r="AB36" s="282"/>
      <c r="AC36" s="282"/>
      <c r="AD36" s="282"/>
      <c r="AE36" s="282"/>
      <c r="AF36" s="282"/>
      <c r="AG36" s="282"/>
      <c r="AH36" s="282"/>
      <c r="AI36" s="282"/>
      <c r="AJ36" s="282"/>
      <c r="AK36" s="282"/>
    </row>
    <row r="37" spans="1:37" ht="49.5" customHeight="1" thickBot="1" x14ac:dyDescent="0.3">
      <c r="A37" s="870" t="s">
        <v>3030</v>
      </c>
      <c r="B37" s="871"/>
      <c r="C37" s="872" t="str">
        <f>IF(ISERROR(FIND("Colorado Growth Model",$F33)),"",definitions!$F$29)</f>
        <v/>
      </c>
      <c r="D37" s="848"/>
      <c r="E37" s="872" t="str">
        <f>IF(ISERROR(FIND("Colorado Growth Model",$F33)),"",definitions!$G$29)</f>
        <v/>
      </c>
      <c r="F37" s="848"/>
      <c r="G37" s="872" t="str">
        <f>IF(ISERROR(FIND("Colorado Growth Model",$F33)),"",definitions!$H$29)</f>
        <v/>
      </c>
      <c r="H37" s="848"/>
      <c r="I37" s="872" t="str">
        <f>IF(ISERROR(FIND("Colorado Growth Model",$F33)),"",definitions!$I$29)</f>
        <v/>
      </c>
      <c r="J37" s="848"/>
      <c r="L37" s="267"/>
      <c r="M37" s="267"/>
      <c r="N37" s="267"/>
      <c r="O37" s="267"/>
      <c r="P37" s="267"/>
      <c r="Q37" s="267"/>
      <c r="Y37" s="282"/>
      <c r="Z37" s="282"/>
      <c r="AA37" s="282"/>
      <c r="AB37" s="282"/>
      <c r="AC37" s="282"/>
      <c r="AD37" s="282"/>
      <c r="AE37" s="282"/>
      <c r="AF37" s="282"/>
      <c r="AG37" s="282"/>
      <c r="AH37" s="282"/>
      <c r="AI37" s="282"/>
      <c r="AJ37" s="282"/>
      <c r="AK37" s="282"/>
    </row>
    <row r="38" spans="1:37" ht="49.5" customHeight="1" thickBot="1" x14ac:dyDescent="0.3">
      <c r="A38" s="844" t="s">
        <v>3355</v>
      </c>
      <c r="B38" s="845"/>
      <c r="C38" s="846"/>
      <c r="D38" s="847"/>
      <c r="E38" s="847"/>
      <c r="F38" s="847"/>
      <c r="G38" s="847"/>
      <c r="H38" s="847"/>
      <c r="I38" s="847"/>
      <c r="J38" s="848"/>
      <c r="L38" s="267"/>
      <c r="M38" s="267"/>
      <c r="N38" s="267"/>
      <c r="O38" s="267"/>
      <c r="P38" s="267"/>
      <c r="Q38" s="267"/>
      <c r="Y38" s="282"/>
      <c r="Z38" s="282"/>
      <c r="AA38" s="282"/>
      <c r="AB38" s="282"/>
      <c r="AC38" s="282"/>
      <c r="AD38" s="282"/>
      <c r="AE38" s="282"/>
      <c r="AF38" s="282"/>
      <c r="AG38" s="282"/>
      <c r="AH38" s="282"/>
      <c r="AI38" s="282"/>
      <c r="AJ38" s="282"/>
      <c r="AK38" s="282"/>
    </row>
    <row r="39" spans="1:37" ht="10.5" customHeight="1" thickBot="1" x14ac:dyDescent="0.3">
      <c r="A39" s="283"/>
      <c r="B39" s="284"/>
      <c r="C39" s="285"/>
      <c r="D39" s="285"/>
      <c r="E39" s="285"/>
      <c r="F39" s="285"/>
      <c r="G39" s="285"/>
      <c r="H39" s="285"/>
      <c r="I39" s="285"/>
      <c r="J39" s="286"/>
      <c r="L39" s="267"/>
      <c r="M39" s="267"/>
      <c r="N39" s="267"/>
      <c r="O39" s="267"/>
      <c r="P39" s="267"/>
      <c r="Q39" s="267"/>
      <c r="Y39" s="282"/>
      <c r="Z39" s="282"/>
      <c r="AA39" s="282"/>
      <c r="AB39" s="282"/>
      <c r="AC39" s="282"/>
      <c r="AD39" s="282"/>
      <c r="AE39" s="282"/>
      <c r="AF39" s="282"/>
      <c r="AG39" s="282"/>
      <c r="AH39" s="282"/>
      <c r="AI39" s="282"/>
      <c r="AJ39" s="282"/>
      <c r="AK39" s="282"/>
    </row>
    <row r="40" spans="1:37" ht="22.5" customHeight="1" thickBot="1" x14ac:dyDescent="0.3">
      <c r="A40" s="858" t="s">
        <v>3349</v>
      </c>
      <c r="B40" s="859"/>
      <c r="C40" s="859"/>
      <c r="D40" s="859"/>
      <c r="E40" s="859"/>
      <c r="F40" s="859"/>
      <c r="G40" s="860"/>
      <c r="H40" s="287" t="s">
        <v>3022</v>
      </c>
      <c r="I40" s="873" t="str">
        <f>IF('Standard 7 Selecting'!F28="Please Select","Missing",'Standard 7 Selecting'!F28)</f>
        <v>Missing</v>
      </c>
      <c r="J40" s="874"/>
      <c r="L40" s="836" t="s">
        <v>3021</v>
      </c>
      <c r="M40" s="836"/>
      <c r="N40" s="267"/>
      <c r="O40" s="267"/>
      <c r="P40" s="267"/>
      <c r="Q40" s="267"/>
      <c r="Y40" s="282"/>
      <c r="Z40" s="282"/>
      <c r="AA40" s="282"/>
      <c r="AB40" s="282"/>
      <c r="AC40" s="282"/>
      <c r="AD40" s="282"/>
      <c r="AE40" s="282"/>
      <c r="AF40" s="282"/>
      <c r="AG40" s="282"/>
      <c r="AH40" s="282"/>
      <c r="AI40" s="282"/>
      <c r="AJ40" s="282"/>
      <c r="AK40" s="282"/>
    </row>
    <row r="41" spans="1:37" ht="16.5" customHeight="1" thickBot="1" x14ac:dyDescent="0.3">
      <c r="A41" s="858" t="s">
        <v>3023</v>
      </c>
      <c r="B41" s="864"/>
      <c r="C41" s="875" t="str">
        <f>IF('Standard 7 Selecting'!B28&lt;&gt;0,'Standard 7 Selecting'!B28,"Please Define Name on 'Selecting Measures' Tab")</f>
        <v>Please Define Name on 'Selecting Measures' Tab</v>
      </c>
      <c r="D41" s="876"/>
      <c r="E41" s="876"/>
      <c r="F41" s="876"/>
      <c r="G41" s="876"/>
      <c r="H41" s="877" t="s">
        <v>3024</v>
      </c>
      <c r="I41" s="878"/>
      <c r="J41" s="288" t="str">
        <f>IFERROR('Standard 7 Selecting'!H28,"Missing Weight")</f>
        <v>Missing Weight</v>
      </c>
      <c r="L41" s="836"/>
      <c r="M41" s="836"/>
      <c r="N41" s="267"/>
      <c r="O41" s="267"/>
      <c r="P41" s="267"/>
      <c r="Q41" s="267"/>
    </row>
    <row r="42" spans="1:37" ht="22.5" customHeight="1" thickBot="1" x14ac:dyDescent="0.3">
      <c r="A42" s="858" t="s">
        <v>3025</v>
      </c>
      <c r="B42" s="859"/>
      <c r="C42" s="859"/>
      <c r="D42" s="859"/>
      <c r="E42" s="860"/>
      <c r="F42" s="861" t="s">
        <v>3018</v>
      </c>
      <c r="G42" s="862"/>
      <c r="H42" s="862"/>
      <c r="I42" s="862"/>
      <c r="J42" s="863"/>
      <c r="L42" s="267"/>
      <c r="M42" s="267"/>
      <c r="N42" s="267"/>
      <c r="O42" s="267"/>
      <c r="P42" s="267"/>
      <c r="Q42" s="267"/>
      <c r="Y42" s="282"/>
      <c r="Z42" s="282"/>
      <c r="AA42" s="282"/>
      <c r="AB42" s="282"/>
      <c r="AC42" s="282"/>
      <c r="AD42" s="282"/>
      <c r="AE42" s="282"/>
      <c r="AF42" s="282"/>
      <c r="AG42" s="282"/>
      <c r="AH42" s="282"/>
      <c r="AI42" s="282"/>
      <c r="AJ42" s="282"/>
      <c r="AK42" s="282"/>
    </row>
    <row r="43" spans="1:37" ht="22.5" customHeight="1" thickBot="1" x14ac:dyDescent="0.3">
      <c r="A43" s="858" t="s">
        <v>3246</v>
      </c>
      <c r="B43" s="859"/>
      <c r="C43" s="859"/>
      <c r="D43" s="859"/>
      <c r="E43" s="860"/>
      <c r="F43" s="861" t="s">
        <v>3018</v>
      </c>
      <c r="G43" s="862"/>
      <c r="H43" s="862"/>
      <c r="I43" s="862"/>
      <c r="J43" s="863"/>
      <c r="L43" s="267"/>
      <c r="M43" s="267"/>
      <c r="N43" s="267"/>
      <c r="O43" s="267"/>
      <c r="P43" s="267"/>
      <c r="Q43" s="267"/>
      <c r="Y43" s="282"/>
      <c r="Z43" s="282"/>
      <c r="AA43" s="282"/>
      <c r="AB43" s="282"/>
      <c r="AC43" s="282"/>
      <c r="AD43" s="282"/>
      <c r="AE43" s="282"/>
      <c r="AF43" s="282"/>
      <c r="AG43" s="282"/>
      <c r="AH43" s="282"/>
      <c r="AI43" s="282"/>
      <c r="AJ43" s="282"/>
      <c r="AK43" s="282"/>
    </row>
    <row r="44" spans="1:37" ht="22.5" customHeight="1" thickBot="1" x14ac:dyDescent="0.3">
      <c r="A44" s="858" t="s">
        <v>3026</v>
      </c>
      <c r="B44" s="864"/>
      <c r="C44" s="865"/>
      <c r="D44" s="866"/>
      <c r="E44" s="866"/>
      <c r="F44" s="866"/>
      <c r="G44" s="866"/>
      <c r="H44" s="866"/>
      <c r="I44" s="866"/>
      <c r="J44" s="867"/>
      <c r="L44" s="267"/>
      <c r="M44" s="267"/>
      <c r="N44" s="267"/>
      <c r="O44" s="267"/>
      <c r="P44" s="267"/>
      <c r="Q44" s="267"/>
      <c r="Y44" s="282"/>
      <c r="Z44" s="282"/>
      <c r="AA44" s="282"/>
      <c r="AB44" s="282"/>
      <c r="AC44" s="282"/>
      <c r="AD44" s="282"/>
      <c r="AE44" s="282"/>
      <c r="AF44" s="282"/>
      <c r="AG44" s="282"/>
      <c r="AH44" s="282"/>
      <c r="AI44" s="282"/>
      <c r="AJ44" s="282"/>
      <c r="AK44" s="282"/>
    </row>
    <row r="45" spans="1:37" ht="39.75" customHeight="1" thickBot="1" x14ac:dyDescent="0.3">
      <c r="A45" s="868" t="s">
        <v>1011</v>
      </c>
      <c r="B45" s="869"/>
      <c r="C45" s="289"/>
      <c r="D45" s="290" t="s">
        <v>3027</v>
      </c>
      <c r="E45" s="289"/>
      <c r="F45" s="290" t="s">
        <v>3028</v>
      </c>
      <c r="G45" s="289"/>
      <c r="H45" s="290" t="s">
        <v>2613</v>
      </c>
      <c r="I45" s="289"/>
      <c r="J45" s="290" t="s">
        <v>3029</v>
      </c>
      <c r="L45" s="267"/>
      <c r="M45" s="267"/>
      <c r="N45" s="267"/>
      <c r="O45" s="267"/>
      <c r="P45" s="267"/>
      <c r="Q45" s="267"/>
      <c r="Y45" s="282"/>
      <c r="Z45" s="282"/>
      <c r="AA45" s="282"/>
      <c r="AB45" s="282"/>
      <c r="AC45" s="282"/>
      <c r="AD45" s="282"/>
      <c r="AE45" s="282"/>
      <c r="AF45" s="282"/>
      <c r="AG45" s="282"/>
      <c r="AH45" s="282"/>
      <c r="AI45" s="282"/>
      <c r="AJ45" s="282"/>
      <c r="AK45" s="282"/>
    </row>
    <row r="46" spans="1:37" ht="49.5" customHeight="1" thickBot="1" x14ac:dyDescent="0.3">
      <c r="A46" s="870" t="s">
        <v>3030</v>
      </c>
      <c r="B46" s="871"/>
      <c r="C46" s="872" t="str">
        <f>IF(ISERROR(FIND("Colorado Growth Model",$F42)),"",definitions!$F$29)</f>
        <v/>
      </c>
      <c r="D46" s="848"/>
      <c r="E46" s="872" t="str">
        <f>IF(ISERROR(FIND("Colorado Growth Model",$F42)),"",definitions!$G$29)</f>
        <v/>
      </c>
      <c r="F46" s="848"/>
      <c r="G46" s="872" t="str">
        <f>IF(ISERROR(FIND("Colorado Growth Model",$F42)),"",definitions!$H$29)</f>
        <v/>
      </c>
      <c r="H46" s="848"/>
      <c r="I46" s="872" t="str">
        <f>IF(ISERROR(FIND("Colorado Growth Model",$F42)),"",definitions!$I$29)</f>
        <v/>
      </c>
      <c r="J46" s="848"/>
      <c r="L46" s="267"/>
      <c r="M46" s="267"/>
      <c r="N46" s="267"/>
      <c r="O46" s="267"/>
      <c r="P46" s="267"/>
      <c r="Q46" s="267"/>
      <c r="Y46" s="282"/>
      <c r="Z46" s="282"/>
      <c r="AA46" s="282"/>
      <c r="AB46" s="282"/>
      <c r="AC46" s="282"/>
      <c r="AD46" s="282"/>
      <c r="AE46" s="282"/>
      <c r="AF46" s="282"/>
      <c r="AG46" s="282"/>
      <c r="AH46" s="282"/>
      <c r="AI46" s="282"/>
      <c r="AJ46" s="282"/>
      <c r="AK46" s="282"/>
    </row>
    <row r="47" spans="1:37" ht="49.5" customHeight="1" thickBot="1" x14ac:dyDescent="0.3">
      <c r="A47" s="844" t="s">
        <v>3350</v>
      </c>
      <c r="B47" s="845"/>
      <c r="C47" s="846"/>
      <c r="D47" s="847"/>
      <c r="E47" s="847"/>
      <c r="F47" s="847"/>
      <c r="G47" s="847"/>
      <c r="H47" s="847"/>
      <c r="I47" s="847"/>
      <c r="J47" s="848"/>
      <c r="L47" s="267"/>
      <c r="M47" s="267"/>
      <c r="N47" s="267"/>
      <c r="O47" s="267"/>
      <c r="P47" s="267"/>
      <c r="Q47" s="267"/>
      <c r="Y47" s="282"/>
      <c r="Z47" s="282"/>
      <c r="AA47" s="282"/>
      <c r="AB47" s="282"/>
      <c r="AC47" s="282"/>
      <c r="AD47" s="282"/>
      <c r="AE47" s="282"/>
      <c r="AF47" s="282"/>
      <c r="AG47" s="282"/>
      <c r="AH47" s="282"/>
      <c r="AI47" s="282"/>
      <c r="AJ47" s="282"/>
      <c r="AK47" s="282"/>
    </row>
    <row r="48" spans="1:37" ht="10.5" customHeight="1" thickBot="1" x14ac:dyDescent="0.3">
      <c r="A48" s="283"/>
      <c r="B48" s="284"/>
      <c r="C48" s="285"/>
      <c r="D48" s="285"/>
      <c r="E48" s="285"/>
      <c r="F48" s="285"/>
      <c r="G48" s="285"/>
      <c r="H48" s="285"/>
      <c r="I48" s="285"/>
      <c r="J48" s="286"/>
      <c r="L48" s="267"/>
      <c r="M48" s="267"/>
      <c r="N48" s="267"/>
      <c r="O48" s="267"/>
      <c r="P48" s="267"/>
      <c r="Q48" s="267"/>
      <c r="Y48" s="282"/>
      <c r="Z48" s="282"/>
      <c r="AA48" s="282"/>
      <c r="AB48" s="282"/>
      <c r="AC48" s="282"/>
      <c r="AD48" s="282"/>
      <c r="AE48" s="282"/>
      <c r="AF48" s="282"/>
      <c r="AG48" s="282"/>
      <c r="AH48" s="282"/>
      <c r="AI48" s="282"/>
      <c r="AJ48" s="282"/>
      <c r="AK48" s="282"/>
    </row>
    <row r="49" spans="1:37" ht="22.5" customHeight="1" thickBot="1" x14ac:dyDescent="0.3">
      <c r="A49" s="858" t="s">
        <v>3351</v>
      </c>
      <c r="B49" s="859"/>
      <c r="C49" s="859"/>
      <c r="D49" s="859"/>
      <c r="E49" s="859"/>
      <c r="F49" s="859"/>
      <c r="G49" s="860"/>
      <c r="H49" s="287" t="s">
        <v>3022</v>
      </c>
      <c r="I49" s="873" t="str">
        <f>IF('Standard 7 Selecting'!F29="Please Select","Missing",'Standard 7 Selecting'!F29)</f>
        <v>Missing</v>
      </c>
      <c r="J49" s="874"/>
      <c r="L49" s="267"/>
      <c r="M49" s="267"/>
      <c r="N49" s="267"/>
      <c r="O49" s="267"/>
      <c r="P49" s="267"/>
      <c r="Q49" s="267"/>
      <c r="Y49" s="282"/>
      <c r="Z49" s="282"/>
      <c r="AA49" s="282"/>
      <c r="AB49" s="282"/>
      <c r="AC49" s="282"/>
      <c r="AD49" s="282"/>
      <c r="AE49" s="282"/>
      <c r="AF49" s="282"/>
      <c r="AG49" s="282"/>
      <c r="AH49" s="282"/>
      <c r="AI49" s="282"/>
      <c r="AJ49" s="282"/>
      <c r="AK49" s="282"/>
    </row>
    <row r="50" spans="1:37" ht="16.5" customHeight="1" thickBot="1" x14ac:dyDescent="0.3">
      <c r="A50" s="858" t="s">
        <v>3023</v>
      </c>
      <c r="B50" s="864"/>
      <c r="C50" s="875" t="str">
        <f>IF('Standard 7 Selecting'!B29&lt;&gt;0,'Standard 7 Selecting'!B29,"Please Define Name on 'Selecting Measures' Tab")</f>
        <v>Please Define Name on 'Selecting Measures' Tab</v>
      </c>
      <c r="D50" s="876"/>
      <c r="E50" s="876"/>
      <c r="F50" s="876"/>
      <c r="G50" s="876"/>
      <c r="H50" s="877" t="s">
        <v>3024</v>
      </c>
      <c r="I50" s="878"/>
      <c r="J50" s="288" t="str">
        <f>IFERROR('Standard 7 Selecting'!H29,"Missing Weight")</f>
        <v>Missing Weight</v>
      </c>
      <c r="L50" s="267"/>
      <c r="M50" s="267"/>
      <c r="N50" s="267"/>
      <c r="O50" s="267"/>
      <c r="P50" s="267"/>
      <c r="Q50" s="267"/>
    </row>
    <row r="51" spans="1:37" ht="22.5" customHeight="1" thickBot="1" x14ac:dyDescent="0.3">
      <c r="A51" s="858" t="s">
        <v>3025</v>
      </c>
      <c r="B51" s="859"/>
      <c r="C51" s="859"/>
      <c r="D51" s="859"/>
      <c r="E51" s="860"/>
      <c r="F51" s="861" t="s">
        <v>3018</v>
      </c>
      <c r="G51" s="862"/>
      <c r="H51" s="862"/>
      <c r="I51" s="862"/>
      <c r="J51" s="863"/>
      <c r="L51" s="267"/>
      <c r="M51" s="267"/>
      <c r="N51" s="267"/>
      <c r="O51" s="267"/>
      <c r="P51" s="267"/>
      <c r="Q51" s="267"/>
      <c r="Y51" s="282"/>
      <c r="Z51" s="282"/>
      <c r="AA51" s="282"/>
      <c r="AB51" s="282"/>
      <c r="AC51" s="282"/>
      <c r="AD51" s="282"/>
      <c r="AE51" s="282"/>
      <c r="AF51" s="282"/>
      <c r="AG51" s="282"/>
      <c r="AH51" s="282"/>
      <c r="AI51" s="282"/>
      <c r="AJ51" s="282"/>
      <c r="AK51" s="282"/>
    </row>
    <row r="52" spans="1:37" ht="22.5" customHeight="1" thickBot="1" x14ac:dyDescent="0.3">
      <c r="A52" s="858" t="s">
        <v>3246</v>
      </c>
      <c r="B52" s="859"/>
      <c r="C52" s="859"/>
      <c r="D52" s="859"/>
      <c r="E52" s="860"/>
      <c r="F52" s="861" t="s">
        <v>3018</v>
      </c>
      <c r="G52" s="862"/>
      <c r="H52" s="862"/>
      <c r="I52" s="862"/>
      <c r="J52" s="863"/>
      <c r="L52" s="267"/>
      <c r="M52" s="267"/>
      <c r="N52" s="267"/>
      <c r="O52" s="267"/>
      <c r="P52" s="267"/>
      <c r="Q52" s="267"/>
      <c r="Y52" s="282"/>
      <c r="Z52" s="282"/>
      <c r="AA52" s="282"/>
      <c r="AB52" s="282"/>
      <c r="AC52" s="282"/>
      <c r="AD52" s="282"/>
      <c r="AE52" s="282"/>
      <c r="AF52" s="282"/>
      <c r="AG52" s="282"/>
      <c r="AH52" s="282"/>
      <c r="AI52" s="282"/>
      <c r="AJ52" s="282"/>
      <c r="AK52" s="282"/>
    </row>
    <row r="53" spans="1:37" ht="22.5" customHeight="1" thickBot="1" x14ac:dyDescent="0.3">
      <c r="A53" s="858" t="s">
        <v>3026</v>
      </c>
      <c r="B53" s="864"/>
      <c r="C53" s="865"/>
      <c r="D53" s="866"/>
      <c r="E53" s="866"/>
      <c r="F53" s="866"/>
      <c r="G53" s="866"/>
      <c r="H53" s="866"/>
      <c r="I53" s="866"/>
      <c r="J53" s="867"/>
      <c r="L53" s="267"/>
      <c r="M53" s="267"/>
      <c r="N53" s="267"/>
      <c r="O53" s="267"/>
      <c r="P53" s="267"/>
      <c r="Q53" s="267"/>
      <c r="Y53" s="282"/>
      <c r="Z53" s="282"/>
      <c r="AA53" s="282"/>
      <c r="AB53" s="282"/>
      <c r="AC53" s="282"/>
      <c r="AD53" s="282"/>
      <c r="AE53" s="282"/>
      <c r="AF53" s="282"/>
      <c r="AG53" s="282"/>
      <c r="AH53" s="282"/>
      <c r="AI53" s="282"/>
      <c r="AJ53" s="282"/>
      <c r="AK53" s="282"/>
    </row>
    <row r="54" spans="1:37" ht="39.75" customHeight="1" thickBot="1" x14ac:dyDescent="0.3">
      <c r="A54" s="868" t="s">
        <v>1011</v>
      </c>
      <c r="B54" s="869"/>
      <c r="C54" s="289"/>
      <c r="D54" s="290" t="s">
        <v>3027</v>
      </c>
      <c r="E54" s="289"/>
      <c r="F54" s="290" t="s">
        <v>3028</v>
      </c>
      <c r="G54" s="289"/>
      <c r="H54" s="290" t="s">
        <v>2613</v>
      </c>
      <c r="I54" s="289"/>
      <c r="J54" s="290" t="s">
        <v>3029</v>
      </c>
      <c r="L54" s="267"/>
      <c r="M54" s="267"/>
      <c r="N54" s="267"/>
      <c r="O54" s="267"/>
      <c r="P54" s="267"/>
      <c r="Q54" s="267"/>
      <c r="Y54" s="282"/>
      <c r="Z54" s="282"/>
      <c r="AA54" s="282"/>
      <c r="AB54" s="282"/>
      <c r="AC54" s="282"/>
      <c r="AD54" s="282"/>
      <c r="AE54" s="282"/>
      <c r="AF54" s="282"/>
      <c r="AG54" s="282"/>
      <c r="AH54" s="282"/>
      <c r="AI54" s="282"/>
      <c r="AJ54" s="282"/>
      <c r="AK54" s="282"/>
    </row>
    <row r="55" spans="1:37" ht="49.5" customHeight="1" thickBot="1" x14ac:dyDescent="0.3">
      <c r="A55" s="870" t="s">
        <v>3030</v>
      </c>
      <c r="B55" s="871"/>
      <c r="C55" s="872" t="str">
        <f>IF(ISERROR(FIND("Colorado Growth Model",$F51)),"",definitions!$F$29)</f>
        <v/>
      </c>
      <c r="D55" s="848"/>
      <c r="E55" s="872" t="str">
        <f>IF(ISERROR(FIND("Colorado Growth Model",$F51)),"",definitions!$G$29)</f>
        <v/>
      </c>
      <c r="F55" s="848"/>
      <c r="G55" s="872" t="str">
        <f>IF(ISERROR(FIND("Colorado Growth Model",$F51)),"",definitions!$H$29)</f>
        <v/>
      </c>
      <c r="H55" s="848"/>
      <c r="I55" s="872" t="str">
        <f>IF(ISERROR(FIND("Colorado Growth Model",$F51)),"",definitions!$I$29)</f>
        <v/>
      </c>
      <c r="J55" s="848"/>
      <c r="L55" s="267"/>
      <c r="M55" s="267"/>
      <c r="N55" s="267"/>
      <c r="O55" s="267"/>
      <c r="P55" s="267"/>
      <c r="Q55" s="267"/>
      <c r="Y55" s="282"/>
      <c r="Z55" s="282"/>
      <c r="AA55" s="282"/>
      <c r="AB55" s="282"/>
      <c r="AC55" s="282"/>
      <c r="AD55" s="282"/>
      <c r="AE55" s="282"/>
      <c r="AF55" s="282"/>
      <c r="AG55" s="282"/>
      <c r="AH55" s="282"/>
      <c r="AI55" s="282"/>
      <c r="AJ55" s="282"/>
      <c r="AK55" s="282"/>
    </row>
    <row r="56" spans="1:37" ht="49.5" customHeight="1" thickBot="1" x14ac:dyDescent="0.3">
      <c r="A56" s="844" t="s">
        <v>3352</v>
      </c>
      <c r="B56" s="845"/>
      <c r="C56" s="846"/>
      <c r="D56" s="847"/>
      <c r="E56" s="847"/>
      <c r="F56" s="847"/>
      <c r="G56" s="847"/>
      <c r="H56" s="847"/>
      <c r="I56" s="847"/>
      <c r="J56" s="848"/>
      <c r="L56" s="267"/>
      <c r="M56" s="267"/>
      <c r="N56" s="267"/>
      <c r="O56" s="267"/>
      <c r="P56" s="267"/>
      <c r="Q56" s="267"/>
      <c r="Y56" s="282"/>
      <c r="Z56" s="282"/>
      <c r="AA56" s="282"/>
      <c r="AB56" s="282"/>
      <c r="AC56" s="282"/>
      <c r="AD56" s="282"/>
      <c r="AE56" s="282"/>
      <c r="AF56" s="282"/>
      <c r="AG56" s="282"/>
      <c r="AH56" s="282"/>
      <c r="AI56" s="282"/>
      <c r="AJ56" s="282"/>
      <c r="AK56" s="282"/>
    </row>
    <row r="57" spans="1:37" ht="10.5" customHeight="1" thickBot="1" x14ac:dyDescent="0.3">
      <c r="A57" s="283"/>
      <c r="B57" s="284"/>
      <c r="C57" s="285"/>
      <c r="D57" s="285"/>
      <c r="E57" s="285"/>
      <c r="F57" s="285"/>
      <c r="G57" s="285"/>
      <c r="H57" s="285"/>
      <c r="I57" s="285"/>
      <c r="J57" s="286"/>
      <c r="L57" s="267"/>
      <c r="M57" s="267"/>
      <c r="N57" s="267"/>
      <c r="O57" s="267"/>
      <c r="P57" s="267"/>
      <c r="Q57" s="267"/>
      <c r="Y57" s="282"/>
      <c r="Z57" s="282"/>
      <c r="AA57" s="282"/>
      <c r="AB57" s="282"/>
      <c r="AC57" s="282"/>
      <c r="AD57" s="282"/>
      <c r="AE57" s="282"/>
      <c r="AF57" s="282"/>
      <c r="AG57" s="282"/>
      <c r="AH57" s="282"/>
      <c r="AI57" s="282"/>
      <c r="AJ57" s="282"/>
      <c r="AK57" s="282"/>
    </row>
    <row r="58" spans="1:37" ht="22.5" customHeight="1" thickBot="1" x14ac:dyDescent="0.3">
      <c r="A58" s="858" t="s">
        <v>3356</v>
      </c>
      <c r="B58" s="859"/>
      <c r="C58" s="859"/>
      <c r="D58" s="859"/>
      <c r="E58" s="859"/>
      <c r="F58" s="859"/>
      <c r="G58" s="860"/>
      <c r="H58" s="287" t="s">
        <v>3022</v>
      </c>
      <c r="I58" s="873" t="str">
        <f>IF('Standard 7 Selecting'!F30="Please Select","Missing",'Standard 7 Selecting'!F30)</f>
        <v>Missing</v>
      </c>
      <c r="J58" s="874"/>
      <c r="L58" s="836" t="s">
        <v>3021</v>
      </c>
      <c r="M58" s="836"/>
      <c r="N58" s="267"/>
      <c r="O58" s="267"/>
      <c r="P58" s="267"/>
      <c r="Q58" s="267"/>
      <c r="Y58" s="282"/>
      <c r="Z58" s="282"/>
      <c r="AA58" s="282"/>
      <c r="AB58" s="282"/>
      <c r="AC58" s="282"/>
      <c r="AD58" s="282"/>
      <c r="AE58" s="282"/>
      <c r="AF58" s="282"/>
      <c r="AG58" s="282"/>
      <c r="AH58" s="282"/>
      <c r="AI58" s="282"/>
      <c r="AJ58" s="282"/>
      <c r="AK58" s="282"/>
    </row>
    <row r="59" spans="1:37" ht="16.5" customHeight="1" thickBot="1" x14ac:dyDescent="0.3">
      <c r="A59" s="858" t="s">
        <v>3023</v>
      </c>
      <c r="B59" s="864"/>
      <c r="C59" s="875" t="str">
        <f>IF('Standard 7 Selecting'!B30&lt;&gt;0,'Standard 7 Selecting'!B30,"Please Define Name on 'Selecting Measures' Tab")</f>
        <v>Please Define Name on 'Selecting Measures' Tab</v>
      </c>
      <c r="D59" s="876"/>
      <c r="E59" s="876"/>
      <c r="F59" s="876"/>
      <c r="G59" s="876"/>
      <c r="H59" s="877" t="s">
        <v>3024</v>
      </c>
      <c r="I59" s="878"/>
      <c r="J59" s="288" t="str">
        <f>IFERROR('Standard 7 Selecting'!H30,"Missing Weight")</f>
        <v>Missing Weight</v>
      </c>
      <c r="L59" s="836"/>
      <c r="M59" s="836"/>
      <c r="N59" s="267"/>
      <c r="O59" s="267"/>
      <c r="P59" s="267"/>
      <c r="Q59" s="267"/>
    </row>
    <row r="60" spans="1:37" ht="22.5" customHeight="1" thickBot="1" x14ac:dyDescent="0.3">
      <c r="A60" s="858" t="s">
        <v>3025</v>
      </c>
      <c r="B60" s="859"/>
      <c r="C60" s="859"/>
      <c r="D60" s="859"/>
      <c r="E60" s="860"/>
      <c r="F60" s="861" t="s">
        <v>3018</v>
      </c>
      <c r="G60" s="862"/>
      <c r="H60" s="862"/>
      <c r="I60" s="862"/>
      <c r="J60" s="863"/>
      <c r="L60" s="267"/>
      <c r="M60" s="267"/>
      <c r="N60" s="267"/>
      <c r="O60" s="267"/>
      <c r="P60" s="267"/>
      <c r="Q60" s="267"/>
      <c r="Y60" s="282"/>
      <c r="Z60" s="282"/>
      <c r="AA60" s="282"/>
      <c r="AB60" s="282"/>
      <c r="AC60" s="282"/>
      <c r="AD60" s="282"/>
      <c r="AE60" s="282"/>
      <c r="AF60" s="282"/>
      <c r="AG60" s="282"/>
      <c r="AH60" s="282"/>
      <c r="AI60" s="282"/>
      <c r="AJ60" s="282"/>
      <c r="AK60" s="282"/>
    </row>
    <row r="61" spans="1:37" ht="22.5" customHeight="1" thickBot="1" x14ac:dyDescent="0.3">
      <c r="A61" s="858" t="s">
        <v>3246</v>
      </c>
      <c r="B61" s="859"/>
      <c r="C61" s="859"/>
      <c r="D61" s="859"/>
      <c r="E61" s="860"/>
      <c r="F61" s="861" t="s">
        <v>3018</v>
      </c>
      <c r="G61" s="862"/>
      <c r="H61" s="862"/>
      <c r="I61" s="862"/>
      <c r="J61" s="863"/>
      <c r="L61" s="267"/>
      <c r="M61" s="267"/>
      <c r="N61" s="267"/>
      <c r="O61" s="267"/>
      <c r="P61" s="267"/>
      <c r="Q61" s="267"/>
      <c r="Y61" s="282"/>
      <c r="Z61" s="282"/>
      <c r="AA61" s="282"/>
      <c r="AB61" s="282"/>
      <c r="AC61" s="282"/>
      <c r="AD61" s="282"/>
      <c r="AE61" s="282"/>
      <c r="AF61" s="282"/>
      <c r="AG61" s="282"/>
      <c r="AH61" s="282"/>
      <c r="AI61" s="282"/>
      <c r="AJ61" s="282"/>
      <c r="AK61" s="282"/>
    </row>
    <row r="62" spans="1:37" ht="22.5" customHeight="1" thickBot="1" x14ac:dyDescent="0.3">
      <c r="A62" s="858" t="s">
        <v>3026</v>
      </c>
      <c r="B62" s="864"/>
      <c r="C62" s="865"/>
      <c r="D62" s="866"/>
      <c r="E62" s="866"/>
      <c r="F62" s="866"/>
      <c r="G62" s="866"/>
      <c r="H62" s="866"/>
      <c r="I62" s="866"/>
      <c r="J62" s="867"/>
      <c r="L62" s="267"/>
      <c r="M62" s="267"/>
      <c r="N62" s="267"/>
      <c r="O62" s="267"/>
      <c r="P62" s="267"/>
      <c r="Q62" s="267"/>
      <c r="Y62" s="282"/>
      <c r="Z62" s="282"/>
      <c r="AA62" s="282"/>
      <c r="AB62" s="282"/>
      <c r="AC62" s="282"/>
      <c r="AD62" s="282"/>
      <c r="AE62" s="282"/>
      <c r="AF62" s="282"/>
      <c r="AG62" s="282"/>
      <c r="AH62" s="282"/>
      <c r="AI62" s="282"/>
      <c r="AJ62" s="282"/>
      <c r="AK62" s="282"/>
    </row>
    <row r="63" spans="1:37" ht="39.75" customHeight="1" thickBot="1" x14ac:dyDescent="0.3">
      <c r="A63" s="868" t="s">
        <v>1011</v>
      </c>
      <c r="B63" s="869"/>
      <c r="C63" s="289"/>
      <c r="D63" s="290" t="s">
        <v>3027</v>
      </c>
      <c r="E63" s="289"/>
      <c r="F63" s="290" t="s">
        <v>3028</v>
      </c>
      <c r="G63" s="289"/>
      <c r="H63" s="290" t="s">
        <v>2613</v>
      </c>
      <c r="I63" s="289"/>
      <c r="J63" s="290" t="s">
        <v>3029</v>
      </c>
      <c r="L63" s="267"/>
      <c r="M63" s="267"/>
      <c r="N63" s="267"/>
      <c r="O63" s="267"/>
      <c r="P63" s="267"/>
      <c r="Q63" s="267"/>
      <c r="Y63" s="282"/>
      <c r="Z63" s="282"/>
      <c r="AA63" s="282"/>
      <c r="AB63" s="282"/>
      <c r="AC63" s="282"/>
      <c r="AD63" s="282"/>
      <c r="AE63" s="282"/>
      <c r="AF63" s="282"/>
      <c r="AG63" s="282"/>
      <c r="AH63" s="282"/>
      <c r="AI63" s="282"/>
      <c r="AJ63" s="282"/>
      <c r="AK63" s="282"/>
    </row>
    <row r="64" spans="1:37" ht="49.5" customHeight="1" thickBot="1" x14ac:dyDescent="0.3">
      <c r="A64" s="870" t="s">
        <v>3030</v>
      </c>
      <c r="B64" s="871"/>
      <c r="C64" s="872" t="str">
        <f>IF(ISERROR(FIND("Colorado Growth Model",$F60)),"",definitions!$F$29)</f>
        <v/>
      </c>
      <c r="D64" s="848"/>
      <c r="E64" s="872" t="str">
        <f>IF(ISERROR(FIND("Colorado Growth Model",$F60)),"",definitions!$G$29)</f>
        <v/>
      </c>
      <c r="F64" s="848"/>
      <c r="G64" s="872" t="str">
        <f>IF(ISERROR(FIND("Colorado Growth Model",$F60)),"",definitions!$H$29)</f>
        <v/>
      </c>
      <c r="H64" s="848"/>
      <c r="I64" s="872" t="str">
        <f>IF(ISERROR(FIND("Colorado Growth Model",$F60)),"",definitions!$I$29)</f>
        <v/>
      </c>
      <c r="J64" s="848"/>
      <c r="L64" s="267"/>
      <c r="M64" s="267"/>
      <c r="N64" s="267"/>
      <c r="O64" s="267"/>
      <c r="P64" s="267"/>
      <c r="Q64" s="267"/>
      <c r="Y64" s="282"/>
      <c r="Z64" s="282"/>
      <c r="AA64" s="282"/>
      <c r="AB64" s="282"/>
      <c r="AC64" s="282"/>
      <c r="AD64" s="282"/>
      <c r="AE64" s="282"/>
      <c r="AF64" s="282"/>
      <c r="AG64" s="282"/>
      <c r="AH64" s="282"/>
      <c r="AI64" s="282"/>
      <c r="AJ64" s="282"/>
      <c r="AK64" s="282"/>
    </row>
    <row r="65" spans="1:37" ht="49.5" customHeight="1" thickBot="1" x14ac:dyDescent="0.3">
      <c r="A65" s="844" t="s">
        <v>3353</v>
      </c>
      <c r="B65" s="845"/>
      <c r="C65" s="846"/>
      <c r="D65" s="847"/>
      <c r="E65" s="847"/>
      <c r="F65" s="847"/>
      <c r="G65" s="847"/>
      <c r="H65" s="847"/>
      <c r="I65" s="847"/>
      <c r="J65" s="848"/>
      <c r="L65" s="267"/>
      <c r="M65" s="267"/>
      <c r="N65" s="267"/>
      <c r="O65" s="267"/>
      <c r="P65" s="267"/>
      <c r="Q65" s="267"/>
      <c r="Y65" s="282"/>
      <c r="Z65" s="282"/>
      <c r="AA65" s="282"/>
      <c r="AB65" s="282"/>
      <c r="AC65" s="282"/>
      <c r="AD65" s="282"/>
      <c r="AE65" s="282"/>
      <c r="AF65" s="282"/>
      <c r="AG65" s="282"/>
      <c r="AH65" s="282"/>
      <c r="AI65" s="282"/>
      <c r="AJ65" s="282"/>
      <c r="AK65" s="282"/>
    </row>
    <row r="66" spans="1:37" ht="24.95" customHeight="1" thickBot="1" x14ac:dyDescent="0.3">
      <c r="A66" s="849"/>
      <c r="B66" s="850"/>
      <c r="C66" s="293"/>
      <c r="D66" s="293"/>
      <c r="E66" s="294"/>
      <c r="F66" s="294"/>
      <c r="G66" s="294"/>
      <c r="H66" s="294"/>
      <c r="I66" s="294"/>
      <c r="J66" s="294"/>
      <c r="K66" s="295"/>
      <c r="L66" s="267"/>
      <c r="M66" s="267"/>
      <c r="N66" s="267"/>
      <c r="O66" s="267"/>
      <c r="P66" s="267"/>
      <c r="Q66" s="267"/>
      <c r="R66" s="9"/>
      <c r="S66" s="9"/>
      <c r="T66" s="9"/>
      <c r="U66" s="9"/>
      <c r="V66" s="9"/>
      <c r="W66" s="9"/>
      <c r="X66" s="9"/>
    </row>
    <row r="67" spans="1:37" ht="39" customHeight="1" thickBot="1" x14ac:dyDescent="0.3">
      <c r="A67" s="851" t="str">
        <f>'Standard 7 Selecting'!A21</f>
        <v>Position:</v>
      </c>
      <c r="B67" s="852"/>
      <c r="C67" s="853" t="str">
        <f>IF('Standard 7 Selecting'!C21=0,"Please define the position on the ""Selecting Measures Tab""",'Standard 7 Selecting'!C21)</f>
        <v>Please define the position on the "Selecting Measures Tab"</v>
      </c>
      <c r="D67" s="854"/>
      <c r="E67" s="854"/>
      <c r="F67" s="854"/>
      <c r="G67" s="854"/>
      <c r="H67" s="854"/>
      <c r="I67" s="854"/>
      <c r="J67" s="855"/>
      <c r="L67" s="267"/>
      <c r="M67" s="267"/>
      <c r="N67" s="267"/>
      <c r="O67" s="267"/>
      <c r="P67" s="267"/>
      <c r="Q67" s="267"/>
      <c r="Y67" s="282"/>
      <c r="Z67" s="282"/>
      <c r="AA67" s="282"/>
      <c r="AB67" s="282"/>
      <c r="AC67" s="282"/>
      <c r="AD67" s="282"/>
      <c r="AE67" s="282"/>
      <c r="AF67" s="282"/>
      <c r="AG67" s="282"/>
      <c r="AH67" s="282"/>
      <c r="AI67" s="282"/>
      <c r="AJ67" s="282"/>
      <c r="AK67" s="282"/>
    </row>
    <row r="68" spans="1:37" ht="24.95" customHeight="1" x14ac:dyDescent="0.25">
      <c r="A68" s="856" t="s">
        <v>3023</v>
      </c>
      <c r="B68" s="856"/>
      <c r="C68" s="296" t="s">
        <v>3033</v>
      </c>
      <c r="D68" s="297" t="s">
        <v>3226</v>
      </c>
      <c r="E68" s="857" t="s">
        <v>3024</v>
      </c>
      <c r="F68" s="857"/>
      <c r="K68" s="20"/>
      <c r="L68" s="267"/>
      <c r="M68" s="267"/>
      <c r="N68" s="267"/>
      <c r="O68" s="267"/>
      <c r="P68" s="267"/>
      <c r="Q68" s="267"/>
      <c r="R68" s="9"/>
      <c r="S68" s="9"/>
      <c r="T68" s="9"/>
      <c r="U68" s="9"/>
      <c r="V68" s="9"/>
      <c r="W68" s="9"/>
      <c r="X68" s="9"/>
    </row>
    <row r="69" spans="1:37" ht="24.95" customHeight="1" x14ac:dyDescent="0.25">
      <c r="A69" s="837" t="str">
        <f>IF(ISBLANK('Standard 7 Selecting'!C24),"",IF('Standard 7 Selecting'!B24=0,"Missing Name",'Standard 7 Selecting'!B24))</f>
        <v/>
      </c>
      <c r="B69" s="838"/>
      <c r="C69" s="28" t="str">
        <f>IF(A69="","",DATA!C654)</f>
        <v/>
      </c>
      <c r="D69" s="298" t="str">
        <f>IF(A69="","",DATA!E654)</f>
        <v/>
      </c>
      <c r="E69" s="299" t="str">
        <f>IFERROR('Standard 7 Selecting'!H24,"")</f>
        <v/>
      </c>
      <c r="G69" s="300">
        <f t="shared" ref="G69:G73" si="0">IFERROR(E69*C69,0)</f>
        <v>0</v>
      </c>
      <c r="H69" s="301"/>
      <c r="K69" s="20"/>
      <c r="L69" s="267"/>
      <c r="M69" s="267"/>
      <c r="N69" s="267"/>
      <c r="O69" s="267"/>
      <c r="P69" s="267"/>
      <c r="Q69" s="267"/>
      <c r="R69" s="9"/>
      <c r="S69" s="9"/>
      <c r="T69" s="9"/>
      <c r="U69" s="9"/>
      <c r="V69" s="9"/>
      <c r="W69" s="9"/>
      <c r="X69" s="9"/>
    </row>
    <row r="70" spans="1:37" ht="24.95" customHeight="1" x14ac:dyDescent="0.25">
      <c r="A70" s="837" t="str">
        <f>IF(ISBLANK('Standard 7 Selecting'!C25),"",IF('Standard 7 Selecting'!B25=0,"Missing Name",'Standard 7 Selecting'!B25))</f>
        <v/>
      </c>
      <c r="B70" s="838"/>
      <c r="C70" s="351" t="str">
        <f>IF(A70="","",DATA!C655)</f>
        <v/>
      </c>
      <c r="D70" s="364" t="str">
        <f>IF(A70="","",DATA!E655)</f>
        <v/>
      </c>
      <c r="E70" s="299" t="str">
        <f>IFERROR('Standard 7 Selecting'!H25,"")</f>
        <v/>
      </c>
      <c r="G70" s="300">
        <f t="shared" si="0"/>
        <v>0</v>
      </c>
      <c r="K70" s="20"/>
      <c r="L70" s="267"/>
      <c r="M70" s="267"/>
      <c r="N70" s="267"/>
      <c r="O70" s="267"/>
      <c r="P70" s="267"/>
      <c r="Q70" s="267"/>
      <c r="R70" s="9"/>
      <c r="S70" s="9"/>
      <c r="T70" s="9"/>
      <c r="U70" s="9"/>
      <c r="V70" s="9"/>
      <c r="W70" s="9"/>
      <c r="X70" s="9"/>
    </row>
    <row r="71" spans="1:37" ht="24.95" customHeight="1" x14ac:dyDescent="0.25">
      <c r="A71" s="837" t="str">
        <f>IF(ISBLANK('Standard 7 Selecting'!C26),"",IF('Standard 7 Selecting'!B26=0,"Missing Name",'Standard 7 Selecting'!B26))</f>
        <v/>
      </c>
      <c r="B71" s="838"/>
      <c r="C71" s="351" t="str">
        <f>IF(A71="","",DATA!C656)</f>
        <v/>
      </c>
      <c r="D71" s="364" t="str">
        <f>IF(A71="","",DATA!E656)</f>
        <v/>
      </c>
      <c r="E71" s="299" t="str">
        <f>IFERROR('Standard 7 Selecting'!H26,"")</f>
        <v/>
      </c>
      <c r="G71" s="300">
        <f t="shared" si="0"/>
        <v>0</v>
      </c>
      <c r="K71" s="20"/>
      <c r="L71" s="267"/>
      <c r="M71" s="267"/>
      <c r="N71" s="267"/>
      <c r="O71" s="267"/>
      <c r="P71" s="267"/>
      <c r="Q71" s="267"/>
      <c r="R71" s="9"/>
      <c r="S71" s="9"/>
      <c r="T71" s="9"/>
      <c r="U71" s="9"/>
      <c r="V71" s="9"/>
      <c r="W71" s="9"/>
      <c r="X71" s="9"/>
    </row>
    <row r="72" spans="1:37" ht="24.95" customHeight="1" x14ac:dyDescent="0.25">
      <c r="A72" s="837" t="str">
        <f>IF(ISBLANK('Standard 7 Selecting'!C27),"",IF('Standard 7 Selecting'!B27=0,"Missing Name",'Standard 7 Selecting'!B27))</f>
        <v/>
      </c>
      <c r="B72" s="838"/>
      <c r="C72" s="351" t="str">
        <f>IF(A72="","",DATA!C657)</f>
        <v/>
      </c>
      <c r="D72" s="364" t="str">
        <f>IF(A72="","",DATA!E657)</f>
        <v/>
      </c>
      <c r="E72" s="299" t="str">
        <f>IFERROR('Standard 7 Selecting'!H27,"")</f>
        <v/>
      </c>
      <c r="G72" s="300">
        <f t="shared" si="0"/>
        <v>0</v>
      </c>
      <c r="K72" s="20"/>
      <c r="L72" s="267"/>
      <c r="M72" s="267"/>
      <c r="N72" s="267"/>
      <c r="O72" s="267"/>
      <c r="P72" s="267"/>
      <c r="Q72" s="267"/>
      <c r="R72" s="9"/>
      <c r="S72" s="9"/>
      <c r="T72" s="9"/>
      <c r="U72" s="9"/>
      <c r="V72" s="9"/>
      <c r="W72" s="9"/>
      <c r="X72" s="9"/>
    </row>
    <row r="73" spans="1:37" ht="24.95" customHeight="1" x14ac:dyDescent="0.25">
      <c r="A73" s="837" t="str">
        <f>IF(ISBLANK('Standard 7 Selecting'!C28),"",IF('Standard 7 Selecting'!B28=0,"Missing Name",'Standard 7 Selecting'!B28))</f>
        <v/>
      </c>
      <c r="B73" s="838"/>
      <c r="C73" s="351" t="str">
        <f>IF(A73="","",DATA!C658)</f>
        <v/>
      </c>
      <c r="D73" s="364" t="str">
        <f>IF(A73="","",DATA!E658)</f>
        <v/>
      </c>
      <c r="E73" s="299" t="str">
        <f>IFERROR('Standard 7 Selecting'!H28,"")</f>
        <v/>
      </c>
      <c r="G73" s="300">
        <f t="shared" si="0"/>
        <v>0</v>
      </c>
      <c r="K73" s="20"/>
      <c r="L73" s="267"/>
      <c r="M73" s="267"/>
      <c r="N73" s="267"/>
      <c r="O73" s="267"/>
      <c r="P73" s="267"/>
      <c r="Q73" s="267"/>
      <c r="R73" s="9"/>
      <c r="S73" s="9"/>
      <c r="T73" s="9"/>
      <c r="U73" s="9"/>
      <c r="V73" s="9"/>
      <c r="W73" s="9"/>
      <c r="X73" s="9"/>
    </row>
    <row r="74" spans="1:37" ht="24.95" customHeight="1" x14ac:dyDescent="0.25">
      <c r="A74" s="837" t="str">
        <f>IF(ISBLANK('Standard 7 Selecting'!C29),"",IF('Standard 7 Selecting'!B29=0,"Missing Name",'Standard 7 Selecting'!B29))</f>
        <v/>
      </c>
      <c r="B74" s="838"/>
      <c r="C74" s="351" t="str">
        <f>IF(A74="","",DATA!C659)</f>
        <v/>
      </c>
      <c r="D74" s="364" t="str">
        <f>IF(A74="","",DATA!E659)</f>
        <v/>
      </c>
      <c r="E74" s="299" t="str">
        <f>IFERROR('Standard 7 Selecting'!H29,"")</f>
        <v/>
      </c>
      <c r="G74" s="300">
        <f>IFERROR(E74*C74,0)</f>
        <v>0</v>
      </c>
      <c r="K74" s="20"/>
      <c r="L74" s="267" t="s">
        <v>3034</v>
      </c>
      <c r="M74" s="267"/>
      <c r="N74" s="267"/>
      <c r="O74" s="267"/>
      <c r="P74" s="267"/>
      <c r="Q74" s="267"/>
      <c r="R74" s="9"/>
      <c r="S74" s="9"/>
      <c r="T74" s="9"/>
      <c r="U74" s="9"/>
      <c r="V74" s="9"/>
      <c r="W74" s="9"/>
      <c r="X74" s="9"/>
    </row>
    <row r="75" spans="1:37" ht="24.95" customHeight="1" x14ac:dyDescent="0.25">
      <c r="A75" s="837" t="str">
        <f>IF(ISBLANK('Standard 7 Selecting'!C30),"",IF('Standard 7 Selecting'!B30=0,"Missing Name",'Standard 7 Selecting'!B30))</f>
        <v/>
      </c>
      <c r="B75" s="838"/>
      <c r="C75" s="351" t="str">
        <f>IF(A75="","",DATA!C660)</f>
        <v/>
      </c>
      <c r="D75" s="364" t="str">
        <f>IF(A75="","",DATA!E660)</f>
        <v/>
      </c>
      <c r="E75" s="299" t="str">
        <f>IFERROR('Standard 7 Selecting'!H30,"")</f>
        <v/>
      </c>
      <c r="G75" s="300">
        <f>IFERROR(E75*C75,0)</f>
        <v>0</v>
      </c>
      <c r="K75" s="20"/>
      <c r="L75" s="267"/>
      <c r="M75" s="267"/>
      <c r="N75" s="267"/>
      <c r="O75" s="267"/>
      <c r="P75" s="267"/>
      <c r="Q75" s="267"/>
      <c r="R75" s="9"/>
      <c r="S75" s="9"/>
      <c r="T75" s="9"/>
      <c r="U75" s="9"/>
      <c r="V75" s="9"/>
      <c r="W75" s="9"/>
      <c r="X75" s="9"/>
    </row>
    <row r="76" spans="1:37" ht="5.25" customHeight="1" thickBot="1" x14ac:dyDescent="0.3">
      <c r="A76" s="839" t="s">
        <v>3035</v>
      </c>
      <c r="B76" s="839"/>
      <c r="C76" s="302"/>
      <c r="D76" s="303"/>
      <c r="E76" s="304" t="e">
        <f>'Standard 7 Selecting'!H31</f>
        <v>#DIV/0!</v>
      </c>
      <c r="F76" s="128"/>
      <c r="G76" s="128"/>
      <c r="K76" s="20"/>
      <c r="L76" s="267"/>
      <c r="M76" s="267"/>
      <c r="N76" s="267"/>
      <c r="O76" s="267"/>
      <c r="P76" s="267"/>
      <c r="Q76" s="267"/>
      <c r="R76" s="9"/>
      <c r="S76" s="9"/>
      <c r="T76" s="9"/>
      <c r="U76" s="9"/>
      <c r="V76" s="9"/>
      <c r="W76" s="9"/>
      <c r="X76" s="9"/>
    </row>
    <row r="77" spans="1:37" ht="31.5" customHeight="1" thickBot="1" x14ac:dyDescent="0.3">
      <c r="A77" s="840"/>
      <c r="B77" s="840"/>
      <c r="C77" s="259"/>
      <c r="D77" s="128"/>
      <c r="E77" s="299"/>
      <c r="F77" s="305" t="s">
        <v>3036</v>
      </c>
      <c r="G77" s="415" t="str">
        <f>IF(AND(C69="",C70="",C71="",C72="",C73="",C74="",C75=""),"#N/A",IFERROR(IF(OR(C69="*",C70="*",C71="*",C72="*",C73="*",C74="*",C75="*"),"#NA", ROUND(SUM(G69:G75)*2,2)),"N/A"))</f>
        <v>#N/A</v>
      </c>
      <c r="H77" s="912" t="s">
        <v>3037</v>
      </c>
      <c r="I77" s="913" t="str">
        <f>IFERROR(IF(G77&lt;0.5,ROUND(G77*270,0),IF(G77&lt;1.5,ROUND((G77-0.5)*135+135,0),IF(G77&lt;2.5,ROUND((G77-1.5)*135+270,0),IF(G77&gt;=2.5,ROUND((G77-2.5)*270+405,0))))),"#NA")</f>
        <v>#NA</v>
      </c>
      <c r="K77" s="20"/>
      <c r="L77" s="267"/>
      <c r="M77" s="267"/>
      <c r="N77" s="267"/>
      <c r="O77" s="267"/>
      <c r="P77" s="267"/>
      <c r="Q77" s="267"/>
      <c r="R77" s="9"/>
      <c r="S77" s="9"/>
      <c r="T77" s="9"/>
      <c r="U77" s="9"/>
      <c r="V77" s="9"/>
      <c r="W77" s="9"/>
      <c r="X77" s="9"/>
    </row>
    <row r="78" spans="1:37" ht="24.95" customHeight="1" thickBot="1" x14ac:dyDescent="0.3">
      <c r="B78" s="9"/>
      <c r="E78" s="786" t="s">
        <v>1050</v>
      </c>
      <c r="F78" s="787"/>
      <c r="G78" s="788"/>
      <c r="H78" s="841" t="str">
        <f>IF(G77="#N/A","No Selection Made",IF(OR(C69="*",C70="*",C71="*",C72="*",C73="*",C74="*",C75="*"),"Rating Missing for 1 or More Measures",IF(G77&gt;=2.5,'Standard 7 Scoring'!$J$9,IF(G77&gt;=1.5,'Standard 7 Scoring'!$H$9,IF(G77&gt;=0.5,'Standard 7 Scoring'!$F$9,IF(G77&lt;0.5,'Standard 7 Scoring'!$D$9,""))))))</f>
        <v>No Selection Made</v>
      </c>
      <c r="I78" s="842"/>
      <c r="J78" s="842"/>
      <c r="K78" s="843"/>
      <c r="L78" s="267"/>
      <c r="M78" s="267"/>
      <c r="N78" s="267"/>
      <c r="O78" s="267"/>
      <c r="P78" s="267"/>
      <c r="Q78" s="267"/>
      <c r="R78" s="9"/>
      <c r="S78" s="9"/>
      <c r="T78" s="9"/>
      <c r="U78" s="9"/>
      <c r="V78" s="9"/>
      <c r="W78" s="9"/>
      <c r="X78" s="9"/>
    </row>
    <row r="79" spans="1:37" s="278" customFormat="1" ht="24.95" customHeight="1" x14ac:dyDescent="0.25">
      <c r="A79" s="306"/>
      <c r="B79" s="307"/>
      <c r="C79" s="306"/>
      <c r="D79" s="306"/>
      <c r="E79" s="306"/>
      <c r="F79" s="306"/>
      <c r="G79" s="306"/>
      <c r="H79" s="306"/>
      <c r="I79" s="306"/>
      <c r="J79" s="306"/>
      <c r="K79" s="308"/>
      <c r="L79" s="267"/>
      <c r="M79" s="267"/>
      <c r="N79" s="267"/>
      <c r="O79" s="267"/>
      <c r="P79" s="267"/>
      <c r="Q79" s="267"/>
    </row>
    <row r="80" spans="1:37" s="278" customFormat="1" ht="24.95" customHeight="1" x14ac:dyDescent="0.25">
      <c r="A80" s="306"/>
      <c r="B80" s="307"/>
      <c r="C80" s="306"/>
      <c r="D80" s="306"/>
      <c r="E80" s="306"/>
      <c r="F80" s="306"/>
      <c r="G80" s="306"/>
      <c r="H80" s="306"/>
      <c r="I80" s="306"/>
      <c r="J80" s="306"/>
      <c r="K80" s="308"/>
      <c r="L80" s="267"/>
      <c r="M80" s="267"/>
      <c r="N80" s="267"/>
      <c r="O80" s="267"/>
      <c r="P80" s="267"/>
      <c r="Q80" s="267"/>
    </row>
    <row r="81" spans="1:24" s="278" customFormat="1" ht="24.95" customHeight="1" x14ac:dyDescent="0.25">
      <c r="A81" s="306"/>
      <c r="B81" s="307"/>
      <c r="C81" s="306"/>
      <c r="D81" s="306"/>
      <c r="E81" s="306"/>
      <c r="F81" s="306"/>
      <c r="G81" s="306"/>
      <c r="H81" s="306"/>
      <c r="I81" s="306"/>
      <c r="J81" s="306"/>
      <c r="K81" s="308"/>
      <c r="L81" s="267"/>
      <c r="M81" s="267"/>
      <c r="N81" s="267"/>
      <c r="O81" s="267"/>
      <c r="P81" s="267"/>
      <c r="Q81" s="267"/>
      <c r="R81" s="267"/>
      <c r="S81" s="267"/>
    </row>
    <row r="82" spans="1:24" s="278" customFormat="1" ht="24.95" customHeight="1" x14ac:dyDescent="0.25">
      <c r="A82" s="306"/>
      <c r="B82" s="307"/>
      <c r="C82" s="306"/>
      <c r="D82" s="306"/>
      <c r="E82" s="306"/>
      <c r="F82" s="306"/>
      <c r="G82" s="306"/>
      <c r="H82" s="306"/>
      <c r="I82" s="306"/>
      <c r="J82" s="306"/>
      <c r="K82" s="308"/>
      <c r="L82" s="267"/>
      <c r="M82" s="267" t="s">
        <v>3038</v>
      </c>
      <c r="N82" s="267"/>
      <c r="O82" s="267"/>
      <c r="P82" s="267"/>
      <c r="Q82" s="267"/>
      <c r="R82" s="267"/>
      <c r="S82" s="267"/>
    </row>
    <row r="83" spans="1:24" s="278" customFormat="1" ht="24.95" customHeight="1" x14ac:dyDescent="0.25">
      <c r="A83" s="306"/>
      <c r="B83" s="307"/>
      <c r="C83" s="306"/>
      <c r="D83" s="306"/>
      <c r="E83" s="306"/>
      <c r="F83" s="306"/>
      <c r="G83" s="306"/>
      <c r="H83" s="306"/>
      <c r="I83" s="306"/>
      <c r="J83" s="306"/>
      <c r="K83" s="308"/>
      <c r="L83" s="267"/>
      <c r="M83" s="267" t="s">
        <v>483</v>
      </c>
      <c r="N83" s="267" t="s">
        <v>1011</v>
      </c>
      <c r="O83" s="267"/>
      <c r="P83" s="267"/>
      <c r="Q83" s="267"/>
      <c r="R83" s="267"/>
      <c r="S83" s="267"/>
    </row>
    <row r="84" spans="1:24" s="278" customFormat="1" ht="24.95" customHeight="1" x14ac:dyDescent="0.25">
      <c r="A84" s="306"/>
      <c r="B84" s="307"/>
      <c r="C84" s="306"/>
      <c r="D84" s="306"/>
      <c r="E84" s="306"/>
      <c r="F84" s="306"/>
      <c r="G84" s="306"/>
      <c r="H84" s="306"/>
      <c r="I84" s="306"/>
      <c r="J84" s="306"/>
      <c r="K84" s="308"/>
      <c r="L84" s="267"/>
      <c r="M84" s="267"/>
      <c r="N84" s="267"/>
      <c r="O84" s="267"/>
      <c r="P84" s="267"/>
      <c r="Q84" s="267"/>
      <c r="R84" s="267"/>
      <c r="S84" s="267"/>
    </row>
    <row r="85" spans="1:24" s="278" customFormat="1" ht="24.95" customHeight="1" x14ac:dyDescent="0.25">
      <c r="A85" s="306"/>
      <c r="B85" s="307"/>
      <c r="C85" s="306"/>
      <c r="D85" s="306"/>
      <c r="E85" s="306"/>
      <c r="F85" s="306"/>
      <c r="G85" s="306"/>
      <c r="H85" s="306"/>
      <c r="I85" s="306"/>
      <c r="J85" s="306"/>
      <c r="K85" s="308"/>
      <c r="L85" s="267"/>
      <c r="M85" s="267">
        <v>1</v>
      </c>
      <c r="N85" s="267" t="s">
        <v>3027</v>
      </c>
      <c r="O85" s="267"/>
      <c r="P85" s="267"/>
      <c r="Q85" s="267"/>
      <c r="R85" s="267"/>
      <c r="S85" s="267"/>
    </row>
    <row r="86" spans="1:24" s="278" customFormat="1" ht="24.95" customHeight="1" x14ac:dyDescent="0.25">
      <c r="A86" s="306"/>
      <c r="B86" s="307"/>
      <c r="C86" s="306"/>
      <c r="D86" s="306"/>
      <c r="E86" s="306"/>
      <c r="F86" s="306"/>
      <c r="G86" s="306"/>
      <c r="H86" s="306" t="s">
        <v>3018</v>
      </c>
      <c r="I86" s="306"/>
      <c r="J86" s="306"/>
      <c r="K86" s="308"/>
      <c r="L86" s="267"/>
      <c r="M86" s="267">
        <v>2</v>
      </c>
      <c r="N86" s="267" t="s">
        <v>3028</v>
      </c>
      <c r="O86" s="267"/>
      <c r="P86" s="267"/>
      <c r="Q86" s="267"/>
      <c r="R86" s="267"/>
      <c r="S86" s="267"/>
    </row>
    <row r="87" spans="1:24" s="278" customFormat="1" ht="28.5" customHeight="1" x14ac:dyDescent="0.25">
      <c r="A87" s="306"/>
      <c r="B87" s="307"/>
      <c r="C87" s="306"/>
      <c r="D87" s="306"/>
      <c r="E87" s="306"/>
      <c r="F87" s="306"/>
      <c r="G87" s="306"/>
      <c r="H87" s="306" t="s">
        <v>3247</v>
      </c>
      <c r="I87" s="306"/>
      <c r="J87" s="306"/>
      <c r="K87" s="902"/>
      <c r="L87" s="309"/>
      <c r="M87" s="309">
        <v>3</v>
      </c>
      <c r="N87" s="309" t="s">
        <v>2613</v>
      </c>
      <c r="O87" s="309"/>
      <c r="P87" s="309"/>
      <c r="Q87" s="309"/>
      <c r="R87" s="309"/>
      <c r="S87" s="309"/>
    </row>
    <row r="88" spans="1:24" s="278" customFormat="1" x14ac:dyDescent="0.25">
      <c r="A88" s="306"/>
      <c r="B88" s="307"/>
      <c r="C88" s="306"/>
      <c r="D88" s="306"/>
      <c r="E88" s="306"/>
      <c r="F88" s="306"/>
      <c r="G88" s="306"/>
      <c r="H88" s="306" t="s">
        <v>3248</v>
      </c>
      <c r="I88" s="306"/>
      <c r="J88" s="306"/>
      <c r="K88" s="306"/>
      <c r="L88" s="309"/>
      <c r="M88" s="309">
        <v>4</v>
      </c>
      <c r="N88" s="309" t="s">
        <v>3029</v>
      </c>
      <c r="O88" s="309"/>
      <c r="P88" s="309"/>
      <c r="Q88" s="309"/>
      <c r="R88" s="309"/>
      <c r="S88" s="309"/>
      <c r="T88" s="310"/>
      <c r="U88" s="310"/>
      <c r="V88" s="310"/>
      <c r="W88" s="310"/>
      <c r="X88" s="310"/>
    </row>
    <row r="89" spans="1:24" x14ac:dyDescent="0.25">
      <c r="A89" s="96"/>
      <c r="B89" s="311"/>
      <c r="C89" s="96"/>
      <c r="D89" s="96"/>
      <c r="E89" s="312"/>
      <c r="F89" s="312"/>
      <c r="G89" s="312"/>
      <c r="H89" s="312" t="s">
        <v>3249</v>
      </c>
      <c r="I89" s="312"/>
      <c r="J89" s="312"/>
      <c r="K89" s="96"/>
      <c r="L89" s="309"/>
      <c r="M89" s="309"/>
      <c r="N89" s="309"/>
      <c r="O89" s="309"/>
      <c r="P89" s="309" t="s">
        <v>3039</v>
      </c>
      <c r="Q89" s="309"/>
      <c r="R89" s="309"/>
      <c r="S89" s="309"/>
    </row>
    <row r="90" spans="1:24" x14ac:dyDescent="0.25">
      <c r="A90" s="96"/>
      <c r="B90" s="311"/>
      <c r="C90" s="96"/>
      <c r="D90" s="96"/>
      <c r="E90" s="312"/>
      <c r="F90" s="312"/>
      <c r="G90" s="312"/>
      <c r="H90" s="312" t="s">
        <v>3250</v>
      </c>
      <c r="I90" s="312"/>
      <c r="J90" s="312"/>
      <c r="K90" s="312"/>
      <c r="L90" s="309"/>
      <c r="M90" s="309"/>
      <c r="N90" s="309"/>
      <c r="O90" s="309"/>
      <c r="P90" s="309" t="s">
        <v>3027</v>
      </c>
      <c r="Q90" s="309" t="s">
        <v>3028</v>
      </c>
      <c r="R90" s="309" t="s">
        <v>2613</v>
      </c>
      <c r="S90" s="309"/>
      <c r="T90" s="9"/>
      <c r="U90" s="9"/>
      <c r="V90" s="9"/>
      <c r="W90" s="9"/>
      <c r="X90" s="9"/>
    </row>
    <row r="91" spans="1:24" x14ac:dyDescent="0.25">
      <c r="A91" s="96"/>
      <c r="B91" s="311"/>
      <c r="C91" s="96"/>
      <c r="D91" s="96"/>
      <c r="E91" s="312"/>
      <c r="F91" s="312"/>
      <c r="G91" s="312"/>
      <c r="H91" s="312" t="s">
        <v>3251</v>
      </c>
      <c r="I91" s="312"/>
      <c r="J91" s="312"/>
      <c r="K91" s="312"/>
      <c r="L91" s="309"/>
      <c r="M91" s="903" t="s">
        <v>3040</v>
      </c>
      <c r="N91" s="309"/>
      <c r="O91" s="309"/>
      <c r="P91" s="309"/>
      <c r="Q91" s="309"/>
      <c r="R91" s="309"/>
      <c r="S91" s="309"/>
      <c r="T91" s="9"/>
      <c r="U91" s="9"/>
      <c r="V91" s="9"/>
      <c r="W91" s="9"/>
      <c r="X91" s="9"/>
    </row>
    <row r="92" spans="1:24" x14ac:dyDescent="0.25">
      <c r="A92" s="96"/>
      <c r="B92" s="311"/>
      <c r="C92" s="96"/>
      <c r="D92" s="96"/>
      <c r="E92" s="312"/>
      <c r="F92" s="312"/>
      <c r="G92" s="312"/>
      <c r="H92" s="312" t="s">
        <v>3252</v>
      </c>
      <c r="I92" s="312"/>
      <c r="J92" s="312"/>
      <c r="K92" s="312"/>
      <c r="L92" s="309"/>
      <c r="M92" s="903" t="s">
        <v>3018</v>
      </c>
      <c r="N92" s="309"/>
      <c r="O92" s="309"/>
      <c r="P92" s="309"/>
      <c r="Q92" s="309" t="s">
        <v>3041</v>
      </c>
      <c r="R92" s="309"/>
      <c r="S92" s="309"/>
      <c r="T92" s="9"/>
      <c r="U92" s="9"/>
      <c r="V92" s="9"/>
      <c r="W92" s="9"/>
      <c r="X92" s="9"/>
    </row>
    <row r="93" spans="1:24" ht="15.75" customHeight="1" x14ac:dyDescent="0.25">
      <c r="A93" s="96"/>
      <c r="B93" s="311"/>
      <c r="C93" s="96"/>
      <c r="D93" s="96"/>
      <c r="E93" s="312"/>
      <c r="F93" s="312"/>
      <c r="G93" s="312"/>
      <c r="H93" s="312" t="s">
        <v>3253</v>
      </c>
      <c r="I93" s="312"/>
      <c r="J93" s="312"/>
      <c r="K93" s="312"/>
      <c r="L93" s="309"/>
      <c r="M93" s="904" t="s">
        <v>3338</v>
      </c>
      <c r="N93" s="309"/>
      <c r="O93" s="309"/>
      <c r="P93" s="309"/>
      <c r="Q93" s="309" t="s">
        <v>3042</v>
      </c>
      <c r="R93" s="309"/>
      <c r="S93" s="309"/>
      <c r="T93" s="9"/>
      <c r="U93" s="9"/>
      <c r="V93" s="9"/>
      <c r="W93" s="9"/>
      <c r="X93" s="9"/>
    </row>
    <row r="94" spans="1:24" ht="15.75" customHeight="1" x14ac:dyDescent="0.25">
      <c r="A94" s="96"/>
      <c r="B94" s="311"/>
      <c r="C94" s="96"/>
      <c r="D94" s="96"/>
      <c r="E94" s="312"/>
      <c r="F94" s="312"/>
      <c r="G94" s="312"/>
      <c r="H94" s="312" t="s">
        <v>3254</v>
      </c>
      <c r="I94" s="312"/>
      <c r="J94" s="312"/>
      <c r="K94" s="312"/>
      <c r="L94" s="309"/>
      <c r="M94" s="904" t="s">
        <v>3339</v>
      </c>
      <c r="N94" s="309"/>
      <c r="O94" s="309"/>
      <c r="P94" s="309"/>
      <c r="Q94" s="309"/>
      <c r="R94" s="309" t="s">
        <v>3043</v>
      </c>
      <c r="S94" s="309"/>
      <c r="T94" s="9"/>
      <c r="U94" s="9"/>
      <c r="V94" s="9"/>
      <c r="W94" s="9"/>
      <c r="X94" s="9"/>
    </row>
    <row r="95" spans="1:24" ht="15.75" customHeight="1" x14ac:dyDescent="0.25">
      <c r="A95" s="96"/>
      <c r="B95" s="311"/>
      <c r="C95" s="96"/>
      <c r="D95" s="96"/>
      <c r="E95" s="312"/>
      <c r="F95" s="312"/>
      <c r="G95" s="312"/>
      <c r="H95" s="312" t="s">
        <v>3255</v>
      </c>
      <c r="I95" s="312"/>
      <c r="J95" s="312"/>
      <c r="K95" s="312"/>
      <c r="L95" s="309"/>
      <c r="M95" s="903" t="s">
        <v>3239</v>
      </c>
      <c r="N95" s="309"/>
      <c r="O95" s="309"/>
      <c r="P95" s="309"/>
      <c r="Q95" s="309"/>
      <c r="R95" s="309"/>
      <c r="S95" s="309"/>
      <c r="T95" s="9"/>
      <c r="U95" s="9"/>
      <c r="V95" s="9"/>
      <c r="W95" s="9"/>
      <c r="X95" s="9"/>
    </row>
    <row r="96" spans="1:24" ht="15.75" customHeight="1" x14ac:dyDescent="0.25">
      <c r="A96" s="96"/>
      <c r="B96" s="311"/>
      <c r="C96" s="96"/>
      <c r="D96" s="96"/>
      <c r="E96" s="312"/>
      <c r="F96" s="312"/>
      <c r="G96" s="312"/>
      <c r="H96" s="312" t="s">
        <v>3256</v>
      </c>
      <c r="I96" s="312"/>
      <c r="J96" s="312"/>
      <c r="K96" s="312"/>
      <c r="L96" s="309"/>
      <c r="M96" s="903" t="s">
        <v>3240</v>
      </c>
      <c r="N96" s="309"/>
      <c r="O96" s="309"/>
      <c r="P96" s="309"/>
      <c r="Q96" s="309"/>
      <c r="R96" s="309"/>
      <c r="S96" s="309"/>
      <c r="T96" s="9"/>
      <c r="U96" s="9"/>
      <c r="V96" s="9"/>
      <c r="W96" s="9"/>
      <c r="X96" s="9"/>
    </row>
    <row r="97" spans="1:24" x14ac:dyDescent="0.25">
      <c r="A97" s="96"/>
      <c r="B97" s="311"/>
      <c r="C97" s="96"/>
      <c r="D97" s="96"/>
      <c r="E97" s="96"/>
      <c r="F97" s="96"/>
      <c r="G97" s="96"/>
      <c r="H97" s="421" t="s">
        <v>3257</v>
      </c>
      <c r="I97" s="96"/>
      <c r="J97" s="96"/>
      <c r="K97" s="312"/>
      <c r="L97" s="309"/>
      <c r="M97" s="903" t="s">
        <v>3241</v>
      </c>
      <c r="N97" s="309"/>
      <c r="O97" s="309"/>
      <c r="P97" s="309"/>
      <c r="Q97" s="309"/>
      <c r="R97" s="309"/>
      <c r="S97" s="309"/>
      <c r="T97" s="9"/>
      <c r="U97" s="9"/>
      <c r="V97" s="9"/>
      <c r="W97" s="9"/>
      <c r="X97" s="9"/>
    </row>
    <row r="98" spans="1:24" x14ac:dyDescent="0.25">
      <c r="A98" s="96"/>
      <c r="B98" s="311"/>
      <c r="C98" s="96"/>
      <c r="D98" s="96"/>
      <c r="E98" s="96"/>
      <c r="F98" s="96"/>
      <c r="G98" s="96"/>
      <c r="H98" s="421" t="s">
        <v>3258</v>
      </c>
      <c r="I98" s="96"/>
      <c r="J98" s="96"/>
      <c r="K98" s="96"/>
      <c r="L98" s="309"/>
      <c r="M98" s="903" t="s">
        <v>3242</v>
      </c>
      <c r="N98" s="309"/>
      <c r="O98" s="309"/>
      <c r="P98" s="309"/>
      <c r="Q98" s="309"/>
      <c r="R98" s="309"/>
      <c r="S98" s="309"/>
    </row>
    <row r="99" spans="1:24" x14ac:dyDescent="0.25">
      <c r="A99" s="96"/>
      <c r="B99" s="311"/>
      <c r="C99" s="96"/>
      <c r="D99" s="96"/>
      <c r="E99" s="96"/>
      <c r="F99" s="96"/>
      <c r="G99" s="96"/>
      <c r="H99" s="421" t="s">
        <v>3259</v>
      </c>
      <c r="I99" s="96"/>
      <c r="J99" s="96"/>
      <c r="K99" s="96"/>
      <c r="L99" s="309"/>
      <c r="M99" s="903" t="s">
        <v>3243</v>
      </c>
      <c r="N99" s="309"/>
      <c r="O99" s="309"/>
      <c r="P99" s="309"/>
      <c r="Q99" s="309"/>
      <c r="R99" s="309"/>
      <c r="S99" s="309"/>
    </row>
    <row r="100" spans="1:24" x14ac:dyDescent="0.25">
      <c r="A100" s="96"/>
      <c r="B100" s="311"/>
      <c r="C100" s="96"/>
      <c r="D100" s="96"/>
      <c r="E100" s="96"/>
      <c r="F100" s="96"/>
      <c r="G100" s="96"/>
      <c r="H100" s="421" t="s">
        <v>3260</v>
      </c>
      <c r="I100" s="96"/>
      <c r="J100" s="96"/>
      <c r="K100" s="96"/>
      <c r="L100" s="309"/>
      <c r="M100" s="904" t="s">
        <v>3362</v>
      </c>
      <c r="N100" s="309"/>
      <c r="O100" s="309"/>
      <c r="P100" s="309"/>
      <c r="Q100" s="309"/>
      <c r="R100" s="309"/>
      <c r="S100" s="309"/>
    </row>
    <row r="101" spans="1:24" x14ac:dyDescent="0.25">
      <c r="A101" s="96"/>
      <c r="B101" s="311"/>
      <c r="C101" s="96"/>
      <c r="D101" s="96"/>
      <c r="E101" s="96"/>
      <c r="F101" s="96"/>
      <c r="G101" s="96"/>
      <c r="H101" s="421" t="s">
        <v>3261</v>
      </c>
      <c r="I101" s="96"/>
      <c r="J101" s="96"/>
      <c r="K101" s="96"/>
      <c r="L101" s="309"/>
      <c r="M101" s="904" t="s">
        <v>3363</v>
      </c>
      <c r="N101" s="309"/>
      <c r="O101" s="309"/>
      <c r="P101" s="309"/>
      <c r="Q101" s="309"/>
      <c r="R101" s="309"/>
      <c r="S101" s="309"/>
    </row>
    <row r="102" spans="1:24" x14ac:dyDescent="0.25">
      <c r="A102" s="96"/>
      <c r="B102" s="311"/>
      <c r="C102" s="96"/>
      <c r="D102" s="96"/>
      <c r="E102" s="96"/>
      <c r="F102" s="96"/>
      <c r="G102" s="96"/>
      <c r="H102" s="421" t="s">
        <v>3262</v>
      </c>
      <c r="I102" s="96"/>
      <c r="J102" s="96"/>
      <c r="K102" s="96"/>
      <c r="L102" s="309"/>
      <c r="M102" s="904" t="s">
        <v>3364</v>
      </c>
      <c r="N102" s="309"/>
      <c r="O102" s="309"/>
      <c r="P102" s="309"/>
      <c r="Q102" s="309"/>
      <c r="R102" s="312"/>
      <c r="S102" s="312"/>
    </row>
    <row r="103" spans="1:24" x14ac:dyDescent="0.25">
      <c r="A103" s="96"/>
      <c r="B103" s="311"/>
      <c r="C103" s="96"/>
      <c r="D103" s="96"/>
      <c r="E103" s="96"/>
      <c r="F103" s="96"/>
      <c r="G103" s="96"/>
      <c r="H103" s="421" t="s">
        <v>3263</v>
      </c>
      <c r="I103" s="96"/>
      <c r="J103" s="96"/>
      <c r="K103" s="96"/>
      <c r="L103" s="309"/>
      <c r="M103" s="904" t="s">
        <v>3365</v>
      </c>
      <c r="N103" s="309"/>
      <c r="O103" s="309"/>
      <c r="P103" s="309"/>
      <c r="Q103" s="309"/>
      <c r="R103" s="312"/>
      <c r="S103" s="312"/>
    </row>
    <row r="104" spans="1:24" x14ac:dyDescent="0.25">
      <c r="H104" s="421" t="s">
        <v>3264</v>
      </c>
      <c r="I104" s="96"/>
      <c r="J104" s="96"/>
      <c r="K104" s="96"/>
      <c r="L104" s="309"/>
      <c r="M104" s="904" t="s">
        <v>3366</v>
      </c>
      <c r="N104" s="309"/>
      <c r="O104" s="309"/>
      <c r="P104" s="309"/>
      <c r="Q104" s="309"/>
      <c r="R104" s="312"/>
      <c r="S104" s="312"/>
    </row>
    <row r="105" spans="1:24" x14ac:dyDescent="0.25">
      <c r="H105" s="421" t="s">
        <v>3265</v>
      </c>
      <c r="I105" s="96"/>
      <c r="J105" s="96"/>
      <c r="K105" s="96"/>
      <c r="L105" s="309"/>
      <c r="M105" s="904" t="s">
        <v>3367</v>
      </c>
      <c r="N105" s="309"/>
      <c r="O105" s="309"/>
      <c r="P105" s="309"/>
      <c r="Q105" s="309"/>
      <c r="R105" s="312"/>
      <c r="S105" s="312"/>
    </row>
    <row r="106" spans="1:24" x14ac:dyDescent="0.25">
      <c r="H106" s="421" t="s">
        <v>3266</v>
      </c>
      <c r="I106" s="96"/>
      <c r="J106" s="96"/>
      <c r="K106" s="96"/>
      <c r="L106" s="309"/>
      <c r="M106" s="903" t="s">
        <v>3244</v>
      </c>
      <c r="N106" s="309"/>
      <c r="O106" s="309"/>
      <c r="P106" s="309"/>
      <c r="Q106" s="309"/>
      <c r="R106" s="312"/>
      <c r="S106" s="312"/>
    </row>
    <row r="107" spans="1:24" x14ac:dyDescent="0.25">
      <c r="H107" s="421" t="s">
        <v>3267</v>
      </c>
      <c r="I107" s="96"/>
      <c r="J107" s="96"/>
      <c r="K107" s="96"/>
      <c r="L107" s="309"/>
      <c r="M107" s="903" t="s">
        <v>3245</v>
      </c>
      <c r="N107" s="309"/>
      <c r="O107" s="309"/>
      <c r="P107" s="309"/>
      <c r="Q107" s="309"/>
      <c r="R107" s="312"/>
      <c r="S107" s="312"/>
    </row>
    <row r="108" spans="1:24" x14ac:dyDescent="0.25">
      <c r="H108" s="421" t="s">
        <v>3268</v>
      </c>
      <c r="I108" s="96"/>
      <c r="J108" s="96"/>
      <c r="K108" s="96"/>
      <c r="L108" s="309"/>
      <c r="M108" s="903" t="s">
        <v>3012</v>
      </c>
      <c r="N108" s="309"/>
      <c r="O108" s="309"/>
      <c r="P108" s="309"/>
      <c r="Q108" s="309"/>
      <c r="R108" s="312"/>
      <c r="S108" s="312"/>
    </row>
    <row r="109" spans="1:24" x14ac:dyDescent="0.25">
      <c r="H109" s="421" t="s">
        <v>3012</v>
      </c>
      <c r="I109" s="96"/>
      <c r="J109" s="96"/>
      <c r="K109" s="96"/>
      <c r="L109" s="309"/>
      <c r="M109" s="309"/>
      <c r="N109" s="309"/>
      <c r="O109" s="309"/>
      <c r="P109" s="309"/>
      <c r="Q109" s="309"/>
      <c r="R109" s="312"/>
      <c r="S109" s="312"/>
    </row>
    <row r="110" spans="1:24" x14ac:dyDescent="0.25">
      <c r="H110" s="96"/>
      <c r="I110" s="96"/>
      <c r="J110" s="96"/>
      <c r="K110" s="96"/>
      <c r="L110" s="309"/>
      <c r="M110" s="309"/>
      <c r="N110" s="309"/>
      <c r="O110" s="309"/>
      <c r="P110" s="309"/>
      <c r="Q110" s="309"/>
      <c r="R110" s="312"/>
      <c r="S110" s="312"/>
    </row>
    <row r="111" spans="1:24" x14ac:dyDescent="0.25">
      <c r="J111" s="96"/>
      <c r="K111" s="96"/>
      <c r="L111" s="309"/>
      <c r="M111" s="309"/>
      <c r="N111" s="309"/>
      <c r="O111" s="309"/>
      <c r="P111" s="309"/>
      <c r="Q111" s="309"/>
      <c r="R111" s="312"/>
      <c r="S111" s="312"/>
    </row>
    <row r="112" spans="1:24" x14ac:dyDescent="0.25">
      <c r="J112" s="96"/>
      <c r="K112" s="96"/>
      <c r="L112" s="309"/>
      <c r="M112" s="309"/>
      <c r="N112" s="309"/>
      <c r="O112" s="309"/>
      <c r="P112" s="309"/>
      <c r="Q112" s="309"/>
      <c r="R112" s="312"/>
      <c r="S112" s="312"/>
    </row>
    <row r="113" spans="10:19" x14ac:dyDescent="0.25">
      <c r="J113" s="96"/>
      <c r="K113" s="96"/>
      <c r="L113" s="309"/>
      <c r="M113" s="309"/>
      <c r="N113" s="309"/>
      <c r="O113" s="309"/>
      <c r="P113" s="309"/>
      <c r="Q113" s="309"/>
      <c r="R113" s="312"/>
      <c r="S113" s="312"/>
    </row>
    <row r="114" spans="10:19" x14ac:dyDescent="0.25">
      <c r="M114" s="420"/>
    </row>
  </sheetData>
  <sheetProtection password="C50A" sheet="1" objects="1" scenarios="1"/>
  <mergeCells count="156">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 ref="A11:B11"/>
    <mergeCell ref="C11:J11"/>
    <mergeCell ref="A13:G13"/>
    <mergeCell ref="I13:J13"/>
    <mergeCell ref="A14:B14"/>
    <mergeCell ref="C14:G14"/>
    <mergeCell ref="H14:I14"/>
    <mergeCell ref="A9:B9"/>
    <mergeCell ref="A10:B10"/>
    <mergeCell ref="C10:D10"/>
    <mergeCell ref="E10:F10"/>
    <mergeCell ref="G10:H10"/>
    <mergeCell ref="I10:J10"/>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51:E51"/>
    <mergeCell ref="F51:J51"/>
    <mergeCell ref="A53:B53"/>
    <mergeCell ref="C53:J53"/>
    <mergeCell ref="A54:B54"/>
    <mergeCell ref="A55:B55"/>
    <mergeCell ref="C55:D55"/>
    <mergeCell ref="E55:F55"/>
    <mergeCell ref="G55:H55"/>
    <mergeCell ref="I55:J55"/>
    <mergeCell ref="A52:E52"/>
    <mergeCell ref="F52:J5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s>
  <conditionalFormatting sqref="C8:J8">
    <cfRule type="containsBlanks" dxfId="165" priority="90">
      <formula>LEN(TRIM(C8))=0</formula>
    </cfRule>
  </conditionalFormatting>
  <conditionalFormatting sqref="F6:J7">
    <cfRule type="containsText" dxfId="164" priority="89" operator="containsText" text="Please Select">
      <formula>NOT(ISERROR(SEARCH("Please Select",F6)))</formula>
    </cfRule>
  </conditionalFormatting>
  <conditionalFormatting sqref="C2:J2">
    <cfRule type="containsText" dxfId="163" priority="83" operator="containsText" text="please">
      <formula>NOT(ISERROR(SEARCH("please",C2)))</formula>
    </cfRule>
    <cfRule type="containsBlanks" dxfId="162" priority="88">
      <formula>LEN(TRIM(C2))=0</formula>
    </cfRule>
  </conditionalFormatting>
  <conditionalFormatting sqref="I4:J4">
    <cfRule type="containsText" dxfId="161" priority="84" operator="containsText" text="please">
      <formula>NOT(ISERROR(SEARCH("please",I4)))</formula>
    </cfRule>
    <cfRule type="containsText" dxfId="160" priority="87" operator="containsText" text="missing">
      <formula>NOT(ISERROR(SEARCH("missing",I4)))</formula>
    </cfRule>
  </conditionalFormatting>
  <conditionalFormatting sqref="J5">
    <cfRule type="containsText" dxfId="159" priority="86" operator="containsText" text="missing">
      <formula>NOT(ISERROR(SEARCH("missing",J5)))</formula>
    </cfRule>
  </conditionalFormatting>
  <conditionalFormatting sqref="K32">
    <cfRule type="containsText" dxfId="158" priority="85" operator="containsText" text="missing">
      <formula>NOT(ISERROR(SEARCH("missing",K32)))</formula>
    </cfRule>
  </conditionalFormatting>
  <conditionalFormatting sqref="C67:J67">
    <cfRule type="containsText" dxfId="157" priority="81" operator="containsText" text="please">
      <formula>NOT(ISERROR(SEARCH("please",C67)))</formula>
    </cfRule>
    <cfRule type="containsBlanks" dxfId="156" priority="82">
      <formula>LEN(TRIM(C67))=0</formula>
    </cfRule>
  </conditionalFormatting>
  <conditionalFormatting sqref="D69:D75">
    <cfRule type="containsText" dxfId="155" priority="76" operator="containsText" text="no">
      <formula>NOT(ISERROR(SEARCH("no",D69)))</formula>
    </cfRule>
    <cfRule type="expression" dxfId="154" priority="77">
      <formula>(C69=3)</formula>
    </cfRule>
    <cfRule type="expression" dxfId="153" priority="78">
      <formula>(C69=2)</formula>
    </cfRule>
    <cfRule type="expression" dxfId="152" priority="79">
      <formula>AND(NOT(ISBLANK(C69)),C69=0)</formula>
    </cfRule>
    <cfRule type="expression" dxfId="151" priority="80">
      <formula>(C69=1)</formula>
    </cfRule>
  </conditionalFormatting>
  <conditionalFormatting sqref="H78:K78">
    <cfRule type="beginsWith" dxfId="150" priority="72" operator="beginsWith" text="above">
      <formula>LEFT(H78,LEN("above"))="above"</formula>
    </cfRule>
    <cfRule type="beginsWith" dxfId="149" priority="73" operator="beginsWith" text="expected">
      <formula>LEFT(H78,LEN("expected"))="expected"</formula>
    </cfRule>
    <cfRule type="beginsWith" dxfId="148" priority="74" operator="beginsWith" text="less">
      <formula>LEFT(H78,LEN("less"))="less"</formula>
    </cfRule>
    <cfRule type="containsText" dxfId="147" priority="75" operator="containsText" text="Much">
      <formula>NOT(ISERROR(SEARCH("Much",H78)))</formula>
    </cfRule>
  </conditionalFormatting>
  <conditionalFormatting sqref="A69:B69">
    <cfRule type="beginsWith" dxfId="146" priority="71" operator="beginsWith" text="missing">
      <formula>LEFT(A69,LEN("missing"))="missing"</formula>
    </cfRule>
  </conditionalFormatting>
  <conditionalFormatting sqref="A70:B75">
    <cfRule type="beginsWith" dxfId="145" priority="70" operator="beginsWith" text="missing">
      <formula>LEFT(A70,LEN("missing"))="missing"</formula>
    </cfRule>
  </conditionalFormatting>
  <conditionalFormatting sqref="C11:J11">
    <cfRule type="containsBlanks" dxfId="144" priority="91">
      <formula>LEN(TRIM(C11))=0</formula>
    </cfRule>
  </conditionalFormatting>
  <conditionalFormatting sqref="C17:J17">
    <cfRule type="containsBlanks" dxfId="143" priority="67">
      <formula>LEN(TRIM(C17))=0</formula>
    </cfRule>
  </conditionalFormatting>
  <conditionalFormatting sqref="F15:J16">
    <cfRule type="containsText" dxfId="142" priority="66" operator="containsText" text="Please Select">
      <formula>NOT(ISERROR(SEARCH("Please Select",F15)))</formula>
    </cfRule>
  </conditionalFormatting>
  <conditionalFormatting sqref="I13:J13">
    <cfRule type="containsText" dxfId="141" priority="63" operator="containsText" text="please">
      <formula>NOT(ISERROR(SEARCH("please",I13)))</formula>
    </cfRule>
    <cfRule type="containsText" dxfId="140" priority="65" operator="containsText" text="missing">
      <formula>NOT(ISERROR(SEARCH("missing",I13)))</formula>
    </cfRule>
  </conditionalFormatting>
  <conditionalFormatting sqref="J14">
    <cfRule type="containsText" dxfId="139" priority="64" operator="containsText" text="missing">
      <formula>NOT(ISERROR(SEARCH("missing",J14)))</formula>
    </cfRule>
  </conditionalFormatting>
  <conditionalFormatting sqref="C20:J20">
    <cfRule type="containsBlanks" dxfId="138" priority="69">
      <formula>LEN(TRIM(C20))=0</formula>
    </cfRule>
  </conditionalFormatting>
  <conditionalFormatting sqref="C26:J26">
    <cfRule type="containsBlanks" dxfId="137" priority="60">
      <formula>LEN(TRIM(C26))=0</formula>
    </cfRule>
  </conditionalFormatting>
  <conditionalFormatting sqref="F24:J25">
    <cfRule type="containsText" dxfId="136" priority="59" operator="containsText" text="Please Select">
      <formula>NOT(ISERROR(SEARCH("Please Select",F24)))</formula>
    </cfRule>
  </conditionalFormatting>
  <conditionalFormatting sqref="I22:J22">
    <cfRule type="containsText" dxfId="135" priority="56" operator="containsText" text="please">
      <formula>NOT(ISERROR(SEARCH("please",I22)))</formula>
    </cfRule>
    <cfRule type="containsText" dxfId="134" priority="58" operator="containsText" text="missing">
      <formula>NOT(ISERROR(SEARCH("missing",I22)))</formula>
    </cfRule>
  </conditionalFormatting>
  <conditionalFormatting sqref="J23">
    <cfRule type="containsText" dxfId="133" priority="57" operator="containsText" text="missing">
      <formula>NOT(ISERROR(SEARCH("missing",J23)))</formula>
    </cfRule>
  </conditionalFormatting>
  <conditionalFormatting sqref="C29:J29">
    <cfRule type="containsBlanks" dxfId="132" priority="62">
      <formula>LEN(TRIM(C29))=0</formula>
    </cfRule>
  </conditionalFormatting>
  <conditionalFormatting sqref="C35:J35">
    <cfRule type="containsBlanks" dxfId="131" priority="53">
      <formula>LEN(TRIM(C35))=0</formula>
    </cfRule>
  </conditionalFormatting>
  <conditionalFormatting sqref="F33:J34">
    <cfRule type="containsText" dxfId="130" priority="52" operator="containsText" text="Please Select">
      <formula>NOT(ISERROR(SEARCH("Please Select",F33)))</formula>
    </cfRule>
  </conditionalFormatting>
  <conditionalFormatting sqref="I31:J31">
    <cfRule type="containsText" dxfId="129" priority="49" operator="containsText" text="please">
      <formula>NOT(ISERROR(SEARCH("please",I31)))</formula>
    </cfRule>
    <cfRule type="containsText" dxfId="128" priority="51" operator="containsText" text="missing">
      <formula>NOT(ISERROR(SEARCH("missing",I31)))</formula>
    </cfRule>
  </conditionalFormatting>
  <conditionalFormatting sqref="J32">
    <cfRule type="containsText" dxfId="127" priority="50" operator="containsText" text="missing">
      <formula>NOT(ISERROR(SEARCH("missing",J32)))</formula>
    </cfRule>
  </conditionalFormatting>
  <conditionalFormatting sqref="C38:J38">
    <cfRule type="containsBlanks" dxfId="126" priority="55">
      <formula>LEN(TRIM(C38))=0</formula>
    </cfRule>
  </conditionalFormatting>
  <conditionalFormatting sqref="C44:J44">
    <cfRule type="containsBlanks" dxfId="125" priority="46">
      <formula>LEN(TRIM(C44))=0</formula>
    </cfRule>
  </conditionalFormatting>
  <conditionalFormatting sqref="F42:J43">
    <cfRule type="containsText" dxfId="124" priority="45" operator="containsText" text="Please Select">
      <formula>NOT(ISERROR(SEARCH("Please Select",F42)))</formula>
    </cfRule>
  </conditionalFormatting>
  <conditionalFormatting sqref="I40:J40">
    <cfRule type="containsText" dxfId="123" priority="42" operator="containsText" text="please">
      <formula>NOT(ISERROR(SEARCH("please",I40)))</formula>
    </cfRule>
    <cfRule type="containsText" dxfId="122" priority="44" operator="containsText" text="missing">
      <formula>NOT(ISERROR(SEARCH("missing",I40)))</formula>
    </cfRule>
  </conditionalFormatting>
  <conditionalFormatting sqref="J41">
    <cfRule type="containsText" dxfId="121" priority="43" operator="containsText" text="missing">
      <formula>NOT(ISERROR(SEARCH("missing",J41)))</formula>
    </cfRule>
  </conditionalFormatting>
  <conditionalFormatting sqref="C47:J47">
    <cfRule type="containsBlanks" dxfId="120" priority="48">
      <formula>LEN(TRIM(C47))=0</formula>
    </cfRule>
  </conditionalFormatting>
  <conditionalFormatting sqref="C53:J53">
    <cfRule type="containsBlanks" dxfId="119" priority="39">
      <formula>LEN(TRIM(C53))=0</formula>
    </cfRule>
  </conditionalFormatting>
  <conditionalFormatting sqref="F51:J52">
    <cfRule type="containsText" dxfId="118" priority="38" operator="containsText" text="Please Select">
      <formula>NOT(ISERROR(SEARCH("Please Select",F51)))</formula>
    </cfRule>
  </conditionalFormatting>
  <conditionalFormatting sqref="I49:J49">
    <cfRule type="containsText" dxfId="117" priority="35" operator="containsText" text="please">
      <formula>NOT(ISERROR(SEARCH("please",I49)))</formula>
    </cfRule>
    <cfRule type="containsText" dxfId="116" priority="37" operator="containsText" text="missing">
      <formula>NOT(ISERROR(SEARCH("missing",I49)))</formula>
    </cfRule>
  </conditionalFormatting>
  <conditionalFormatting sqref="J50">
    <cfRule type="containsText" dxfId="115" priority="36" operator="containsText" text="missing">
      <formula>NOT(ISERROR(SEARCH("missing",J50)))</formula>
    </cfRule>
  </conditionalFormatting>
  <conditionalFormatting sqref="C56:J56">
    <cfRule type="containsBlanks" dxfId="114" priority="41">
      <formula>LEN(TRIM(C56))=0</formula>
    </cfRule>
  </conditionalFormatting>
  <conditionalFormatting sqref="C62:J62">
    <cfRule type="containsBlanks" dxfId="113" priority="32">
      <formula>LEN(TRIM(C62))=0</formula>
    </cfRule>
  </conditionalFormatting>
  <conditionalFormatting sqref="F60:J61">
    <cfRule type="containsText" dxfId="112" priority="31" operator="containsText" text="Please Select">
      <formula>NOT(ISERROR(SEARCH("Please Select",F60)))</formula>
    </cfRule>
  </conditionalFormatting>
  <conditionalFormatting sqref="I58:J58">
    <cfRule type="containsText" dxfId="111" priority="28" operator="containsText" text="please">
      <formula>NOT(ISERROR(SEARCH("please",I58)))</formula>
    </cfRule>
    <cfRule type="containsText" dxfId="110" priority="30" operator="containsText" text="missing">
      <formula>NOT(ISERROR(SEARCH("missing",I58)))</formula>
    </cfRule>
  </conditionalFormatting>
  <conditionalFormatting sqref="J59">
    <cfRule type="containsText" dxfId="109" priority="29" operator="containsText" text="missing">
      <formula>NOT(ISERROR(SEARCH("missing",J59)))</formula>
    </cfRule>
  </conditionalFormatting>
  <conditionalFormatting sqref="C65:J65">
    <cfRule type="containsBlanks" dxfId="108" priority="34">
      <formula>LEN(TRIM(C65))=0</formula>
    </cfRule>
  </conditionalFormatting>
  <conditionalFormatting sqref="C10:J10">
    <cfRule type="containsBlanks" dxfId="107" priority="23">
      <formula>LEN(TRIM(C10))=0</formula>
    </cfRule>
  </conditionalFormatting>
  <conditionalFormatting sqref="C64:J64">
    <cfRule type="containsBlanks" dxfId="106" priority="16">
      <formula>LEN(TRIM(C64))=0</formula>
    </cfRule>
  </conditionalFormatting>
  <conditionalFormatting sqref="C19:J19">
    <cfRule type="containsBlanks" dxfId="105" priority="21">
      <formula>LEN(TRIM(C19))=0</formula>
    </cfRule>
  </conditionalFormatting>
  <conditionalFormatting sqref="C28:J28">
    <cfRule type="containsBlanks" dxfId="104" priority="20">
      <formula>LEN(TRIM(C28))=0</formula>
    </cfRule>
  </conditionalFormatting>
  <conditionalFormatting sqref="C37:J37">
    <cfRule type="containsBlanks" dxfId="103" priority="19">
      <formula>LEN(TRIM(C37))=0</formula>
    </cfRule>
  </conditionalFormatting>
  <conditionalFormatting sqref="C46:J46">
    <cfRule type="containsBlanks" dxfId="102" priority="18">
      <formula>LEN(TRIM(C46))=0</formula>
    </cfRule>
  </conditionalFormatting>
  <conditionalFormatting sqref="C55:J55">
    <cfRule type="containsBlanks" dxfId="101" priority="17">
      <formula>LEN(TRIM(C55))=0</formula>
    </cfRule>
  </conditionalFormatting>
  <dataValidations count="2">
    <dataValidation type="list" allowBlank="1" showInputMessage="1" prompt="Please select the type of assessment that was used to determine the measure._x000a__x000a_You may also enter in your own custom type" sqref="F7:J7 F61:J61 F52:J52 F43:J43 F34:J34 F25:J25 F16:J16">
      <formula1>ContentArea</formula1>
    </dataValidation>
    <dataValidation type="list" allowBlank="1" showInputMessage="1" prompt="Please select the type of assessment that was used to determine the measure._x000a__x000a_You may also enter in your own custom type" sqref="F6:J6 F60:J60 F15:J15 F24:J24 F33:J33 F42:J42 F51:J51">
      <formula1>$M$92:$M$107</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8" r:id="rId4" name="Option Button 2">
              <controlPr defaultSize="0" autoFill="0" autoLine="0" autoPict="0">
                <anchor moveWithCells="1">
                  <from>
                    <xdr:col>2</xdr:col>
                    <xdr:colOff>28575</xdr:colOff>
                    <xdr:row>8</xdr:row>
                    <xdr:rowOff>142875</xdr:rowOff>
                  </from>
                  <to>
                    <xdr:col>3</xdr:col>
                    <xdr:colOff>904875</xdr:colOff>
                    <xdr:row>8</xdr:row>
                    <xdr:rowOff>361950</xdr:rowOff>
                  </to>
                </anchor>
              </controlPr>
            </control>
          </mc:Choice>
        </mc:AlternateContent>
        <mc:AlternateContent xmlns:mc="http://schemas.openxmlformats.org/markup-compatibility/2006">
          <mc:Choice Requires="x14">
            <control shapeId="45059" r:id="rId5" name="Option Button 3">
              <controlPr defaultSize="0" autoFill="0" autoLine="0" autoPict="0">
                <anchor moveWithCells="1">
                  <from>
                    <xdr:col>4</xdr:col>
                    <xdr:colOff>104775</xdr:colOff>
                    <xdr:row>8</xdr:row>
                    <xdr:rowOff>142875</xdr:rowOff>
                  </from>
                  <to>
                    <xdr:col>5</xdr:col>
                    <xdr:colOff>885825</xdr:colOff>
                    <xdr:row>8</xdr:row>
                    <xdr:rowOff>361950</xdr:rowOff>
                  </to>
                </anchor>
              </controlPr>
            </control>
          </mc:Choice>
        </mc:AlternateContent>
        <mc:AlternateContent xmlns:mc="http://schemas.openxmlformats.org/markup-compatibility/2006">
          <mc:Choice Requires="x14">
            <control shapeId="45060" r:id="rId6" name="Option Button 4">
              <controlPr defaultSize="0" autoFill="0" autoLine="0" autoPict="0">
                <anchor moveWithCells="1">
                  <from>
                    <xdr:col>6</xdr:col>
                    <xdr:colOff>104775</xdr:colOff>
                    <xdr:row>8</xdr:row>
                    <xdr:rowOff>152400</xdr:rowOff>
                  </from>
                  <to>
                    <xdr:col>7</xdr:col>
                    <xdr:colOff>981075</xdr:colOff>
                    <xdr:row>8</xdr:row>
                    <xdr:rowOff>371475</xdr:rowOff>
                  </to>
                </anchor>
              </controlPr>
            </control>
          </mc:Choice>
        </mc:AlternateContent>
        <mc:AlternateContent xmlns:mc="http://schemas.openxmlformats.org/markup-compatibility/2006">
          <mc:Choice Requires="x14">
            <control shapeId="45061" r:id="rId7" name="Option Button 5">
              <controlPr defaultSize="0" autoFill="0" autoLine="0" autoPict="0">
                <anchor moveWithCells="1">
                  <from>
                    <xdr:col>2</xdr:col>
                    <xdr:colOff>57150</xdr:colOff>
                    <xdr:row>17</xdr:row>
                    <xdr:rowOff>123825</xdr:rowOff>
                  </from>
                  <to>
                    <xdr:col>3</xdr:col>
                    <xdr:colOff>933450</xdr:colOff>
                    <xdr:row>17</xdr:row>
                    <xdr:rowOff>342900</xdr:rowOff>
                  </to>
                </anchor>
              </controlPr>
            </control>
          </mc:Choice>
        </mc:AlternateContent>
        <mc:AlternateContent xmlns:mc="http://schemas.openxmlformats.org/markup-compatibility/2006">
          <mc:Choice Requires="x14">
            <control shapeId="45062" r:id="rId8" name="Option Button 6">
              <controlPr defaultSize="0" autoFill="0" autoLine="0" autoPict="0">
                <anchor moveWithCells="1">
                  <from>
                    <xdr:col>4</xdr:col>
                    <xdr:colOff>104775</xdr:colOff>
                    <xdr:row>17</xdr:row>
                    <xdr:rowOff>142875</xdr:rowOff>
                  </from>
                  <to>
                    <xdr:col>5</xdr:col>
                    <xdr:colOff>885825</xdr:colOff>
                    <xdr:row>17</xdr:row>
                    <xdr:rowOff>361950</xdr:rowOff>
                  </to>
                </anchor>
              </controlPr>
            </control>
          </mc:Choice>
        </mc:AlternateContent>
        <mc:AlternateContent xmlns:mc="http://schemas.openxmlformats.org/markup-compatibility/2006">
          <mc:Choice Requires="x14">
            <control shapeId="45063" r:id="rId9" name="Option Button 7">
              <controlPr defaultSize="0" autoFill="0" autoLine="0" autoPict="0">
                <anchor moveWithCells="1">
                  <from>
                    <xdr:col>6</xdr:col>
                    <xdr:colOff>66675</xdr:colOff>
                    <xdr:row>17</xdr:row>
                    <xdr:rowOff>152400</xdr:rowOff>
                  </from>
                  <to>
                    <xdr:col>7</xdr:col>
                    <xdr:colOff>942975</xdr:colOff>
                    <xdr:row>17</xdr:row>
                    <xdr:rowOff>371475</xdr:rowOff>
                  </to>
                </anchor>
              </controlPr>
            </control>
          </mc:Choice>
        </mc:AlternateContent>
        <mc:AlternateContent xmlns:mc="http://schemas.openxmlformats.org/markup-compatibility/2006">
          <mc:Choice Requires="x14">
            <control shapeId="45064" r:id="rId10" name="Option Button 8">
              <controlPr defaultSize="0" autoFill="0" autoLine="0" autoPict="0">
                <anchor moveWithCells="1">
                  <from>
                    <xdr:col>8</xdr:col>
                    <xdr:colOff>66675</xdr:colOff>
                    <xdr:row>17</xdr:row>
                    <xdr:rowOff>142875</xdr:rowOff>
                  </from>
                  <to>
                    <xdr:col>9</xdr:col>
                    <xdr:colOff>942975</xdr:colOff>
                    <xdr:row>17</xdr:row>
                    <xdr:rowOff>361950</xdr:rowOff>
                  </to>
                </anchor>
              </controlPr>
            </control>
          </mc:Choice>
        </mc:AlternateContent>
        <mc:AlternateContent xmlns:mc="http://schemas.openxmlformats.org/markup-compatibility/2006">
          <mc:Choice Requires="x14">
            <control shapeId="45065" r:id="rId11" name="Option Button 9">
              <controlPr defaultSize="0" autoFill="0" autoLine="0" autoPict="0">
                <anchor moveWithCells="1">
                  <from>
                    <xdr:col>2</xdr:col>
                    <xdr:colOff>57150</xdr:colOff>
                    <xdr:row>26</xdr:row>
                    <xdr:rowOff>123825</xdr:rowOff>
                  </from>
                  <to>
                    <xdr:col>3</xdr:col>
                    <xdr:colOff>933450</xdr:colOff>
                    <xdr:row>26</xdr:row>
                    <xdr:rowOff>342900</xdr:rowOff>
                  </to>
                </anchor>
              </controlPr>
            </control>
          </mc:Choice>
        </mc:AlternateContent>
        <mc:AlternateContent xmlns:mc="http://schemas.openxmlformats.org/markup-compatibility/2006">
          <mc:Choice Requires="x14">
            <control shapeId="45066" r:id="rId12" name="Option Button 10">
              <controlPr defaultSize="0" autoFill="0" autoLine="0" autoPict="0">
                <anchor moveWithCells="1">
                  <from>
                    <xdr:col>4</xdr:col>
                    <xdr:colOff>104775</xdr:colOff>
                    <xdr:row>26</xdr:row>
                    <xdr:rowOff>142875</xdr:rowOff>
                  </from>
                  <to>
                    <xdr:col>5</xdr:col>
                    <xdr:colOff>885825</xdr:colOff>
                    <xdr:row>26</xdr:row>
                    <xdr:rowOff>361950</xdr:rowOff>
                  </to>
                </anchor>
              </controlPr>
            </control>
          </mc:Choice>
        </mc:AlternateContent>
        <mc:AlternateContent xmlns:mc="http://schemas.openxmlformats.org/markup-compatibility/2006">
          <mc:Choice Requires="x14">
            <control shapeId="45067" r:id="rId13" name="Option Button 11">
              <controlPr defaultSize="0" autoFill="0" autoLine="0" autoPict="0">
                <anchor moveWithCells="1">
                  <from>
                    <xdr:col>6</xdr:col>
                    <xdr:colOff>66675</xdr:colOff>
                    <xdr:row>26</xdr:row>
                    <xdr:rowOff>152400</xdr:rowOff>
                  </from>
                  <to>
                    <xdr:col>7</xdr:col>
                    <xdr:colOff>942975</xdr:colOff>
                    <xdr:row>26</xdr:row>
                    <xdr:rowOff>371475</xdr:rowOff>
                  </to>
                </anchor>
              </controlPr>
            </control>
          </mc:Choice>
        </mc:AlternateContent>
        <mc:AlternateContent xmlns:mc="http://schemas.openxmlformats.org/markup-compatibility/2006">
          <mc:Choice Requires="x14">
            <control shapeId="45068" r:id="rId14" name="Option Button 12">
              <controlPr defaultSize="0" autoFill="0" autoLine="0" autoPict="0">
                <anchor moveWithCells="1">
                  <from>
                    <xdr:col>8</xdr:col>
                    <xdr:colOff>66675</xdr:colOff>
                    <xdr:row>26</xdr:row>
                    <xdr:rowOff>142875</xdr:rowOff>
                  </from>
                  <to>
                    <xdr:col>9</xdr:col>
                    <xdr:colOff>942975</xdr:colOff>
                    <xdr:row>26</xdr:row>
                    <xdr:rowOff>361950</xdr:rowOff>
                  </to>
                </anchor>
              </controlPr>
            </control>
          </mc:Choice>
        </mc:AlternateContent>
        <mc:AlternateContent xmlns:mc="http://schemas.openxmlformats.org/markup-compatibility/2006">
          <mc:Choice Requires="x14">
            <control shapeId="45069" r:id="rId15" name="Option Button 13">
              <controlPr defaultSize="0" autoFill="0" autoLine="0" autoPict="0">
                <anchor moveWithCells="1">
                  <from>
                    <xdr:col>2</xdr:col>
                    <xdr:colOff>57150</xdr:colOff>
                    <xdr:row>35</xdr:row>
                    <xdr:rowOff>123825</xdr:rowOff>
                  </from>
                  <to>
                    <xdr:col>3</xdr:col>
                    <xdr:colOff>933450</xdr:colOff>
                    <xdr:row>35</xdr:row>
                    <xdr:rowOff>342900</xdr:rowOff>
                  </to>
                </anchor>
              </controlPr>
            </control>
          </mc:Choice>
        </mc:AlternateContent>
        <mc:AlternateContent xmlns:mc="http://schemas.openxmlformats.org/markup-compatibility/2006">
          <mc:Choice Requires="x14">
            <control shapeId="45070" r:id="rId16" name="Option Button 14">
              <controlPr defaultSize="0" autoFill="0" autoLine="0" autoPict="0">
                <anchor moveWithCells="1">
                  <from>
                    <xdr:col>4</xdr:col>
                    <xdr:colOff>104775</xdr:colOff>
                    <xdr:row>35</xdr:row>
                    <xdr:rowOff>142875</xdr:rowOff>
                  </from>
                  <to>
                    <xdr:col>5</xdr:col>
                    <xdr:colOff>885825</xdr:colOff>
                    <xdr:row>35</xdr:row>
                    <xdr:rowOff>361950</xdr:rowOff>
                  </to>
                </anchor>
              </controlPr>
            </control>
          </mc:Choice>
        </mc:AlternateContent>
        <mc:AlternateContent xmlns:mc="http://schemas.openxmlformats.org/markup-compatibility/2006">
          <mc:Choice Requires="x14">
            <control shapeId="45071" r:id="rId17" name="Option Button 15">
              <controlPr defaultSize="0" autoFill="0" autoLine="0" autoPict="0">
                <anchor moveWithCells="1">
                  <from>
                    <xdr:col>6</xdr:col>
                    <xdr:colOff>66675</xdr:colOff>
                    <xdr:row>35</xdr:row>
                    <xdr:rowOff>152400</xdr:rowOff>
                  </from>
                  <to>
                    <xdr:col>7</xdr:col>
                    <xdr:colOff>942975</xdr:colOff>
                    <xdr:row>35</xdr:row>
                    <xdr:rowOff>371475</xdr:rowOff>
                  </to>
                </anchor>
              </controlPr>
            </control>
          </mc:Choice>
        </mc:AlternateContent>
        <mc:AlternateContent xmlns:mc="http://schemas.openxmlformats.org/markup-compatibility/2006">
          <mc:Choice Requires="x14">
            <control shapeId="45072" r:id="rId18" name="Option Button 16">
              <controlPr defaultSize="0" autoFill="0" autoLine="0" autoPict="0">
                <anchor moveWithCells="1">
                  <from>
                    <xdr:col>8</xdr:col>
                    <xdr:colOff>66675</xdr:colOff>
                    <xdr:row>35</xdr:row>
                    <xdr:rowOff>142875</xdr:rowOff>
                  </from>
                  <to>
                    <xdr:col>9</xdr:col>
                    <xdr:colOff>942975</xdr:colOff>
                    <xdr:row>35</xdr:row>
                    <xdr:rowOff>361950</xdr:rowOff>
                  </to>
                </anchor>
              </controlPr>
            </control>
          </mc:Choice>
        </mc:AlternateContent>
        <mc:AlternateContent xmlns:mc="http://schemas.openxmlformats.org/markup-compatibility/2006">
          <mc:Choice Requires="x14">
            <control shapeId="45073" r:id="rId19" name="Option Button 17">
              <controlPr defaultSize="0" autoFill="0" autoLine="0" autoPict="0">
                <anchor moveWithCells="1">
                  <from>
                    <xdr:col>2</xdr:col>
                    <xdr:colOff>57150</xdr:colOff>
                    <xdr:row>44</xdr:row>
                    <xdr:rowOff>123825</xdr:rowOff>
                  </from>
                  <to>
                    <xdr:col>3</xdr:col>
                    <xdr:colOff>933450</xdr:colOff>
                    <xdr:row>44</xdr:row>
                    <xdr:rowOff>342900</xdr:rowOff>
                  </to>
                </anchor>
              </controlPr>
            </control>
          </mc:Choice>
        </mc:AlternateContent>
        <mc:AlternateContent xmlns:mc="http://schemas.openxmlformats.org/markup-compatibility/2006">
          <mc:Choice Requires="x14">
            <control shapeId="45074" r:id="rId20" name="Option Button 18">
              <controlPr defaultSize="0" autoFill="0" autoLine="0" autoPict="0">
                <anchor moveWithCells="1">
                  <from>
                    <xdr:col>4</xdr:col>
                    <xdr:colOff>104775</xdr:colOff>
                    <xdr:row>44</xdr:row>
                    <xdr:rowOff>142875</xdr:rowOff>
                  </from>
                  <to>
                    <xdr:col>5</xdr:col>
                    <xdr:colOff>885825</xdr:colOff>
                    <xdr:row>44</xdr:row>
                    <xdr:rowOff>361950</xdr:rowOff>
                  </to>
                </anchor>
              </controlPr>
            </control>
          </mc:Choice>
        </mc:AlternateContent>
        <mc:AlternateContent xmlns:mc="http://schemas.openxmlformats.org/markup-compatibility/2006">
          <mc:Choice Requires="x14">
            <control shapeId="45075" r:id="rId21" name="Option Button 19">
              <controlPr defaultSize="0" autoFill="0" autoLine="0" autoPict="0">
                <anchor moveWithCells="1">
                  <from>
                    <xdr:col>6</xdr:col>
                    <xdr:colOff>66675</xdr:colOff>
                    <xdr:row>44</xdr:row>
                    <xdr:rowOff>152400</xdr:rowOff>
                  </from>
                  <to>
                    <xdr:col>7</xdr:col>
                    <xdr:colOff>942975</xdr:colOff>
                    <xdr:row>44</xdr:row>
                    <xdr:rowOff>371475</xdr:rowOff>
                  </to>
                </anchor>
              </controlPr>
            </control>
          </mc:Choice>
        </mc:AlternateContent>
        <mc:AlternateContent xmlns:mc="http://schemas.openxmlformats.org/markup-compatibility/2006">
          <mc:Choice Requires="x14">
            <control shapeId="45076" r:id="rId22" name="Option Button 20">
              <controlPr defaultSize="0" autoFill="0" autoLine="0" autoPict="0">
                <anchor moveWithCells="1">
                  <from>
                    <xdr:col>8</xdr:col>
                    <xdr:colOff>66675</xdr:colOff>
                    <xdr:row>44</xdr:row>
                    <xdr:rowOff>142875</xdr:rowOff>
                  </from>
                  <to>
                    <xdr:col>9</xdr:col>
                    <xdr:colOff>942975</xdr:colOff>
                    <xdr:row>44</xdr:row>
                    <xdr:rowOff>361950</xdr:rowOff>
                  </to>
                </anchor>
              </controlPr>
            </control>
          </mc:Choice>
        </mc:AlternateContent>
        <mc:AlternateContent xmlns:mc="http://schemas.openxmlformats.org/markup-compatibility/2006">
          <mc:Choice Requires="x14">
            <control shapeId="45077" r:id="rId23" name="Option Button 21">
              <controlPr defaultSize="0" autoFill="0" autoLine="0" autoPict="0">
                <anchor moveWithCells="1">
                  <from>
                    <xdr:col>2</xdr:col>
                    <xdr:colOff>57150</xdr:colOff>
                    <xdr:row>53</xdr:row>
                    <xdr:rowOff>123825</xdr:rowOff>
                  </from>
                  <to>
                    <xdr:col>3</xdr:col>
                    <xdr:colOff>933450</xdr:colOff>
                    <xdr:row>53</xdr:row>
                    <xdr:rowOff>342900</xdr:rowOff>
                  </to>
                </anchor>
              </controlPr>
            </control>
          </mc:Choice>
        </mc:AlternateContent>
        <mc:AlternateContent xmlns:mc="http://schemas.openxmlformats.org/markup-compatibility/2006">
          <mc:Choice Requires="x14">
            <control shapeId="45078" r:id="rId24" name="Option Button 22">
              <controlPr defaultSize="0" autoFill="0" autoLine="0" autoPict="0">
                <anchor moveWithCells="1">
                  <from>
                    <xdr:col>4</xdr:col>
                    <xdr:colOff>104775</xdr:colOff>
                    <xdr:row>53</xdr:row>
                    <xdr:rowOff>142875</xdr:rowOff>
                  </from>
                  <to>
                    <xdr:col>5</xdr:col>
                    <xdr:colOff>885825</xdr:colOff>
                    <xdr:row>53</xdr:row>
                    <xdr:rowOff>361950</xdr:rowOff>
                  </to>
                </anchor>
              </controlPr>
            </control>
          </mc:Choice>
        </mc:AlternateContent>
        <mc:AlternateContent xmlns:mc="http://schemas.openxmlformats.org/markup-compatibility/2006">
          <mc:Choice Requires="x14">
            <control shapeId="45079" r:id="rId25" name="Option Button 23">
              <controlPr defaultSize="0" autoFill="0" autoLine="0" autoPict="0">
                <anchor moveWithCells="1">
                  <from>
                    <xdr:col>6</xdr:col>
                    <xdr:colOff>66675</xdr:colOff>
                    <xdr:row>53</xdr:row>
                    <xdr:rowOff>152400</xdr:rowOff>
                  </from>
                  <to>
                    <xdr:col>7</xdr:col>
                    <xdr:colOff>942975</xdr:colOff>
                    <xdr:row>53</xdr:row>
                    <xdr:rowOff>371475</xdr:rowOff>
                  </to>
                </anchor>
              </controlPr>
            </control>
          </mc:Choice>
        </mc:AlternateContent>
        <mc:AlternateContent xmlns:mc="http://schemas.openxmlformats.org/markup-compatibility/2006">
          <mc:Choice Requires="x14">
            <control shapeId="45080" r:id="rId26" name="Option Button 24">
              <controlPr defaultSize="0" autoFill="0" autoLine="0" autoPict="0">
                <anchor moveWithCells="1">
                  <from>
                    <xdr:col>8</xdr:col>
                    <xdr:colOff>66675</xdr:colOff>
                    <xdr:row>53</xdr:row>
                    <xdr:rowOff>142875</xdr:rowOff>
                  </from>
                  <to>
                    <xdr:col>9</xdr:col>
                    <xdr:colOff>942975</xdr:colOff>
                    <xdr:row>53</xdr:row>
                    <xdr:rowOff>361950</xdr:rowOff>
                  </to>
                </anchor>
              </controlPr>
            </control>
          </mc:Choice>
        </mc:AlternateContent>
        <mc:AlternateContent xmlns:mc="http://schemas.openxmlformats.org/markup-compatibility/2006">
          <mc:Choice Requires="x14">
            <control shapeId="45081" r:id="rId27" name="Option Button 25">
              <controlPr defaultSize="0" autoFill="0" autoLine="0" autoPict="0">
                <anchor moveWithCells="1">
                  <from>
                    <xdr:col>2</xdr:col>
                    <xdr:colOff>57150</xdr:colOff>
                    <xdr:row>62</xdr:row>
                    <xdr:rowOff>123825</xdr:rowOff>
                  </from>
                  <to>
                    <xdr:col>3</xdr:col>
                    <xdr:colOff>933450</xdr:colOff>
                    <xdr:row>62</xdr:row>
                    <xdr:rowOff>342900</xdr:rowOff>
                  </to>
                </anchor>
              </controlPr>
            </control>
          </mc:Choice>
        </mc:AlternateContent>
        <mc:AlternateContent xmlns:mc="http://schemas.openxmlformats.org/markup-compatibility/2006">
          <mc:Choice Requires="x14">
            <control shapeId="45082" r:id="rId28" name="Option Button 26">
              <controlPr defaultSize="0" autoFill="0" autoLine="0" autoPict="0">
                <anchor moveWithCells="1">
                  <from>
                    <xdr:col>4</xdr:col>
                    <xdr:colOff>104775</xdr:colOff>
                    <xdr:row>62</xdr:row>
                    <xdr:rowOff>142875</xdr:rowOff>
                  </from>
                  <to>
                    <xdr:col>5</xdr:col>
                    <xdr:colOff>885825</xdr:colOff>
                    <xdr:row>62</xdr:row>
                    <xdr:rowOff>361950</xdr:rowOff>
                  </to>
                </anchor>
              </controlPr>
            </control>
          </mc:Choice>
        </mc:AlternateContent>
        <mc:AlternateContent xmlns:mc="http://schemas.openxmlformats.org/markup-compatibility/2006">
          <mc:Choice Requires="x14">
            <control shapeId="45083" r:id="rId29" name="Option Button 27">
              <controlPr defaultSize="0" autoFill="0" autoLine="0" autoPict="0">
                <anchor moveWithCells="1">
                  <from>
                    <xdr:col>6</xdr:col>
                    <xdr:colOff>66675</xdr:colOff>
                    <xdr:row>62</xdr:row>
                    <xdr:rowOff>152400</xdr:rowOff>
                  </from>
                  <to>
                    <xdr:col>7</xdr:col>
                    <xdr:colOff>942975</xdr:colOff>
                    <xdr:row>62</xdr:row>
                    <xdr:rowOff>371475</xdr:rowOff>
                  </to>
                </anchor>
              </controlPr>
            </control>
          </mc:Choice>
        </mc:AlternateContent>
        <mc:AlternateContent xmlns:mc="http://schemas.openxmlformats.org/markup-compatibility/2006">
          <mc:Choice Requires="x14">
            <control shapeId="45084" r:id="rId30" name="Option Button 28">
              <controlPr defaultSize="0" autoFill="0" autoLine="0" autoPict="0">
                <anchor moveWithCells="1">
                  <from>
                    <xdr:col>8</xdr:col>
                    <xdr:colOff>66675</xdr:colOff>
                    <xdr:row>62</xdr:row>
                    <xdr:rowOff>142875</xdr:rowOff>
                  </from>
                  <to>
                    <xdr:col>9</xdr:col>
                    <xdr:colOff>942975</xdr:colOff>
                    <xdr:row>62</xdr:row>
                    <xdr:rowOff>361950</xdr:rowOff>
                  </to>
                </anchor>
              </controlPr>
            </control>
          </mc:Choice>
        </mc:AlternateContent>
        <mc:AlternateContent xmlns:mc="http://schemas.openxmlformats.org/markup-compatibility/2006">
          <mc:Choice Requires="x14">
            <control shapeId="45085" r:id="rId31" name="Group Box 29">
              <controlPr defaultSize="0" print="0" autoFill="0" autoPict="0">
                <anchor moveWithCells="1">
                  <from>
                    <xdr:col>1</xdr:col>
                    <xdr:colOff>1362075</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45086" r:id="rId32" name="Group Box 30">
              <controlPr defaultSize="0" print="0" autoFill="0" autoPict="0">
                <anchor moveWithCells="1">
                  <from>
                    <xdr:col>1</xdr:col>
                    <xdr:colOff>1362075</xdr:colOff>
                    <xdr:row>26</xdr:row>
                    <xdr:rowOff>9525</xdr:rowOff>
                  </from>
                  <to>
                    <xdr:col>9</xdr:col>
                    <xdr:colOff>1276350</xdr:colOff>
                    <xdr:row>26</xdr:row>
                    <xdr:rowOff>495300</xdr:rowOff>
                  </to>
                </anchor>
              </controlPr>
            </control>
          </mc:Choice>
        </mc:AlternateContent>
        <mc:AlternateContent xmlns:mc="http://schemas.openxmlformats.org/markup-compatibility/2006">
          <mc:Choice Requires="x14">
            <control shapeId="45087" r:id="rId33" name="Group Box 31">
              <controlPr defaultSize="0" print="0" autoFill="0" autoPict="0">
                <anchor moveWithCells="1">
                  <from>
                    <xdr:col>1</xdr:col>
                    <xdr:colOff>1362075</xdr:colOff>
                    <xdr:row>35</xdr:row>
                    <xdr:rowOff>9525</xdr:rowOff>
                  </from>
                  <to>
                    <xdr:col>9</xdr:col>
                    <xdr:colOff>1285875</xdr:colOff>
                    <xdr:row>35</xdr:row>
                    <xdr:rowOff>476250</xdr:rowOff>
                  </to>
                </anchor>
              </controlPr>
            </control>
          </mc:Choice>
        </mc:AlternateContent>
        <mc:AlternateContent xmlns:mc="http://schemas.openxmlformats.org/markup-compatibility/2006">
          <mc:Choice Requires="x14">
            <control shapeId="45088" r:id="rId34" name="Group Box 32">
              <controlPr defaultSize="0" print="0" autoFill="0" autoPict="0">
                <anchor moveWithCells="1">
                  <from>
                    <xdr:col>1</xdr:col>
                    <xdr:colOff>1352550</xdr:colOff>
                    <xdr:row>44</xdr:row>
                    <xdr:rowOff>9525</xdr:rowOff>
                  </from>
                  <to>
                    <xdr:col>9</xdr:col>
                    <xdr:colOff>1304925</xdr:colOff>
                    <xdr:row>44</xdr:row>
                    <xdr:rowOff>485775</xdr:rowOff>
                  </to>
                </anchor>
              </controlPr>
            </control>
          </mc:Choice>
        </mc:AlternateContent>
        <mc:AlternateContent xmlns:mc="http://schemas.openxmlformats.org/markup-compatibility/2006">
          <mc:Choice Requires="x14">
            <control shapeId="45089" r:id="rId35" name="Group Box 33">
              <controlPr defaultSize="0" print="0" autoFill="0" autoPict="0">
                <anchor moveWithCells="1">
                  <from>
                    <xdr:col>2</xdr:col>
                    <xdr:colOff>9525</xdr:colOff>
                    <xdr:row>53</xdr:row>
                    <xdr:rowOff>9525</xdr:rowOff>
                  </from>
                  <to>
                    <xdr:col>9</xdr:col>
                    <xdr:colOff>1295400</xdr:colOff>
                    <xdr:row>53</xdr:row>
                    <xdr:rowOff>485775</xdr:rowOff>
                  </to>
                </anchor>
              </controlPr>
            </control>
          </mc:Choice>
        </mc:AlternateContent>
        <mc:AlternateContent xmlns:mc="http://schemas.openxmlformats.org/markup-compatibility/2006">
          <mc:Choice Requires="x14">
            <control shapeId="45090" r:id="rId36" name="Group Box 34">
              <controlPr defaultSize="0" print="0" autoFill="0" autoPict="0">
                <anchor moveWithCells="1">
                  <from>
                    <xdr:col>2</xdr:col>
                    <xdr:colOff>0</xdr:colOff>
                    <xdr:row>62</xdr:row>
                    <xdr:rowOff>0</xdr:rowOff>
                  </from>
                  <to>
                    <xdr:col>9</xdr:col>
                    <xdr:colOff>1304925</xdr:colOff>
                    <xdr:row>62</xdr:row>
                    <xdr:rowOff>495300</xdr:rowOff>
                  </to>
                </anchor>
              </controlPr>
            </control>
          </mc:Choice>
        </mc:AlternateContent>
        <mc:AlternateContent xmlns:mc="http://schemas.openxmlformats.org/markup-compatibility/2006">
          <mc:Choice Requires="x14">
            <control shapeId="45101" r:id="rId37" name="Option Button 45">
              <controlPr defaultSize="0" autoFill="0" autoLine="0" autoPict="0">
                <anchor moveWithCells="1">
                  <from>
                    <xdr:col>8</xdr:col>
                    <xdr:colOff>114300</xdr:colOff>
                    <xdr:row>8</xdr:row>
                    <xdr:rowOff>152400</xdr:rowOff>
                  </from>
                  <to>
                    <xdr:col>9</xdr:col>
                    <xdr:colOff>990600</xdr:colOff>
                    <xdr:row>8</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EBC49ABE-C162-40DA-AE99-F99738C780D9}">
            <xm:f>ISBLANK('Standard 7 Selecting'!$B$24)</xm:f>
            <x14:dxf>
              <fill>
                <patternFill>
                  <bgColor theme="0" tint="-0.499984740745262"/>
                </patternFill>
              </fill>
            </x14:dxf>
          </x14:cfRule>
          <xm:sqref>A4:J11</xm:sqref>
        </x14:conditionalFormatting>
        <x14:conditionalFormatting xmlns:xm="http://schemas.microsoft.com/office/excel/2006/main">
          <x14:cfRule type="expression" priority="13" id="{8770488D-957A-48DB-8463-F3585DA52708}">
            <xm:f>ISBLANK('Standard 7 Selecting'!$B$25)</xm:f>
            <x14:dxf>
              <fill>
                <patternFill>
                  <bgColor theme="0" tint="-0.499984740745262"/>
                </patternFill>
              </fill>
            </x14:dxf>
          </x14:cfRule>
          <xm:sqref>A13:J14 A16:J20 F15:J15</xm:sqref>
        </x14:conditionalFormatting>
        <x14:conditionalFormatting xmlns:xm="http://schemas.microsoft.com/office/excel/2006/main">
          <x14:cfRule type="expression" priority="12" id="{E9898A16-C5C8-425B-8557-17D3C1A0F9B4}">
            <xm:f>ISBLANK('Standard 7 Selecting'!$B$26)</xm:f>
            <x14:dxf>
              <fill>
                <patternFill>
                  <bgColor theme="0" tint="-0.499984740745262"/>
                </patternFill>
              </fill>
            </x14:dxf>
          </x14:cfRule>
          <xm:sqref>A22:J23 A25:J29 F24:J24</xm:sqref>
        </x14:conditionalFormatting>
        <x14:conditionalFormatting xmlns:xm="http://schemas.microsoft.com/office/excel/2006/main">
          <x14:cfRule type="expression" priority="10" id="{22AF1E91-9434-471D-A19A-8DE8D52CFB9A}">
            <xm:f>ISBLANK('Standard 7 Selecting'!$B$27)</xm:f>
            <x14:dxf>
              <fill>
                <patternFill>
                  <bgColor theme="0" tint="-0.499984740745262"/>
                </patternFill>
              </fill>
            </x14:dxf>
          </x14:cfRule>
          <xm:sqref>A31:J32 A34:J38 F33:J33</xm:sqref>
        </x14:conditionalFormatting>
        <x14:conditionalFormatting xmlns:xm="http://schemas.microsoft.com/office/excel/2006/main">
          <x14:cfRule type="expression" priority="9" id="{C8B1EFB4-DFE5-4FF6-9FC3-BDAD1122B1FD}">
            <xm:f>ISBLANK('Standard 7 Selecting'!$B$28)</xm:f>
            <x14:dxf>
              <fill>
                <patternFill>
                  <bgColor theme="0" tint="-0.499984740745262"/>
                </patternFill>
              </fill>
            </x14:dxf>
          </x14:cfRule>
          <xm:sqref>A40:J41 A43:J47 F42:J42</xm:sqref>
        </x14:conditionalFormatting>
        <x14:conditionalFormatting xmlns:xm="http://schemas.microsoft.com/office/excel/2006/main">
          <x14:cfRule type="expression" priority="8" id="{994B9596-4ADC-44E2-B503-4D5740F10937}">
            <xm:f>ISBLANK('Standard 7 Selecting'!$B$29)</xm:f>
            <x14:dxf>
              <fill>
                <patternFill>
                  <bgColor theme="0" tint="-0.499984740745262"/>
                </patternFill>
              </fill>
            </x14:dxf>
          </x14:cfRule>
          <xm:sqref>A49:J50 A52:J56 F51:J51</xm:sqref>
        </x14:conditionalFormatting>
        <x14:conditionalFormatting xmlns:xm="http://schemas.microsoft.com/office/excel/2006/main">
          <x14:cfRule type="expression" priority="7" id="{4295BBFC-1F82-437C-9B71-08F466A87778}">
            <xm:f>ISBLANK('Standard 7 Selecting'!$B$30)</xm:f>
            <x14:dxf>
              <fill>
                <patternFill>
                  <bgColor theme="0" tint="-0.499984740745262"/>
                </patternFill>
              </fill>
            </x14:dxf>
          </x14:cfRule>
          <xm:sqref>A58:J59 A61:J65 F60:J60</xm:sqref>
        </x14:conditionalFormatting>
        <x14:conditionalFormatting xmlns:xm="http://schemas.microsoft.com/office/excel/2006/main">
          <x14:cfRule type="expression" priority="6" id="{A0F24949-DD96-4390-8B50-3FE90DE0E23C}">
            <xm:f>ISBLANK('Standard 7 Selecting'!$B$24)</xm:f>
            <x14:dxf>
              <fill>
                <patternFill>
                  <bgColor theme="0" tint="-0.499984740745262"/>
                </patternFill>
              </fill>
            </x14:dxf>
          </x14:cfRule>
          <xm:sqref>A15:E15</xm:sqref>
        </x14:conditionalFormatting>
        <x14:conditionalFormatting xmlns:xm="http://schemas.microsoft.com/office/excel/2006/main">
          <x14:cfRule type="expression" priority="5" id="{751202BF-831E-496C-ABBA-387FF6C63AC1}">
            <xm:f>ISBLANK('Standard 7 Selecting'!$B$24)</xm:f>
            <x14:dxf>
              <fill>
                <patternFill>
                  <bgColor theme="0" tint="-0.499984740745262"/>
                </patternFill>
              </fill>
            </x14:dxf>
          </x14:cfRule>
          <xm:sqref>A24:E24</xm:sqref>
        </x14:conditionalFormatting>
        <x14:conditionalFormatting xmlns:xm="http://schemas.microsoft.com/office/excel/2006/main">
          <x14:cfRule type="expression" priority="4" id="{F2567850-4DAB-4756-8916-74644BE07C4D}">
            <xm:f>ISBLANK('Standard 7 Selecting'!$B$24)</xm:f>
            <x14:dxf>
              <fill>
                <patternFill>
                  <bgColor theme="0" tint="-0.499984740745262"/>
                </patternFill>
              </fill>
            </x14:dxf>
          </x14:cfRule>
          <xm:sqref>A33:E33</xm:sqref>
        </x14:conditionalFormatting>
        <x14:conditionalFormatting xmlns:xm="http://schemas.microsoft.com/office/excel/2006/main">
          <x14:cfRule type="expression" priority="3" id="{2119886D-4DD6-4417-81EA-658A0E4B3E4B}">
            <xm:f>ISBLANK('Standard 7 Selecting'!$B$24)</xm:f>
            <x14:dxf>
              <fill>
                <patternFill>
                  <bgColor theme="0" tint="-0.499984740745262"/>
                </patternFill>
              </fill>
            </x14:dxf>
          </x14:cfRule>
          <xm:sqref>A42:E42</xm:sqref>
        </x14:conditionalFormatting>
        <x14:conditionalFormatting xmlns:xm="http://schemas.microsoft.com/office/excel/2006/main">
          <x14:cfRule type="expression" priority="2" id="{9C255BEE-C872-4E0B-A32A-AEFC4226FD66}">
            <xm:f>ISBLANK('Standard 7 Selecting'!$B$24)</xm:f>
            <x14:dxf>
              <fill>
                <patternFill>
                  <bgColor theme="0" tint="-0.499984740745262"/>
                </patternFill>
              </fill>
            </x14:dxf>
          </x14:cfRule>
          <xm:sqref>A51:E51</xm:sqref>
        </x14:conditionalFormatting>
        <x14:conditionalFormatting xmlns:xm="http://schemas.microsoft.com/office/excel/2006/main">
          <x14:cfRule type="expression" priority="1" id="{72B36F0A-E5CC-4212-B13B-E9E63CD56101}">
            <xm:f>ISBLANK('Standard 7 Selecting'!$B$24)</xm:f>
            <x14:dxf>
              <fill>
                <patternFill>
                  <bgColor theme="0" tint="-0.499984740745262"/>
                </patternFill>
              </fill>
            </x14:dxf>
          </x14:cfRule>
          <xm:sqref>A60:E60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B050"/>
  </sheetPr>
  <dimension ref="A1:Q152"/>
  <sheetViews>
    <sheetView workbookViewId="0">
      <selection sqref="A1:J1"/>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21"/>
      <c r="B1" s="722"/>
      <c r="C1" s="722"/>
      <c r="D1" s="722"/>
      <c r="E1" s="722"/>
      <c r="F1" s="722"/>
      <c r="G1" s="722"/>
      <c r="H1" s="722"/>
      <c r="I1" s="722"/>
      <c r="J1" s="723"/>
      <c r="L1" s="10"/>
      <c r="M1" s="10"/>
      <c r="N1" s="10"/>
      <c r="O1" s="10"/>
      <c r="P1" s="10"/>
      <c r="Q1" s="10"/>
    </row>
    <row r="2" spans="1:17" ht="37.5" customHeight="1" thickBot="1" x14ac:dyDescent="0.3">
      <c r="A2" s="146"/>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c r="B3" s="680"/>
      <c r="C3" s="680"/>
      <c r="D3" s="680"/>
      <c r="E3" s="680"/>
      <c r="F3" s="680"/>
      <c r="G3" s="680"/>
      <c r="H3" s="680"/>
      <c r="I3" s="680"/>
      <c r="J3" s="681"/>
      <c r="L3" s="10"/>
      <c r="M3" s="10"/>
      <c r="N3" s="10"/>
      <c r="O3" s="10"/>
      <c r="P3" s="10"/>
      <c r="Q3" s="10"/>
    </row>
    <row r="4" spans="1:17" ht="15.75" customHeight="1" x14ac:dyDescent="0.25">
      <c r="A4" s="698"/>
      <c r="B4" s="699"/>
      <c r="C4" s="700"/>
      <c r="D4" s="701"/>
      <c r="E4" s="700"/>
      <c r="F4" s="701"/>
      <c r="G4" s="702"/>
      <c r="H4" s="703"/>
      <c r="I4" s="694"/>
      <c r="J4" s="695"/>
      <c r="L4" s="10"/>
      <c r="M4" s="10"/>
      <c r="N4" s="10"/>
      <c r="O4" s="10"/>
      <c r="P4" s="10"/>
      <c r="Q4" s="10"/>
    </row>
    <row r="5" spans="1:17" s="22" customFormat="1" ht="42.75" customHeight="1" x14ac:dyDescent="0.25">
      <c r="A5" s="689"/>
      <c r="B5" s="690"/>
      <c r="C5" s="697"/>
      <c r="D5" s="691"/>
      <c r="E5" s="697"/>
      <c r="F5" s="691"/>
      <c r="G5" s="689"/>
      <c r="H5" s="691"/>
      <c r="I5" s="689"/>
      <c r="J5" s="691"/>
      <c r="L5" s="23"/>
      <c r="M5" s="23"/>
      <c r="N5" s="23"/>
      <c r="O5" s="23"/>
      <c r="P5" s="23"/>
      <c r="Q5" s="23"/>
    </row>
    <row r="6" spans="1:17" ht="80.25" customHeight="1" x14ac:dyDescent="0.25">
      <c r="A6" s="76"/>
      <c r="B6" s="124"/>
      <c r="C6" s="125"/>
      <c r="D6" s="120"/>
      <c r="E6" s="69"/>
      <c r="F6" s="120"/>
      <c r="G6" s="69"/>
      <c r="H6" s="120"/>
      <c r="I6" s="69"/>
      <c r="J6" s="120"/>
      <c r="L6" s="10"/>
      <c r="M6" s="10"/>
      <c r="N6" s="10"/>
      <c r="O6" s="10"/>
      <c r="P6" s="10"/>
      <c r="Q6" s="10"/>
    </row>
    <row r="7" spans="1:17" ht="63.75" customHeight="1" x14ac:dyDescent="0.25">
      <c r="A7" s="76"/>
      <c r="B7" s="124"/>
      <c r="C7" s="126"/>
      <c r="D7" s="120"/>
      <c r="E7" s="69"/>
      <c r="F7" s="120"/>
      <c r="G7" s="69"/>
      <c r="H7" s="120"/>
      <c r="J7" s="120"/>
      <c r="L7" s="10"/>
      <c r="M7" s="10"/>
      <c r="N7" s="10"/>
      <c r="O7" s="10"/>
      <c r="P7" s="10"/>
      <c r="Q7" s="10"/>
    </row>
    <row r="8" spans="1:17" ht="98.25" customHeight="1" x14ac:dyDescent="0.25">
      <c r="A8" s="76"/>
      <c r="B8" s="124"/>
      <c r="C8" s="126"/>
      <c r="D8" s="120"/>
      <c r="E8" s="69"/>
      <c r="F8" s="120"/>
      <c r="G8" s="69"/>
      <c r="H8" s="120"/>
      <c r="I8" s="70"/>
      <c r="J8" s="120"/>
      <c r="L8" s="10"/>
      <c r="M8" s="10"/>
      <c r="N8" s="10"/>
      <c r="O8" s="10"/>
      <c r="P8" s="10"/>
      <c r="Q8" s="10"/>
    </row>
    <row r="9" spans="1:17" ht="36" customHeight="1" x14ac:dyDescent="0.25">
      <c r="A9" s="76"/>
      <c r="B9" s="124"/>
      <c r="C9" s="126"/>
      <c r="D9" s="120"/>
      <c r="E9" s="69"/>
      <c r="F9" s="120"/>
      <c r="G9" s="69"/>
      <c r="H9" s="120"/>
      <c r="I9" s="69"/>
      <c r="J9" s="120"/>
      <c r="L9" s="10"/>
      <c r="M9" s="10"/>
      <c r="N9" s="10"/>
      <c r="O9" s="10"/>
      <c r="P9" s="10"/>
      <c r="Q9" s="10"/>
    </row>
    <row r="10" spans="1:17" ht="35.25" customHeight="1" thickBot="1" x14ac:dyDescent="0.3">
      <c r="A10" s="76"/>
      <c r="B10" s="124"/>
      <c r="C10" s="126"/>
      <c r="D10" s="147"/>
      <c r="E10" s="69"/>
      <c r="F10" s="120"/>
      <c r="G10" s="69"/>
      <c r="H10" s="120"/>
      <c r="I10" s="69"/>
      <c r="J10" s="147"/>
      <c r="L10" s="10"/>
      <c r="M10" s="10"/>
      <c r="N10" s="10"/>
      <c r="O10" s="10"/>
      <c r="P10" s="10"/>
      <c r="Q10" s="10"/>
    </row>
    <row r="11" spans="1:17" ht="15" customHeight="1" x14ac:dyDescent="0.25">
      <c r="A11" s="76"/>
      <c r="B11" s="73"/>
      <c r="C11" s="131"/>
      <c r="D11" s="71"/>
      <c r="E11" s="79"/>
      <c r="F11" s="71"/>
      <c r="G11" s="79"/>
      <c r="H11" s="71"/>
      <c r="I11" s="704"/>
      <c r="J11" s="705"/>
      <c r="L11" s="10"/>
      <c r="M11" s="10"/>
      <c r="N11" s="10"/>
      <c r="O11" s="10"/>
      <c r="P11" s="10"/>
      <c r="Q11" s="10"/>
    </row>
    <row r="12" spans="1:17" ht="15" customHeight="1" x14ac:dyDescent="0.25">
      <c r="A12" s="76"/>
      <c r="B12" s="73"/>
      <c r="C12" s="131"/>
      <c r="D12" s="71"/>
      <c r="E12" s="79"/>
      <c r="F12" s="71"/>
      <c r="G12" s="79"/>
      <c r="H12" s="80"/>
      <c r="I12" s="706"/>
      <c r="J12" s="707"/>
      <c r="L12" s="10"/>
      <c r="M12" s="10"/>
      <c r="N12" s="10"/>
      <c r="O12" s="10"/>
      <c r="P12" s="10"/>
      <c r="Q12" s="10"/>
    </row>
    <row r="13" spans="1:17" ht="42" customHeight="1" thickBot="1" x14ac:dyDescent="0.3">
      <c r="A13" s="708">
        <f>A1</f>
        <v>0</v>
      </c>
      <c r="B13" s="709"/>
      <c r="C13" s="709"/>
      <c r="D13" s="709"/>
      <c r="E13" s="709"/>
      <c r="F13" s="709"/>
      <c r="G13" s="709"/>
      <c r="H13" s="709"/>
      <c r="I13" s="709"/>
      <c r="J13" s="710"/>
      <c r="L13" s="10"/>
      <c r="M13" s="10"/>
      <c r="N13" s="10"/>
      <c r="O13" s="10"/>
      <c r="P13" s="10"/>
      <c r="Q13" s="10"/>
    </row>
    <row r="14" spans="1:17" ht="15.95" customHeight="1" thickBot="1" x14ac:dyDescent="0.3">
      <c r="A14" s="146"/>
      <c r="B14" s="127" t="s">
        <v>1979</v>
      </c>
      <c r="C14" s="685" t="s">
        <v>1974</v>
      </c>
      <c r="D14" s="686"/>
      <c r="E14" s="687" t="s">
        <v>1975</v>
      </c>
      <c r="F14" s="686"/>
      <c r="G14" s="687" t="s">
        <v>1976</v>
      </c>
      <c r="H14" s="686"/>
      <c r="I14" s="687" t="s">
        <v>520</v>
      </c>
      <c r="J14" s="686"/>
      <c r="L14" s="10"/>
      <c r="M14" s="10"/>
      <c r="N14" s="10"/>
      <c r="O14" s="10"/>
      <c r="P14" s="10"/>
      <c r="Q14" s="10"/>
    </row>
    <row r="15" spans="1:17" ht="27.75" customHeight="1" thickBot="1" x14ac:dyDescent="0.3">
      <c r="A15" s="679"/>
      <c r="B15" s="680"/>
      <c r="C15" s="680"/>
      <c r="D15" s="680"/>
      <c r="E15" s="680"/>
      <c r="F15" s="680"/>
      <c r="G15" s="680"/>
      <c r="H15" s="680"/>
      <c r="I15" s="680"/>
      <c r="J15" s="681"/>
      <c r="L15" s="10"/>
      <c r="M15" s="10"/>
      <c r="N15" s="10"/>
      <c r="O15" s="10"/>
      <c r="P15" s="10"/>
      <c r="Q15" s="10"/>
    </row>
    <row r="16" spans="1:17" x14ac:dyDescent="0.25">
      <c r="A16" s="717"/>
      <c r="B16" s="718"/>
      <c r="C16" s="692"/>
      <c r="D16" s="693"/>
      <c r="E16" s="694"/>
      <c r="F16" s="695"/>
      <c r="G16" s="694"/>
      <c r="H16" s="696"/>
      <c r="I16" s="694"/>
      <c r="J16" s="695"/>
      <c r="L16" s="10"/>
      <c r="M16" s="10"/>
      <c r="N16" s="10"/>
      <c r="O16" s="10"/>
      <c r="P16" s="10"/>
      <c r="Q16" s="10"/>
    </row>
    <row r="17" spans="1:17" s="22" customFormat="1" ht="24" customHeight="1" x14ac:dyDescent="0.25">
      <c r="A17" s="689"/>
      <c r="B17" s="690"/>
      <c r="C17" s="697"/>
      <c r="D17" s="691"/>
      <c r="E17" s="689"/>
      <c r="F17" s="691"/>
      <c r="G17" s="689"/>
      <c r="H17" s="690"/>
      <c r="I17" s="689"/>
      <c r="J17" s="691"/>
      <c r="L17" s="23"/>
      <c r="M17" s="23"/>
      <c r="N17" s="23"/>
      <c r="O17" s="23"/>
      <c r="P17" s="23"/>
      <c r="Q17" s="23"/>
    </row>
    <row r="18" spans="1:17" ht="53.25" customHeight="1" x14ac:dyDescent="0.25">
      <c r="A18" s="76"/>
      <c r="B18" s="116"/>
      <c r="C18" s="126"/>
      <c r="D18" s="120"/>
      <c r="E18" s="90"/>
      <c r="F18" s="120"/>
      <c r="G18" s="90"/>
      <c r="H18" s="124"/>
      <c r="I18" s="70"/>
      <c r="J18" s="120"/>
      <c r="L18" s="10"/>
      <c r="M18" s="10"/>
      <c r="N18" s="10"/>
      <c r="O18" s="10"/>
      <c r="P18" s="10"/>
      <c r="Q18" s="10"/>
    </row>
    <row r="19" spans="1:17" ht="40.5" customHeight="1" x14ac:dyDescent="0.25">
      <c r="A19" s="76"/>
      <c r="B19" s="124"/>
      <c r="C19" s="126"/>
      <c r="D19" s="120"/>
      <c r="E19" s="90"/>
      <c r="F19" s="120"/>
      <c r="G19" s="90"/>
      <c r="H19" s="124"/>
      <c r="I19" s="70"/>
      <c r="J19" s="115"/>
      <c r="L19" s="10"/>
      <c r="M19" s="10"/>
      <c r="N19" s="10"/>
      <c r="O19" s="10"/>
      <c r="P19" s="10"/>
      <c r="Q19" s="10"/>
    </row>
    <row r="20" spans="1:17" ht="63.75" customHeight="1" thickBot="1" x14ac:dyDescent="0.3">
      <c r="A20" s="76"/>
      <c r="B20" s="68"/>
      <c r="C20" s="126"/>
      <c r="D20" s="120"/>
      <c r="E20" s="90"/>
      <c r="F20" s="120"/>
      <c r="G20" s="117"/>
      <c r="H20" s="68"/>
      <c r="I20" s="70"/>
      <c r="J20" s="120"/>
      <c r="L20" s="10"/>
      <c r="M20" s="10"/>
      <c r="N20" s="10"/>
      <c r="O20" s="10"/>
      <c r="P20" s="10"/>
      <c r="Q20" s="10"/>
    </row>
    <row r="21" spans="1:17" ht="15" customHeight="1" x14ac:dyDescent="0.25">
      <c r="A21" s="76"/>
      <c r="B21" s="128"/>
      <c r="C21" s="131"/>
      <c r="D21" s="71"/>
      <c r="E21" s="91"/>
      <c r="F21" s="81"/>
      <c r="G21" s="91"/>
      <c r="H21" s="88"/>
      <c r="I21" s="713"/>
      <c r="J21" s="714"/>
      <c r="L21" s="10"/>
      <c r="M21" s="10"/>
      <c r="N21" s="10"/>
      <c r="O21" s="10"/>
      <c r="P21" s="10"/>
      <c r="Q21" s="10"/>
    </row>
    <row r="22" spans="1:17" ht="15" customHeight="1" thickBot="1" x14ac:dyDescent="0.3">
      <c r="A22" s="85"/>
      <c r="B22" s="129"/>
      <c r="C22" s="132"/>
      <c r="D22" s="82"/>
      <c r="E22" s="92"/>
      <c r="F22" s="86"/>
      <c r="G22" s="92"/>
      <c r="H22" s="89"/>
      <c r="I22" s="715"/>
      <c r="J22" s="716"/>
      <c r="L22" s="10"/>
      <c r="M22" s="10"/>
      <c r="N22" s="10"/>
      <c r="O22" s="10"/>
      <c r="P22" s="10"/>
      <c r="Q22" s="10"/>
    </row>
    <row r="23" spans="1:17" ht="45.75" customHeight="1" thickBot="1" x14ac:dyDescent="0.3">
      <c r="A23" s="721">
        <f>A1</f>
        <v>0</v>
      </c>
      <c r="B23" s="722"/>
      <c r="C23" s="722"/>
      <c r="D23" s="722"/>
      <c r="E23" s="722"/>
      <c r="F23" s="722"/>
      <c r="G23" s="722"/>
      <c r="H23" s="722"/>
      <c r="I23" s="722"/>
      <c r="J23" s="723"/>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0" customHeight="1" thickBot="1" x14ac:dyDescent="0.3">
      <c r="A25" s="679"/>
      <c r="B25" s="680"/>
      <c r="C25" s="680"/>
      <c r="D25" s="680"/>
      <c r="E25" s="680"/>
      <c r="F25" s="680"/>
      <c r="G25" s="680"/>
      <c r="H25" s="680"/>
      <c r="I25" s="680"/>
      <c r="J25" s="681"/>
      <c r="L25" s="10"/>
      <c r="M25" s="10"/>
      <c r="N25" s="10"/>
      <c r="O25" s="10"/>
      <c r="P25" s="10"/>
      <c r="Q25" s="10"/>
    </row>
    <row r="26" spans="1:17" x14ac:dyDescent="0.25">
      <c r="A26" s="717"/>
      <c r="B26" s="718"/>
      <c r="C26" s="692"/>
      <c r="D26" s="693"/>
      <c r="E26" s="694"/>
      <c r="F26" s="695"/>
      <c r="G26" s="694"/>
      <c r="H26" s="695"/>
      <c r="I26" s="694"/>
      <c r="J26" s="695"/>
      <c r="L26" s="10"/>
      <c r="M26" s="10"/>
      <c r="N26" s="10"/>
      <c r="O26" s="10"/>
      <c r="P26" s="10"/>
      <c r="Q26" s="10"/>
    </row>
    <row r="27" spans="1:17" s="22" customFormat="1" ht="26.25" customHeight="1" x14ac:dyDescent="0.25">
      <c r="A27" s="689"/>
      <c r="B27" s="690"/>
      <c r="C27" s="697"/>
      <c r="D27" s="691"/>
      <c r="E27" s="689"/>
      <c r="F27" s="691"/>
      <c r="G27" s="689"/>
      <c r="H27" s="691"/>
      <c r="I27" s="689"/>
      <c r="J27" s="691"/>
      <c r="L27" s="23"/>
      <c r="M27" s="23"/>
      <c r="N27" s="23"/>
      <c r="O27" s="23"/>
      <c r="P27" s="23"/>
      <c r="Q27" s="23"/>
    </row>
    <row r="28" spans="1:17" ht="55.5" customHeight="1" x14ac:dyDescent="0.25">
      <c r="A28" s="76"/>
      <c r="B28" s="124"/>
      <c r="C28" s="126"/>
      <c r="D28" s="123"/>
      <c r="E28" s="69"/>
      <c r="F28" s="123"/>
      <c r="G28" s="69"/>
      <c r="H28" s="123"/>
      <c r="I28" s="69"/>
      <c r="J28" s="123"/>
      <c r="L28" s="10"/>
      <c r="M28" s="10"/>
      <c r="N28" s="10"/>
      <c r="O28" s="10"/>
      <c r="P28" s="10"/>
      <c r="Q28" s="10"/>
    </row>
    <row r="29" spans="1:17" ht="66" customHeight="1" x14ac:dyDescent="0.25">
      <c r="A29" s="76"/>
      <c r="B29" s="124"/>
      <c r="C29" s="126"/>
      <c r="D29" s="123"/>
      <c r="E29" s="69"/>
      <c r="F29" s="123"/>
      <c r="G29" s="69"/>
      <c r="H29" s="123"/>
      <c r="I29" s="69"/>
      <c r="J29" s="123"/>
      <c r="L29" s="10"/>
      <c r="M29" s="10"/>
      <c r="N29" s="10"/>
      <c r="O29" s="10"/>
      <c r="P29" s="10"/>
      <c r="Q29" s="10"/>
    </row>
    <row r="30" spans="1:17" ht="65.25" customHeight="1" x14ac:dyDescent="0.25">
      <c r="A30" s="76"/>
      <c r="B30" s="124"/>
      <c r="C30" s="126"/>
      <c r="D30" s="123"/>
      <c r="E30" s="69"/>
      <c r="F30" s="71"/>
      <c r="G30" s="69"/>
      <c r="H30" s="123"/>
      <c r="I30" s="69"/>
      <c r="J30" s="71"/>
      <c r="L30" s="10"/>
      <c r="M30" s="10"/>
      <c r="N30" s="10"/>
      <c r="O30" s="10"/>
      <c r="P30" s="10"/>
      <c r="Q30" s="10"/>
    </row>
    <row r="31" spans="1:17" ht="53.25" customHeight="1" thickBot="1" x14ac:dyDescent="0.3">
      <c r="A31" s="76"/>
      <c r="B31" s="68"/>
      <c r="C31" s="126"/>
      <c r="D31" s="123"/>
      <c r="E31" s="69"/>
      <c r="F31" s="71"/>
      <c r="G31" s="69"/>
      <c r="H31" s="71"/>
      <c r="I31" s="69"/>
      <c r="J31" s="71"/>
      <c r="L31" s="10"/>
      <c r="M31" s="10"/>
      <c r="N31" s="10"/>
      <c r="O31" s="10"/>
      <c r="P31" s="10"/>
      <c r="Q31" s="10"/>
    </row>
    <row r="32" spans="1:17" ht="15" customHeight="1" x14ac:dyDescent="0.25">
      <c r="A32" s="76"/>
      <c r="B32" s="73"/>
      <c r="C32" s="131"/>
      <c r="D32" s="71"/>
      <c r="E32" s="79"/>
      <c r="F32" s="71"/>
      <c r="G32" s="79"/>
      <c r="H32" s="71"/>
      <c r="I32" s="713"/>
      <c r="J32" s="714"/>
      <c r="L32" s="10"/>
      <c r="M32" s="10"/>
      <c r="N32" s="10"/>
      <c r="O32" s="10"/>
      <c r="P32" s="10"/>
      <c r="Q32" s="10"/>
    </row>
    <row r="33" spans="1:17" ht="15" customHeight="1" thickBot="1" x14ac:dyDescent="0.3">
      <c r="A33" s="85"/>
      <c r="B33" s="129"/>
      <c r="C33" s="132"/>
      <c r="D33" s="82"/>
      <c r="E33" s="85"/>
      <c r="F33" s="86"/>
      <c r="G33" s="85"/>
      <c r="H33" s="86"/>
      <c r="I33" s="715"/>
      <c r="J33" s="716"/>
      <c r="L33" s="10"/>
      <c r="M33" s="10"/>
      <c r="N33" s="10"/>
      <c r="O33" s="10"/>
      <c r="P33" s="10"/>
      <c r="Q33" s="10"/>
    </row>
    <row r="34" spans="1:17" ht="39.75" customHeight="1" thickBot="1" x14ac:dyDescent="0.3">
      <c r="A34" s="721">
        <f>A1</f>
        <v>0</v>
      </c>
      <c r="B34" s="722"/>
      <c r="C34" s="722"/>
      <c r="D34" s="722"/>
      <c r="E34" s="722"/>
      <c r="F34" s="722"/>
      <c r="G34" s="722"/>
      <c r="H34" s="722"/>
      <c r="I34" s="722"/>
      <c r="J34" s="723"/>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23.1" customHeight="1" thickBot="1" x14ac:dyDescent="0.3">
      <c r="A36" s="724"/>
      <c r="B36" s="725"/>
      <c r="C36" s="725"/>
      <c r="D36" s="725"/>
      <c r="E36" s="725"/>
      <c r="F36" s="725"/>
      <c r="G36" s="725"/>
      <c r="H36" s="725"/>
      <c r="I36" s="725"/>
      <c r="J36" s="726"/>
      <c r="L36" s="10"/>
      <c r="M36" s="10"/>
      <c r="N36" s="10"/>
      <c r="O36" s="10"/>
      <c r="P36" s="10"/>
      <c r="Q36" s="10"/>
    </row>
    <row r="37" spans="1:17" ht="15.75" customHeight="1" x14ac:dyDescent="0.25">
      <c r="A37" s="727"/>
      <c r="B37" s="728"/>
      <c r="C37" s="729"/>
      <c r="D37" s="730"/>
      <c r="E37" s="694"/>
      <c r="F37" s="695"/>
      <c r="G37" s="694"/>
      <c r="H37" s="695"/>
      <c r="I37" s="694"/>
      <c r="J37" s="695"/>
      <c r="L37" s="10"/>
      <c r="M37" s="10"/>
      <c r="N37" s="10"/>
      <c r="O37" s="10"/>
      <c r="P37" s="10"/>
      <c r="Q37" s="10"/>
    </row>
    <row r="38" spans="1:17" ht="22.5" customHeight="1" x14ac:dyDescent="0.25">
      <c r="A38" s="689"/>
      <c r="B38" s="690"/>
      <c r="C38" s="697"/>
      <c r="D38" s="691"/>
      <c r="E38" s="689"/>
      <c r="F38" s="691"/>
      <c r="G38" s="689"/>
      <c r="H38" s="691"/>
      <c r="I38" s="689"/>
      <c r="J38" s="691"/>
      <c r="L38" s="10"/>
      <c r="M38" s="10"/>
      <c r="N38" s="10"/>
      <c r="O38" s="10"/>
      <c r="P38" s="10"/>
      <c r="Q38" s="10"/>
    </row>
    <row r="39" spans="1:17" ht="90" customHeight="1" x14ac:dyDescent="0.25">
      <c r="A39" s="76"/>
      <c r="B39" s="124"/>
      <c r="C39" s="126"/>
      <c r="D39" s="120"/>
      <c r="E39" s="75"/>
      <c r="F39" s="119"/>
      <c r="G39" s="69"/>
      <c r="H39" s="120"/>
      <c r="I39" s="75"/>
      <c r="J39" s="122"/>
      <c r="L39" s="10"/>
      <c r="M39" s="10"/>
      <c r="N39" s="10"/>
      <c r="O39" s="10"/>
      <c r="P39" s="10"/>
      <c r="Q39" s="10"/>
    </row>
    <row r="40" spans="1:17" ht="39" customHeight="1" x14ac:dyDescent="0.25">
      <c r="A40" s="76"/>
      <c r="B40" s="124"/>
      <c r="C40" s="126"/>
      <c r="D40" s="147"/>
      <c r="E40" s="734"/>
      <c r="F40" s="735"/>
      <c r="G40" s="69"/>
      <c r="H40" s="147"/>
      <c r="I40" s="69"/>
      <c r="J40" s="120"/>
      <c r="L40" s="10"/>
      <c r="M40" s="10"/>
      <c r="N40" s="10"/>
      <c r="O40" s="10"/>
      <c r="P40" s="10"/>
      <c r="Q40" s="10"/>
    </row>
    <row r="41" spans="1:17" ht="27.75" customHeight="1" x14ac:dyDescent="0.25">
      <c r="A41" s="76"/>
      <c r="B41" s="68"/>
      <c r="C41" s="126"/>
      <c r="D41" s="147"/>
      <c r="E41" s="69"/>
      <c r="F41" s="120"/>
      <c r="G41" s="69"/>
      <c r="H41" s="147"/>
      <c r="I41" s="69"/>
      <c r="J41" s="120"/>
      <c r="L41" s="10"/>
      <c r="M41" s="10"/>
      <c r="N41" s="10"/>
      <c r="O41" s="10"/>
      <c r="P41" s="10"/>
      <c r="Q41" s="10"/>
    </row>
    <row r="42" spans="1:17" ht="26.25" customHeight="1" x14ac:dyDescent="0.25">
      <c r="A42" s="76"/>
      <c r="B42" s="68"/>
      <c r="C42" s="125"/>
      <c r="D42" s="147"/>
      <c r="E42" s="140"/>
      <c r="F42" s="120"/>
      <c r="G42" s="118"/>
      <c r="H42" s="68"/>
      <c r="I42" s="140"/>
      <c r="J42" s="120"/>
      <c r="L42" s="10"/>
      <c r="M42" s="10"/>
      <c r="N42" s="10"/>
      <c r="O42" s="10"/>
      <c r="P42" s="10"/>
      <c r="Q42" s="10"/>
    </row>
    <row r="43" spans="1:17" ht="30" customHeight="1" thickBot="1" x14ac:dyDescent="0.3">
      <c r="A43" s="76"/>
      <c r="B43" s="68"/>
      <c r="C43" s="125"/>
      <c r="D43" s="147"/>
      <c r="E43" s="140"/>
      <c r="F43" s="120"/>
      <c r="G43" s="140"/>
      <c r="H43" s="147"/>
      <c r="I43" s="140"/>
      <c r="J43" s="147"/>
      <c r="L43" s="10"/>
      <c r="M43" s="10"/>
      <c r="N43" s="10"/>
      <c r="O43" s="10"/>
      <c r="P43" s="10"/>
      <c r="Q43" s="10"/>
    </row>
    <row r="44" spans="1:17" ht="15" customHeight="1" x14ac:dyDescent="0.25">
      <c r="A44" s="76"/>
      <c r="B44" s="84"/>
      <c r="C44" s="134"/>
      <c r="D44" s="74"/>
      <c r="E44" s="75"/>
      <c r="F44" s="121"/>
      <c r="G44" s="72"/>
      <c r="H44" s="73"/>
      <c r="I44" s="704"/>
      <c r="J44" s="731"/>
      <c r="L44" s="10"/>
      <c r="M44" s="10"/>
      <c r="N44" s="10"/>
      <c r="O44" s="10"/>
      <c r="P44" s="10"/>
      <c r="Q44" s="10"/>
    </row>
    <row r="45" spans="1:17" ht="15" customHeight="1" thickBot="1" x14ac:dyDescent="0.3">
      <c r="A45" s="85"/>
      <c r="B45" s="130"/>
      <c r="C45" s="135"/>
      <c r="D45" s="71"/>
      <c r="E45" s="72"/>
      <c r="F45" s="73"/>
      <c r="G45" s="72"/>
      <c r="H45" s="87"/>
      <c r="I45" s="732"/>
      <c r="J45" s="733"/>
      <c r="L45" s="10"/>
      <c r="M45" s="10"/>
      <c r="N45" s="10"/>
      <c r="O45" s="10"/>
      <c r="P45" s="10"/>
      <c r="Q45" s="10"/>
    </row>
    <row r="46" spans="1:17" ht="39.75" customHeight="1" thickBot="1" x14ac:dyDescent="0.3">
      <c r="A46" s="721">
        <f>A1</f>
        <v>0</v>
      </c>
      <c r="B46" s="722"/>
      <c r="C46" s="722"/>
      <c r="D46" s="722"/>
      <c r="E46" s="722"/>
      <c r="F46" s="722"/>
      <c r="G46" s="722"/>
      <c r="H46" s="722"/>
      <c r="I46" s="722"/>
      <c r="J46" s="723"/>
      <c r="L46" s="10"/>
      <c r="M46" s="10"/>
      <c r="N46" s="10"/>
      <c r="O46" s="10"/>
      <c r="P46" s="10"/>
      <c r="Q46" s="10"/>
    </row>
    <row r="47" spans="1:17" ht="15.95" customHeight="1" thickBot="1" x14ac:dyDescent="0.3">
      <c r="A47" s="146"/>
      <c r="B47" s="127" t="s">
        <v>1979</v>
      </c>
      <c r="C47" s="144"/>
      <c r="D47" s="145" t="s">
        <v>1974</v>
      </c>
      <c r="E47" s="146"/>
      <c r="F47" s="148" t="s">
        <v>1975</v>
      </c>
      <c r="G47" s="146"/>
      <c r="H47" s="148" t="s">
        <v>1976</v>
      </c>
      <c r="I47" s="146"/>
      <c r="J47" s="145" t="s">
        <v>520</v>
      </c>
      <c r="L47" s="10"/>
      <c r="M47" s="10"/>
      <c r="N47" s="10"/>
      <c r="O47" s="10"/>
      <c r="P47" s="10"/>
      <c r="Q47" s="10"/>
    </row>
    <row r="48" spans="1:17" ht="25.5" customHeight="1" thickBot="1" x14ac:dyDescent="0.3">
      <c r="A48" s="679"/>
      <c r="B48" s="680"/>
      <c r="C48" s="680"/>
      <c r="D48" s="680"/>
      <c r="E48" s="680"/>
      <c r="F48" s="680"/>
      <c r="G48" s="680"/>
      <c r="H48" s="680"/>
      <c r="I48" s="680"/>
      <c r="J48" s="681"/>
      <c r="L48" s="10"/>
      <c r="M48" s="10"/>
      <c r="N48" s="10"/>
      <c r="O48" s="10"/>
      <c r="P48" s="10"/>
      <c r="Q48" s="10"/>
    </row>
    <row r="49" spans="1:17" x14ac:dyDescent="0.25">
      <c r="A49" s="727"/>
      <c r="B49" s="728"/>
      <c r="C49" s="729"/>
      <c r="D49" s="730"/>
      <c r="E49" s="694"/>
      <c r="F49" s="695"/>
      <c r="G49" s="694"/>
      <c r="H49" s="695"/>
      <c r="I49" s="694"/>
      <c r="J49" s="695"/>
      <c r="L49" s="10"/>
      <c r="M49" s="10"/>
      <c r="N49" s="10"/>
      <c r="O49" s="10"/>
      <c r="P49" s="10"/>
      <c r="Q49" s="10"/>
    </row>
    <row r="50" spans="1:17" s="22" customFormat="1" ht="27.75" customHeight="1" x14ac:dyDescent="0.25">
      <c r="A50" s="689"/>
      <c r="B50" s="690"/>
      <c r="C50" s="697"/>
      <c r="D50" s="691"/>
      <c r="E50" s="689"/>
      <c r="F50" s="691"/>
      <c r="G50" s="689"/>
      <c r="H50" s="691"/>
      <c r="I50" s="689"/>
      <c r="J50" s="691"/>
      <c r="L50" s="23"/>
      <c r="M50" s="23"/>
      <c r="N50" s="23"/>
      <c r="O50" s="23"/>
      <c r="P50" s="23"/>
      <c r="Q50" s="23"/>
    </row>
    <row r="51" spans="1:17" ht="51" customHeight="1" x14ac:dyDescent="0.25">
      <c r="A51" s="76"/>
      <c r="B51" s="68"/>
      <c r="C51" s="125"/>
      <c r="D51" s="147"/>
      <c r="E51" s="140"/>
      <c r="F51" s="147"/>
      <c r="G51" s="140"/>
      <c r="H51" s="147"/>
      <c r="I51" s="140"/>
      <c r="J51" s="147"/>
      <c r="L51" s="10"/>
      <c r="M51" s="10"/>
      <c r="N51" s="10"/>
      <c r="O51" s="10"/>
      <c r="P51" s="10"/>
      <c r="Q51" s="10"/>
    </row>
    <row r="52" spans="1:17" ht="64.5" customHeight="1" x14ac:dyDescent="0.25">
      <c r="A52" s="76"/>
      <c r="B52" s="68"/>
      <c r="C52" s="125"/>
      <c r="D52" s="147"/>
      <c r="E52" s="140"/>
      <c r="F52" s="147"/>
      <c r="G52" s="140"/>
      <c r="H52" s="147"/>
      <c r="I52" s="140"/>
      <c r="J52" s="147"/>
      <c r="L52" s="10"/>
      <c r="M52" s="10"/>
      <c r="N52" s="10"/>
      <c r="O52" s="10"/>
      <c r="P52" s="10"/>
      <c r="Q52" s="10"/>
    </row>
    <row r="53" spans="1:17" ht="69" customHeight="1" x14ac:dyDescent="0.25">
      <c r="A53" s="76"/>
      <c r="B53" s="68"/>
      <c r="C53" s="125"/>
      <c r="D53" s="147"/>
      <c r="E53" s="140"/>
      <c r="F53" s="147"/>
      <c r="G53" s="140"/>
      <c r="H53" s="147"/>
      <c r="I53" s="140"/>
      <c r="J53" s="147"/>
      <c r="L53" s="10"/>
      <c r="M53" s="10"/>
      <c r="N53" s="10"/>
      <c r="O53" s="10"/>
      <c r="P53" s="10"/>
      <c r="Q53" s="10"/>
    </row>
    <row r="54" spans="1:17" ht="40.5" customHeight="1" thickBot="1" x14ac:dyDescent="0.3">
      <c r="A54" s="76"/>
      <c r="B54" s="68"/>
      <c r="C54" s="125"/>
      <c r="D54" s="147"/>
      <c r="E54" s="140"/>
      <c r="F54" s="147"/>
      <c r="G54" s="140"/>
      <c r="H54" s="147"/>
      <c r="I54" s="140"/>
      <c r="J54" s="147"/>
      <c r="L54" s="10"/>
      <c r="M54" s="10"/>
      <c r="N54" s="10"/>
      <c r="O54" s="10"/>
      <c r="P54" s="10"/>
      <c r="Q54" s="10"/>
    </row>
    <row r="55" spans="1:17" ht="15" customHeight="1" x14ac:dyDescent="0.25">
      <c r="A55" s="76"/>
      <c r="B55" s="84"/>
      <c r="C55" s="134"/>
      <c r="D55" s="74"/>
      <c r="E55" s="75"/>
      <c r="F55" s="73"/>
      <c r="G55" s="72"/>
      <c r="H55" s="73"/>
      <c r="I55" s="704"/>
      <c r="J55" s="731"/>
      <c r="L55" s="10"/>
      <c r="M55" s="10"/>
      <c r="N55" s="10"/>
      <c r="O55" s="10"/>
      <c r="P55" s="10"/>
      <c r="Q55" s="10"/>
    </row>
    <row r="56" spans="1:17" ht="15" customHeight="1" thickBot="1" x14ac:dyDescent="0.3">
      <c r="A56" s="85"/>
      <c r="B56" s="130"/>
      <c r="C56" s="135"/>
      <c r="D56" s="71"/>
      <c r="E56" s="72"/>
      <c r="F56" s="73"/>
      <c r="G56" s="72"/>
      <c r="H56" s="87"/>
      <c r="I56" s="732"/>
      <c r="J56" s="733"/>
      <c r="L56" s="10"/>
      <c r="M56" s="10"/>
      <c r="N56" s="10"/>
      <c r="O56" s="10"/>
      <c r="P56" s="10"/>
      <c r="Q56" s="10"/>
    </row>
    <row r="57" spans="1:17" ht="39.75" customHeight="1" thickBot="1" x14ac:dyDescent="0.3">
      <c r="A57" s="721">
        <f>A1</f>
        <v>0</v>
      </c>
      <c r="B57" s="722"/>
      <c r="C57" s="722"/>
      <c r="D57" s="722"/>
      <c r="E57" s="722"/>
      <c r="F57" s="722"/>
      <c r="G57" s="722"/>
      <c r="H57" s="722"/>
      <c r="I57" s="722"/>
      <c r="J57" s="723"/>
      <c r="L57" s="10"/>
      <c r="M57" s="10"/>
      <c r="N57" s="10"/>
      <c r="O57" s="10"/>
      <c r="P57" s="10"/>
      <c r="Q57" s="10"/>
    </row>
    <row r="58" spans="1:17" ht="15.95" customHeight="1" thickBot="1" x14ac:dyDescent="0.3">
      <c r="A58" s="687" t="s">
        <v>1979</v>
      </c>
      <c r="B58" s="821"/>
      <c r="C58" s="685" t="s">
        <v>1974</v>
      </c>
      <c r="D58" s="686"/>
      <c r="E58" s="687" t="s">
        <v>1975</v>
      </c>
      <c r="F58" s="686"/>
      <c r="G58" s="687" t="s">
        <v>1976</v>
      </c>
      <c r="H58" s="686"/>
      <c r="I58" s="687" t="s">
        <v>520</v>
      </c>
      <c r="J58" s="686"/>
      <c r="L58" s="10"/>
      <c r="M58" s="10"/>
      <c r="N58" s="10"/>
      <c r="O58" s="10"/>
      <c r="P58" s="10"/>
      <c r="Q58" s="10"/>
    </row>
    <row r="59" spans="1:17" ht="21" customHeight="1" thickBot="1" x14ac:dyDescent="0.3">
      <c r="A59" s="679" t="s">
        <v>1538</v>
      </c>
      <c r="B59" s="680"/>
      <c r="C59" s="680"/>
      <c r="D59" s="680"/>
      <c r="E59" s="680"/>
      <c r="F59" s="680"/>
      <c r="G59" s="680"/>
      <c r="H59" s="680"/>
      <c r="I59" s="680"/>
      <c r="J59" s="681"/>
      <c r="L59" s="10"/>
      <c r="M59" s="10"/>
      <c r="N59" s="10"/>
      <c r="O59" s="10"/>
      <c r="P59" s="10"/>
      <c r="Q59" s="10"/>
    </row>
    <row r="60" spans="1:17" x14ac:dyDescent="0.25">
      <c r="A60" s="727"/>
      <c r="B60" s="728"/>
      <c r="C60" s="729"/>
      <c r="D60" s="730"/>
      <c r="E60" s="694"/>
      <c r="F60" s="695"/>
      <c r="G60" s="694"/>
      <c r="H60" s="695"/>
      <c r="I60" s="694"/>
      <c r="J60" s="695"/>
      <c r="L60" s="10"/>
      <c r="M60" s="10"/>
      <c r="N60" s="10"/>
      <c r="O60" s="10"/>
      <c r="P60" s="10"/>
      <c r="Q60" s="10"/>
    </row>
    <row r="61" spans="1:17" s="22" customFormat="1" ht="30.75" customHeight="1" x14ac:dyDescent="0.25">
      <c r="A61" s="689"/>
      <c r="B61" s="690"/>
      <c r="C61" s="882"/>
      <c r="D61" s="883"/>
      <c r="E61" s="689"/>
      <c r="F61" s="691"/>
      <c r="G61" s="689"/>
      <c r="H61" s="691"/>
      <c r="I61" s="689"/>
      <c r="J61" s="691"/>
      <c r="L61" s="23"/>
      <c r="M61" s="23"/>
      <c r="N61" s="23"/>
      <c r="O61" s="23"/>
      <c r="P61" s="23"/>
      <c r="Q61" s="23"/>
    </row>
    <row r="62" spans="1:17" ht="62.25" customHeight="1" x14ac:dyDescent="0.25">
      <c r="A62" s="76"/>
      <c r="B62" s="68"/>
      <c r="C62" s="136"/>
      <c r="D62" s="93"/>
      <c r="E62" s="140"/>
      <c r="F62" s="68"/>
      <c r="G62" s="140"/>
      <c r="H62" s="68"/>
      <c r="I62" s="140"/>
      <c r="J62" s="147"/>
      <c r="L62" s="10"/>
      <c r="M62" s="10"/>
      <c r="N62" s="10"/>
      <c r="O62" s="10"/>
      <c r="P62" s="10"/>
      <c r="Q62" s="10"/>
    </row>
    <row r="63" spans="1:17" ht="81.75" customHeight="1" x14ac:dyDescent="0.25">
      <c r="A63" s="76"/>
      <c r="B63" s="68"/>
      <c r="C63" s="125"/>
      <c r="D63" s="147"/>
      <c r="E63" s="140"/>
      <c r="F63" s="68"/>
      <c r="G63" s="140"/>
      <c r="H63" s="68"/>
      <c r="I63" s="140"/>
      <c r="J63" s="147"/>
      <c r="L63" s="10"/>
      <c r="M63" s="10"/>
      <c r="N63" s="10"/>
      <c r="O63" s="10"/>
      <c r="P63" s="10"/>
      <c r="Q63" s="10"/>
    </row>
    <row r="64" spans="1:17" ht="81" customHeight="1" thickBot="1" x14ac:dyDescent="0.3">
      <c r="A64" s="76"/>
      <c r="B64" s="68"/>
      <c r="C64" s="125"/>
      <c r="D64" s="147"/>
      <c r="E64" s="140"/>
      <c r="F64" s="68"/>
      <c r="G64" s="140"/>
      <c r="H64" s="68"/>
      <c r="I64" s="140"/>
      <c r="J64" s="147"/>
      <c r="L64" s="10"/>
      <c r="M64" s="10"/>
      <c r="N64" s="10"/>
      <c r="O64" s="10"/>
      <c r="P64" s="10"/>
      <c r="Q64" s="10"/>
    </row>
    <row r="65" spans="1:17" ht="15" customHeight="1" x14ac:dyDescent="0.25">
      <c r="A65" s="76"/>
      <c r="B65" s="84"/>
      <c r="C65" s="134"/>
      <c r="D65" s="74"/>
      <c r="E65" s="75"/>
      <c r="F65" s="73"/>
      <c r="G65" s="72"/>
      <c r="H65" s="73"/>
      <c r="I65" s="704"/>
      <c r="J65" s="731"/>
      <c r="L65" s="10"/>
      <c r="M65" s="10"/>
      <c r="N65" s="10"/>
      <c r="O65" s="10"/>
      <c r="P65" s="10"/>
      <c r="Q65" s="10"/>
    </row>
    <row r="66" spans="1:17" ht="15" customHeight="1" thickBot="1" x14ac:dyDescent="0.3">
      <c r="A66" s="85"/>
      <c r="B66" s="130"/>
      <c r="C66" s="135"/>
      <c r="D66" s="71"/>
      <c r="E66" s="72"/>
      <c r="F66" s="73"/>
      <c r="G66" s="72"/>
      <c r="H66" s="87"/>
      <c r="I66" s="732"/>
      <c r="J66" s="733"/>
      <c r="L66" s="10"/>
      <c r="M66" s="10"/>
      <c r="N66" s="10"/>
      <c r="O66" s="10"/>
      <c r="P66" s="10"/>
      <c r="Q66" s="10"/>
    </row>
    <row r="67" spans="1:17" ht="39.75" customHeight="1" thickBot="1" x14ac:dyDescent="0.3">
      <c r="A67" s="721" t="s">
        <v>1537</v>
      </c>
      <c r="B67" s="722"/>
      <c r="C67" s="722"/>
      <c r="D67" s="722"/>
      <c r="E67" s="722"/>
      <c r="F67" s="722"/>
      <c r="G67" s="722"/>
      <c r="H67" s="722"/>
      <c r="I67" s="722"/>
      <c r="J67" s="723"/>
      <c r="L67" s="10"/>
      <c r="M67" s="10"/>
      <c r="N67" s="10"/>
      <c r="O67" s="10"/>
      <c r="P67" s="10"/>
      <c r="Q67" s="10"/>
    </row>
    <row r="68" spans="1:17" ht="15.95" customHeight="1" thickBot="1" x14ac:dyDescent="0.3">
      <c r="A68" s="687" t="s">
        <v>1979</v>
      </c>
      <c r="B68" s="821"/>
      <c r="C68" s="685" t="s">
        <v>1974</v>
      </c>
      <c r="D68" s="686"/>
      <c r="E68" s="687" t="s">
        <v>1975</v>
      </c>
      <c r="F68" s="686"/>
      <c r="G68" s="687" t="s">
        <v>1976</v>
      </c>
      <c r="H68" s="686"/>
      <c r="I68" s="687" t="s">
        <v>520</v>
      </c>
      <c r="J68" s="686"/>
      <c r="L68" s="10"/>
      <c r="M68" s="10"/>
      <c r="N68" s="10"/>
      <c r="O68" s="10"/>
      <c r="P68" s="10"/>
      <c r="Q68" s="10"/>
    </row>
    <row r="69" spans="1:17" ht="21" customHeight="1" thickBot="1" x14ac:dyDescent="0.3">
      <c r="A69" s="679"/>
      <c r="B69" s="680"/>
      <c r="C69" s="680"/>
      <c r="D69" s="680"/>
      <c r="E69" s="680"/>
      <c r="F69" s="680"/>
      <c r="G69" s="680"/>
      <c r="H69" s="680"/>
      <c r="I69" s="680"/>
      <c r="J69" s="681"/>
      <c r="L69" s="10"/>
      <c r="M69" s="10"/>
      <c r="N69" s="10"/>
      <c r="O69" s="10"/>
      <c r="P69" s="10"/>
      <c r="Q69" s="10"/>
    </row>
    <row r="70" spans="1:17" x14ac:dyDescent="0.25">
      <c r="A70" s="727"/>
      <c r="B70" s="728"/>
      <c r="C70" s="729"/>
      <c r="D70" s="730"/>
      <c r="E70" s="694"/>
      <c r="F70" s="695"/>
      <c r="G70" s="694"/>
      <c r="H70" s="695"/>
      <c r="I70" s="694"/>
      <c r="J70" s="695"/>
      <c r="L70" s="10"/>
      <c r="M70" s="10"/>
      <c r="N70" s="10"/>
      <c r="O70" s="10"/>
      <c r="P70" s="10"/>
      <c r="Q70" s="10"/>
    </row>
    <row r="71" spans="1:17" s="22" customFormat="1" ht="23.25" customHeight="1" x14ac:dyDescent="0.25">
      <c r="A71" s="689"/>
      <c r="B71" s="690"/>
      <c r="C71" s="697"/>
      <c r="D71" s="691"/>
      <c r="E71" s="689"/>
      <c r="F71" s="691"/>
      <c r="G71" s="689"/>
      <c r="H71" s="691"/>
      <c r="I71" s="689"/>
      <c r="J71" s="691"/>
      <c r="L71" s="23"/>
      <c r="M71" s="23"/>
      <c r="N71" s="23"/>
      <c r="O71" s="23"/>
      <c r="P71" s="23"/>
      <c r="Q71" s="23"/>
    </row>
    <row r="72" spans="1:17" ht="63" customHeight="1" x14ac:dyDescent="0.25">
      <c r="A72" s="76"/>
      <c r="B72" s="68"/>
      <c r="C72" s="125"/>
      <c r="D72" s="147"/>
      <c r="E72" s="140"/>
      <c r="F72" s="68"/>
      <c r="G72" s="140"/>
      <c r="H72" s="68"/>
      <c r="I72" s="140"/>
      <c r="J72" s="147"/>
      <c r="L72" s="10"/>
      <c r="M72" s="10"/>
      <c r="N72" s="10"/>
      <c r="O72" s="10"/>
      <c r="P72" s="10"/>
      <c r="Q72" s="10"/>
    </row>
    <row r="73" spans="1:17" ht="72" customHeight="1" thickBot="1" x14ac:dyDescent="0.3">
      <c r="A73" s="76"/>
      <c r="B73" s="68"/>
      <c r="C73" s="125"/>
      <c r="D73" s="147"/>
      <c r="E73" s="140"/>
      <c r="F73" s="68"/>
      <c r="G73" s="140"/>
      <c r="H73" s="68"/>
      <c r="I73" s="140"/>
      <c r="J73" s="147"/>
      <c r="L73" s="10"/>
      <c r="M73" s="10"/>
      <c r="N73" s="10"/>
      <c r="O73" s="10"/>
      <c r="P73" s="10"/>
      <c r="Q73" s="10"/>
    </row>
    <row r="74" spans="1:17" ht="15" customHeight="1" x14ac:dyDescent="0.25">
      <c r="A74" s="76"/>
      <c r="B74" s="84"/>
      <c r="C74" s="134"/>
      <c r="D74" s="74"/>
      <c r="E74" s="75"/>
      <c r="F74" s="73"/>
      <c r="G74" s="72"/>
      <c r="H74" s="73"/>
      <c r="I74" s="704"/>
      <c r="J74" s="731"/>
      <c r="L74" s="10"/>
      <c r="M74" s="10"/>
      <c r="N74" s="10"/>
      <c r="O74" s="10"/>
      <c r="P74" s="10"/>
      <c r="Q74" s="10"/>
    </row>
    <row r="75" spans="1:17" ht="15" customHeight="1" thickBot="1" x14ac:dyDescent="0.3">
      <c r="A75" s="85"/>
      <c r="B75" s="130"/>
      <c r="C75" s="135"/>
      <c r="D75" s="71"/>
      <c r="E75" s="72"/>
      <c r="F75" s="73"/>
      <c r="G75" s="72"/>
      <c r="H75" s="87"/>
      <c r="I75" s="732"/>
      <c r="J75" s="733"/>
      <c r="L75" s="10"/>
      <c r="M75" s="10"/>
      <c r="N75" s="10"/>
      <c r="O75" s="10"/>
      <c r="P75" s="10"/>
      <c r="Q75" s="10"/>
    </row>
    <row r="76" spans="1:17" ht="39.75" customHeight="1" thickBot="1" x14ac:dyDescent="0.3">
      <c r="A76" s="721" t="s">
        <v>1537</v>
      </c>
      <c r="B76" s="722"/>
      <c r="C76" s="722"/>
      <c r="D76" s="722"/>
      <c r="E76" s="722"/>
      <c r="F76" s="722"/>
      <c r="G76" s="722"/>
      <c r="H76" s="722"/>
      <c r="I76" s="722"/>
      <c r="J76" s="723"/>
      <c r="L76" s="10"/>
      <c r="M76" s="10"/>
      <c r="N76" s="10"/>
      <c r="O76" s="10"/>
      <c r="P76" s="10"/>
      <c r="Q76" s="10"/>
    </row>
    <row r="77" spans="1:17" ht="15.95" customHeight="1" thickBot="1" x14ac:dyDescent="0.3">
      <c r="A77" s="687" t="s">
        <v>1979</v>
      </c>
      <c r="B77" s="821"/>
      <c r="C77" s="685" t="s">
        <v>1974</v>
      </c>
      <c r="D77" s="686"/>
      <c r="E77" s="687" t="s">
        <v>1975</v>
      </c>
      <c r="F77" s="686"/>
      <c r="G77" s="687" t="s">
        <v>1976</v>
      </c>
      <c r="H77" s="686"/>
      <c r="I77" s="687" t="s">
        <v>520</v>
      </c>
      <c r="J77" s="686"/>
      <c r="L77" s="10"/>
      <c r="M77" s="10"/>
      <c r="N77" s="10"/>
      <c r="O77" s="10"/>
      <c r="P77" s="10"/>
      <c r="Q77" s="10"/>
    </row>
    <row r="78" spans="1:17" ht="30" customHeight="1" thickBot="1" x14ac:dyDescent="0.3">
      <c r="A78" s="679"/>
      <c r="B78" s="680"/>
      <c r="C78" s="680"/>
      <c r="D78" s="680"/>
      <c r="E78" s="680"/>
      <c r="F78" s="680"/>
      <c r="G78" s="680"/>
      <c r="H78" s="680"/>
      <c r="I78" s="680"/>
      <c r="J78" s="681"/>
      <c r="L78" s="10"/>
      <c r="M78" s="10"/>
      <c r="N78" s="10"/>
      <c r="O78" s="10"/>
      <c r="P78" s="10"/>
      <c r="Q78" s="10"/>
    </row>
    <row r="79" spans="1:17" x14ac:dyDescent="0.25">
      <c r="A79" s="886"/>
      <c r="B79" s="887"/>
      <c r="C79" s="888"/>
      <c r="D79" s="889"/>
      <c r="E79" s="694"/>
      <c r="F79" s="695"/>
      <c r="G79" s="694"/>
      <c r="H79" s="695"/>
      <c r="I79" s="694"/>
      <c r="J79" s="695"/>
      <c r="L79" s="10"/>
      <c r="M79" s="10"/>
      <c r="N79" s="10"/>
      <c r="O79" s="10"/>
      <c r="P79" s="10"/>
      <c r="Q79" s="10"/>
    </row>
    <row r="80" spans="1:17" s="22" customFormat="1" ht="25.5" customHeight="1" x14ac:dyDescent="0.25">
      <c r="A80" s="689"/>
      <c r="B80" s="690"/>
      <c r="C80" s="697"/>
      <c r="D80" s="691"/>
      <c r="E80" s="689"/>
      <c r="F80" s="691"/>
      <c r="G80" s="689"/>
      <c r="H80" s="691"/>
      <c r="I80" s="689"/>
      <c r="J80" s="691"/>
      <c r="L80" s="23"/>
      <c r="M80" s="23"/>
      <c r="N80" s="23"/>
      <c r="O80" s="23"/>
      <c r="P80" s="23"/>
      <c r="Q80" s="23"/>
    </row>
    <row r="81" spans="1:17" ht="78.75" customHeight="1" x14ac:dyDescent="0.25">
      <c r="A81" s="76"/>
      <c r="B81" s="116"/>
      <c r="C81" s="125"/>
      <c r="D81" s="115"/>
      <c r="E81" s="140"/>
      <c r="F81" s="68"/>
      <c r="G81" s="140"/>
      <c r="H81" s="68"/>
      <c r="I81" s="94"/>
      <c r="J81" s="93"/>
      <c r="L81" s="10"/>
      <c r="M81" s="10"/>
      <c r="N81" s="10"/>
      <c r="O81" s="10"/>
      <c r="P81" s="10"/>
      <c r="Q81" s="10"/>
    </row>
    <row r="82" spans="1:17" ht="93" customHeight="1" x14ac:dyDescent="0.25">
      <c r="A82" s="76"/>
      <c r="B82" s="68"/>
      <c r="C82" s="125"/>
      <c r="D82" s="115"/>
      <c r="E82" s="140"/>
      <c r="F82" s="68"/>
      <c r="G82" s="140"/>
      <c r="H82" s="68"/>
      <c r="I82" s="140"/>
      <c r="J82" s="147"/>
      <c r="L82" s="10"/>
      <c r="M82" s="10"/>
      <c r="N82" s="10"/>
      <c r="O82" s="10"/>
      <c r="P82" s="10"/>
      <c r="Q82" s="10"/>
    </row>
    <row r="83" spans="1:17" ht="96.75" customHeight="1" x14ac:dyDescent="0.25">
      <c r="A83" s="76"/>
      <c r="B83" s="68"/>
      <c r="C83" s="125"/>
      <c r="D83" s="115"/>
      <c r="E83" s="140"/>
      <c r="F83" s="68"/>
      <c r="G83" s="140"/>
      <c r="H83" s="68"/>
      <c r="I83" s="140"/>
      <c r="J83" s="147"/>
      <c r="L83" s="10"/>
      <c r="M83" s="10"/>
      <c r="N83" s="10"/>
      <c r="O83" s="10"/>
      <c r="P83" s="10"/>
      <c r="Q83" s="10"/>
    </row>
    <row r="84" spans="1:17" ht="54" customHeight="1" thickBot="1" x14ac:dyDescent="0.3">
      <c r="A84" s="76"/>
      <c r="B84" s="68"/>
      <c r="C84" s="125"/>
      <c r="D84" s="147"/>
      <c r="E84" s="140"/>
      <c r="F84" s="68"/>
      <c r="G84" s="140"/>
      <c r="H84" s="68"/>
      <c r="I84" s="140"/>
      <c r="J84" s="147"/>
      <c r="L84" s="10"/>
      <c r="M84" s="10"/>
      <c r="N84" s="10"/>
      <c r="O84" s="10"/>
      <c r="P84" s="10"/>
      <c r="Q84" s="10"/>
    </row>
    <row r="85" spans="1:17" ht="15" customHeight="1" x14ac:dyDescent="0.25">
      <c r="A85" s="76"/>
      <c r="B85" s="84"/>
      <c r="C85" s="134"/>
      <c r="D85" s="74"/>
      <c r="E85" s="75"/>
      <c r="F85" s="73"/>
      <c r="G85" s="72"/>
      <c r="H85" s="73"/>
      <c r="I85" s="704"/>
      <c r="J85" s="705"/>
      <c r="L85" s="10"/>
      <c r="M85" s="10"/>
      <c r="N85" s="10"/>
      <c r="O85" s="10"/>
      <c r="P85" s="10"/>
      <c r="Q85" s="10"/>
    </row>
    <row r="86" spans="1:17" ht="15" customHeight="1" thickBot="1" x14ac:dyDescent="0.3">
      <c r="A86" s="85"/>
      <c r="B86" s="130"/>
      <c r="C86" s="135"/>
      <c r="D86" s="71"/>
      <c r="E86" s="72"/>
      <c r="F86" s="73"/>
      <c r="G86" s="72"/>
      <c r="H86" s="87"/>
      <c r="I86" s="884"/>
      <c r="J86" s="885"/>
      <c r="L86" s="10"/>
      <c r="M86" s="10"/>
      <c r="N86" s="10"/>
      <c r="O86" s="10"/>
      <c r="P86" s="10"/>
      <c r="Q86" s="10"/>
    </row>
    <row r="87" spans="1:17" ht="15" customHeight="1" x14ac:dyDescent="0.25">
      <c r="A87" s="736" t="s">
        <v>1977</v>
      </c>
      <c r="B87" s="737"/>
      <c r="C87" s="737"/>
      <c r="D87" s="737"/>
      <c r="E87" s="737"/>
      <c r="F87" s="738"/>
      <c r="G87" s="745" t="s">
        <v>1978</v>
      </c>
      <c r="H87" s="746"/>
      <c r="I87" s="746"/>
      <c r="J87" s="747"/>
      <c r="L87" s="10"/>
      <c r="M87" s="10"/>
      <c r="N87" s="10"/>
      <c r="O87" s="10"/>
      <c r="P87" s="10"/>
      <c r="Q87" s="10"/>
    </row>
    <row r="88" spans="1:17" ht="15" customHeight="1" x14ac:dyDescent="0.25">
      <c r="A88" s="739"/>
      <c r="B88" s="740"/>
      <c r="C88" s="740"/>
      <c r="D88" s="740"/>
      <c r="E88" s="740"/>
      <c r="F88" s="741"/>
      <c r="G88" s="748"/>
      <c r="H88" s="749"/>
      <c r="I88" s="749"/>
      <c r="J88" s="750"/>
      <c r="L88" s="10"/>
      <c r="M88" s="10"/>
      <c r="N88" s="10"/>
      <c r="O88" s="10"/>
      <c r="P88" s="10"/>
      <c r="Q88" s="10"/>
    </row>
    <row r="89" spans="1:17" ht="15" customHeight="1" thickBot="1" x14ac:dyDescent="0.3">
      <c r="A89" s="742"/>
      <c r="B89" s="743"/>
      <c r="C89" s="743"/>
      <c r="D89" s="743"/>
      <c r="E89" s="743"/>
      <c r="F89" s="744"/>
      <c r="G89" s="751"/>
      <c r="H89" s="752"/>
      <c r="I89" s="752"/>
      <c r="J89" s="753"/>
      <c r="L89" s="10"/>
      <c r="M89" s="10"/>
      <c r="N89" s="10"/>
      <c r="O89" s="10"/>
      <c r="P89" s="10"/>
      <c r="Q89" s="10"/>
    </row>
    <row r="90" spans="1:17" ht="15" customHeight="1" x14ac:dyDescent="0.25">
      <c r="A90" s="754"/>
      <c r="B90" s="755"/>
      <c r="C90" s="755"/>
      <c r="D90" s="755"/>
      <c r="E90" s="755"/>
      <c r="F90" s="756"/>
      <c r="G90" s="763"/>
      <c r="H90" s="764"/>
      <c r="I90" s="764"/>
      <c r="J90" s="765"/>
      <c r="L90" s="10"/>
      <c r="M90" s="10"/>
      <c r="N90" s="10"/>
      <c r="O90" s="10"/>
      <c r="P90" s="10"/>
      <c r="Q90" s="10"/>
    </row>
    <row r="91" spans="1:17" ht="15" customHeight="1" x14ac:dyDescent="0.25">
      <c r="A91" s="757"/>
      <c r="B91" s="758"/>
      <c r="C91" s="758"/>
      <c r="D91" s="758"/>
      <c r="E91" s="758"/>
      <c r="F91" s="759"/>
      <c r="G91" s="766"/>
      <c r="H91" s="767"/>
      <c r="I91" s="767"/>
      <c r="J91" s="768"/>
      <c r="L91" s="10"/>
      <c r="M91" s="10"/>
      <c r="N91" s="10"/>
      <c r="O91" s="10"/>
      <c r="P91" s="10"/>
      <c r="Q91" s="10"/>
    </row>
    <row r="92" spans="1:17" ht="15" customHeight="1" x14ac:dyDescent="0.25">
      <c r="A92" s="757"/>
      <c r="B92" s="758"/>
      <c r="C92" s="758"/>
      <c r="D92" s="758"/>
      <c r="E92" s="758"/>
      <c r="F92" s="759"/>
      <c r="G92" s="766"/>
      <c r="H92" s="767"/>
      <c r="I92" s="767"/>
      <c r="J92" s="768"/>
      <c r="L92" s="10"/>
      <c r="M92" s="10"/>
      <c r="N92" s="10"/>
      <c r="O92" s="10"/>
      <c r="P92" s="10"/>
      <c r="Q92" s="10"/>
    </row>
    <row r="93" spans="1:17" ht="15" customHeight="1" x14ac:dyDescent="0.25">
      <c r="A93" s="757"/>
      <c r="B93" s="758"/>
      <c r="C93" s="758"/>
      <c r="D93" s="758"/>
      <c r="E93" s="758"/>
      <c r="F93" s="759"/>
      <c r="G93" s="766"/>
      <c r="H93" s="767"/>
      <c r="I93" s="767"/>
      <c r="J93" s="768"/>
      <c r="L93" s="10"/>
      <c r="M93" s="10"/>
      <c r="N93" s="10"/>
      <c r="O93" s="10"/>
      <c r="P93" s="10"/>
      <c r="Q93" s="10"/>
    </row>
    <row r="94" spans="1:17" ht="15" customHeight="1" x14ac:dyDescent="0.25">
      <c r="A94" s="757"/>
      <c r="B94" s="758"/>
      <c r="C94" s="758"/>
      <c r="D94" s="758"/>
      <c r="E94" s="758"/>
      <c r="F94" s="759"/>
      <c r="G94" s="766"/>
      <c r="H94" s="767"/>
      <c r="I94" s="767"/>
      <c r="J94" s="768"/>
      <c r="L94" s="10"/>
      <c r="M94" s="10"/>
      <c r="N94" s="10"/>
      <c r="O94" s="10"/>
      <c r="P94" s="10"/>
      <c r="Q94" s="10"/>
    </row>
    <row r="95" spans="1:17" ht="15" customHeight="1" x14ac:dyDescent="0.25">
      <c r="A95" s="757"/>
      <c r="B95" s="758"/>
      <c r="C95" s="758"/>
      <c r="D95" s="758"/>
      <c r="E95" s="758"/>
      <c r="F95" s="759"/>
      <c r="G95" s="766"/>
      <c r="H95" s="767"/>
      <c r="I95" s="767"/>
      <c r="J95" s="768"/>
      <c r="L95" s="10"/>
      <c r="M95" s="10"/>
      <c r="N95" s="10"/>
      <c r="O95" s="10"/>
      <c r="P95" s="10"/>
      <c r="Q95" s="10"/>
    </row>
    <row r="96" spans="1:17" ht="15" customHeight="1" x14ac:dyDescent="0.25">
      <c r="A96" s="757"/>
      <c r="B96" s="758"/>
      <c r="C96" s="758"/>
      <c r="D96" s="758"/>
      <c r="E96" s="758"/>
      <c r="F96" s="759"/>
      <c r="G96" s="766"/>
      <c r="H96" s="767"/>
      <c r="I96" s="767"/>
      <c r="J96" s="768"/>
      <c r="L96" s="10"/>
      <c r="M96" s="10"/>
      <c r="N96" s="10"/>
      <c r="O96" s="10"/>
      <c r="P96" s="10"/>
      <c r="Q96" s="10"/>
    </row>
    <row r="97" spans="1:17" ht="15" customHeight="1" x14ac:dyDescent="0.25">
      <c r="A97" s="757"/>
      <c r="B97" s="758"/>
      <c r="C97" s="758"/>
      <c r="D97" s="758"/>
      <c r="E97" s="758"/>
      <c r="F97" s="759"/>
      <c r="G97" s="766"/>
      <c r="H97" s="767"/>
      <c r="I97" s="767"/>
      <c r="J97" s="768"/>
      <c r="L97" s="10"/>
      <c r="M97" s="10"/>
      <c r="N97" s="10"/>
      <c r="O97" s="10"/>
      <c r="P97" s="10"/>
      <c r="Q97" s="10"/>
    </row>
    <row r="98" spans="1:17" ht="15" customHeight="1" x14ac:dyDescent="0.25">
      <c r="A98" s="757"/>
      <c r="B98" s="758"/>
      <c r="C98" s="758"/>
      <c r="D98" s="758"/>
      <c r="E98" s="758"/>
      <c r="F98" s="759"/>
      <c r="G98" s="766"/>
      <c r="H98" s="767"/>
      <c r="I98" s="767"/>
      <c r="J98" s="768"/>
      <c r="L98" s="10"/>
      <c r="M98" s="10"/>
      <c r="N98" s="10"/>
      <c r="O98" s="10"/>
      <c r="P98" s="10"/>
      <c r="Q98" s="10"/>
    </row>
    <row r="99" spans="1:17" ht="15" customHeight="1" x14ac:dyDescent="0.25">
      <c r="A99" s="757"/>
      <c r="B99" s="758"/>
      <c r="C99" s="758"/>
      <c r="D99" s="758"/>
      <c r="E99" s="758"/>
      <c r="F99" s="759"/>
      <c r="G99" s="766"/>
      <c r="H99" s="767"/>
      <c r="I99" s="767"/>
      <c r="J99" s="768"/>
      <c r="L99" s="10"/>
      <c r="M99" s="10"/>
      <c r="N99" s="10"/>
      <c r="O99" s="10"/>
      <c r="P99" s="10"/>
      <c r="Q99" s="10"/>
    </row>
    <row r="100" spans="1:17" ht="15" customHeight="1" x14ac:dyDescent="0.25">
      <c r="A100" s="757"/>
      <c r="B100" s="758"/>
      <c r="C100" s="758"/>
      <c r="D100" s="758"/>
      <c r="E100" s="758"/>
      <c r="F100" s="759"/>
      <c r="G100" s="766"/>
      <c r="H100" s="767"/>
      <c r="I100" s="767"/>
      <c r="J100" s="768"/>
      <c r="L100" s="10"/>
      <c r="M100" s="10"/>
      <c r="N100" s="10"/>
      <c r="O100" s="10"/>
      <c r="P100" s="10"/>
      <c r="Q100" s="10"/>
    </row>
    <row r="101" spans="1:17" ht="15" customHeight="1" x14ac:dyDescent="0.25">
      <c r="A101" s="757"/>
      <c r="B101" s="758"/>
      <c r="C101" s="758"/>
      <c r="D101" s="758"/>
      <c r="E101" s="758"/>
      <c r="F101" s="759"/>
      <c r="G101" s="766"/>
      <c r="H101" s="767"/>
      <c r="I101" s="767"/>
      <c r="J101" s="768"/>
      <c r="L101" s="10"/>
      <c r="M101" s="10"/>
      <c r="N101" s="10"/>
      <c r="O101" s="10"/>
      <c r="P101" s="10"/>
      <c r="Q101" s="10"/>
    </row>
    <row r="102" spans="1:17" ht="15" customHeight="1" x14ac:dyDescent="0.25">
      <c r="A102" s="757"/>
      <c r="B102" s="758"/>
      <c r="C102" s="758"/>
      <c r="D102" s="758"/>
      <c r="E102" s="758"/>
      <c r="F102" s="759"/>
      <c r="G102" s="766"/>
      <c r="H102" s="767"/>
      <c r="I102" s="767"/>
      <c r="J102" s="768"/>
      <c r="L102" s="10"/>
      <c r="M102" s="10"/>
      <c r="N102" s="10"/>
      <c r="O102" s="10"/>
      <c r="P102" s="10"/>
      <c r="Q102" s="10"/>
    </row>
    <row r="103" spans="1:17" ht="15" customHeight="1" thickBot="1" x14ac:dyDescent="0.3">
      <c r="A103" s="760"/>
      <c r="B103" s="761"/>
      <c r="C103" s="761"/>
      <c r="D103" s="761"/>
      <c r="E103" s="761"/>
      <c r="F103" s="762"/>
      <c r="G103" s="769"/>
      <c r="H103" s="770"/>
      <c r="I103" s="770"/>
      <c r="J103" s="771"/>
      <c r="L103" s="10"/>
      <c r="M103" s="10"/>
      <c r="N103" s="10"/>
      <c r="O103" s="10"/>
      <c r="P103" s="10"/>
      <c r="Q103" s="10"/>
    </row>
    <row r="104" spans="1:17" ht="17.25" customHeight="1" thickBot="1" x14ac:dyDescent="0.3">
      <c r="A104" s="772" t="s">
        <v>1060</v>
      </c>
      <c r="B104" s="773"/>
      <c r="C104" s="773"/>
      <c r="D104" s="773"/>
      <c r="E104" s="773"/>
      <c r="F104" s="774"/>
      <c r="G104" s="775" t="s">
        <v>1059</v>
      </c>
      <c r="H104" s="776"/>
      <c r="I104" s="776"/>
      <c r="J104" s="776"/>
      <c r="K104" s="11"/>
      <c r="L104" s="10"/>
      <c r="M104" s="10"/>
      <c r="N104" s="10"/>
      <c r="O104" s="10"/>
      <c r="P104" s="10"/>
      <c r="Q104" s="10"/>
    </row>
    <row r="105" spans="1:17" ht="21.75" customHeight="1" thickBot="1" x14ac:dyDescent="0.3">
      <c r="A105" s="12"/>
      <c r="B105" s="141"/>
      <c r="C105" s="141"/>
      <c r="D105" s="141"/>
      <c r="E105" s="13"/>
      <c r="F105" s="14"/>
      <c r="G105" s="675"/>
      <c r="H105" s="676"/>
      <c r="I105" s="676"/>
      <c r="J105" s="676"/>
      <c r="K105" s="677"/>
      <c r="L105" s="10"/>
      <c r="M105" s="10"/>
      <c r="N105" s="10"/>
      <c r="O105" s="10"/>
      <c r="P105" s="10"/>
      <c r="Q105" s="10"/>
    </row>
    <row r="106" spans="1:17" ht="21.75" customHeight="1" thickBot="1" x14ac:dyDescent="0.3">
      <c r="A106" s="15"/>
      <c r="B106" s="141"/>
      <c r="C106" s="141"/>
      <c r="D106" s="141"/>
      <c r="E106" s="13"/>
      <c r="F106" s="14"/>
      <c r="G106" s="675"/>
      <c r="H106" s="676"/>
      <c r="I106" s="676"/>
      <c r="J106" s="676"/>
      <c r="K106" s="677"/>
      <c r="L106" s="10"/>
      <c r="M106" s="10"/>
      <c r="N106" s="10"/>
      <c r="O106" s="10"/>
      <c r="P106" s="10"/>
      <c r="Q106" s="10"/>
    </row>
    <row r="107" spans="1:17" ht="21.75" customHeight="1" thickBot="1" x14ac:dyDescent="0.3">
      <c r="A107" s="16"/>
      <c r="B107" s="141"/>
      <c r="C107" s="141"/>
      <c r="D107" s="141"/>
      <c r="E107" s="17"/>
      <c r="F107" s="18"/>
      <c r="G107" s="675"/>
      <c r="H107" s="676"/>
      <c r="I107" s="676"/>
      <c r="J107" s="676"/>
      <c r="K107" s="677"/>
      <c r="L107" s="10"/>
      <c r="M107" s="10"/>
      <c r="N107" s="10"/>
      <c r="O107" s="10"/>
      <c r="P107" s="10"/>
      <c r="Q107" s="10"/>
    </row>
    <row r="108" spans="1:17" ht="21.75" customHeight="1" thickBot="1" x14ac:dyDescent="0.3">
      <c r="A108" s="16"/>
      <c r="B108" s="141"/>
      <c r="C108" s="141"/>
      <c r="D108" s="141"/>
      <c r="E108" s="17"/>
      <c r="F108" s="18"/>
      <c r="G108" s="675"/>
      <c r="H108" s="676"/>
      <c r="I108" s="676"/>
      <c r="J108" s="676"/>
      <c r="K108" s="677"/>
      <c r="L108" s="10"/>
      <c r="M108" s="10"/>
      <c r="N108" s="10"/>
      <c r="O108" s="10"/>
      <c r="P108" s="10"/>
      <c r="Q108" s="10"/>
    </row>
    <row r="109" spans="1:17" ht="21.75" customHeight="1" thickBot="1" x14ac:dyDescent="0.3">
      <c r="A109" s="19"/>
      <c r="B109" s="141"/>
      <c r="C109" s="141"/>
      <c r="D109" s="141"/>
      <c r="E109" s="17"/>
      <c r="F109" s="18"/>
      <c r="G109" s="675"/>
      <c r="H109" s="676"/>
      <c r="I109" s="676"/>
      <c r="J109" s="676"/>
      <c r="K109" s="677"/>
      <c r="L109" s="10"/>
      <c r="M109" s="10"/>
      <c r="N109" s="10"/>
      <c r="O109" s="10"/>
      <c r="P109" s="10"/>
      <c r="Q109" s="10"/>
    </row>
    <row r="110" spans="1:17" ht="21.75" customHeight="1" thickBot="1" x14ac:dyDescent="0.3">
      <c r="A110" s="19"/>
      <c r="B110" s="141"/>
      <c r="C110" s="141"/>
      <c r="D110" s="141"/>
      <c r="E110" s="17"/>
      <c r="F110" s="18"/>
      <c r="G110" s="675"/>
      <c r="H110" s="676"/>
      <c r="I110" s="676"/>
      <c r="J110" s="676"/>
      <c r="K110" s="677"/>
      <c r="L110" s="10"/>
      <c r="M110" s="10"/>
      <c r="N110" s="10"/>
      <c r="O110" s="10"/>
      <c r="P110" s="10"/>
      <c r="Q110" s="10"/>
    </row>
    <row r="111" spans="1:17" ht="21.75" customHeight="1" thickBot="1" x14ac:dyDescent="0.3">
      <c r="A111" s="19"/>
      <c r="B111" s="141"/>
      <c r="C111" s="141"/>
      <c r="D111" s="141"/>
      <c r="E111" s="17"/>
      <c r="F111" s="18"/>
      <c r="G111" s="675"/>
      <c r="H111" s="676"/>
      <c r="I111" s="676"/>
      <c r="J111" s="676"/>
      <c r="K111" s="677"/>
      <c r="L111" s="10"/>
      <c r="M111" s="10"/>
      <c r="N111" s="10"/>
      <c r="O111" s="10"/>
      <c r="P111" s="10"/>
      <c r="Q111" s="10"/>
    </row>
    <row r="112" spans="1:17" ht="21.75" customHeight="1" thickBot="1" x14ac:dyDescent="0.3">
      <c r="A112" s="19"/>
      <c r="B112" s="141"/>
      <c r="C112" s="141"/>
      <c r="D112" s="141"/>
      <c r="E112" s="17"/>
      <c r="F112" s="18"/>
      <c r="G112" s="675"/>
      <c r="H112" s="676"/>
      <c r="I112" s="676"/>
      <c r="J112" s="676"/>
      <c r="K112" s="677"/>
      <c r="L112" s="10"/>
      <c r="M112" s="10"/>
      <c r="N112" s="10"/>
      <c r="O112" s="10"/>
      <c r="P112" s="10"/>
      <c r="Q112" s="10"/>
    </row>
    <row r="113" spans="1:17" ht="21.75" customHeight="1" thickBot="1" x14ac:dyDescent="0.3">
      <c r="A113" s="19"/>
      <c r="B113" s="141"/>
      <c r="C113" s="141"/>
      <c r="D113" s="141"/>
      <c r="E113" s="17"/>
      <c r="F113" s="18"/>
      <c r="G113" s="675"/>
      <c r="H113" s="676"/>
      <c r="I113" s="676"/>
      <c r="J113" s="676"/>
      <c r="K113" s="677"/>
      <c r="L113" s="10"/>
      <c r="M113" s="10"/>
      <c r="N113" s="10"/>
      <c r="O113" s="10"/>
      <c r="P113" s="10"/>
      <c r="Q113" s="10"/>
    </row>
    <row r="114" spans="1:17" ht="21.75" customHeight="1" thickBot="1" x14ac:dyDescent="0.3">
      <c r="A114" s="12"/>
      <c r="B114" s="141"/>
      <c r="C114" s="141"/>
      <c r="D114" s="141"/>
      <c r="E114" s="13"/>
      <c r="F114" s="14"/>
      <c r="G114" s="675"/>
      <c r="H114" s="676"/>
      <c r="I114" s="676"/>
      <c r="J114" s="676"/>
      <c r="K114" s="56"/>
      <c r="L114" s="10"/>
      <c r="M114" s="10"/>
      <c r="N114" s="10"/>
      <c r="O114" s="10"/>
      <c r="P114" s="10"/>
      <c r="Q114" s="10"/>
    </row>
    <row r="115" spans="1:17" ht="18.75" customHeight="1" thickBot="1" x14ac:dyDescent="0.3">
      <c r="A115" s="12"/>
      <c r="B115" s="142"/>
      <c r="C115" s="142"/>
      <c r="D115" s="142"/>
      <c r="E115" s="13"/>
      <c r="F115" s="14"/>
      <c r="G115" s="675"/>
      <c r="H115" s="676"/>
      <c r="I115" s="676"/>
      <c r="J115" s="676"/>
      <c r="K115" s="56"/>
      <c r="L115" s="10"/>
      <c r="M115" s="10"/>
      <c r="N115" s="10"/>
      <c r="O115" s="10"/>
      <c r="P115" s="10"/>
      <c r="Q115" s="10"/>
    </row>
    <row r="116" spans="1:17" ht="20.100000000000001" customHeight="1" thickBot="1" x14ac:dyDescent="0.3">
      <c r="A116" s="12"/>
      <c r="B116" s="142"/>
      <c r="C116" s="142"/>
      <c r="D116" s="142"/>
      <c r="E116" s="13"/>
      <c r="F116" s="14"/>
      <c r="G116" s="675"/>
      <c r="H116" s="676"/>
      <c r="I116" s="676"/>
      <c r="J116" s="676"/>
      <c r="K116" s="56"/>
      <c r="L116" s="10"/>
      <c r="M116" s="10"/>
      <c r="N116" s="10"/>
      <c r="O116" s="10"/>
      <c r="P116" s="10"/>
      <c r="Q116" s="10"/>
    </row>
    <row r="117" spans="1:17" ht="11.25" customHeight="1" thickBot="1" x14ac:dyDescent="0.3">
      <c r="A117" s="103"/>
      <c r="B117" s="104"/>
      <c r="C117" s="104"/>
      <c r="D117" s="105"/>
      <c r="E117" s="106"/>
      <c r="F117" s="107"/>
      <c r="G117" s="108"/>
      <c r="H117" s="108"/>
      <c r="I117" s="108"/>
      <c r="J117" s="108"/>
      <c r="K117" s="56"/>
      <c r="L117" s="10"/>
      <c r="M117" s="10"/>
      <c r="N117" s="10"/>
      <c r="O117" s="10"/>
      <c r="P117" s="10"/>
      <c r="Q117" s="10"/>
    </row>
    <row r="118" spans="1:17" ht="24" customHeight="1" thickBot="1" x14ac:dyDescent="0.3">
      <c r="A118" s="792" t="s">
        <v>1048</v>
      </c>
      <c r="B118" s="793"/>
      <c r="C118" s="794"/>
      <c r="D118" s="109" t="s">
        <v>1011</v>
      </c>
      <c r="E118" s="110" t="s">
        <v>483</v>
      </c>
      <c r="F118" s="101"/>
      <c r="G118" s="102"/>
      <c r="H118" s="101"/>
      <c r="I118" s="101"/>
      <c r="J118" s="101"/>
      <c r="K118" s="20"/>
      <c r="L118" s="10"/>
      <c r="M118" s="10"/>
      <c r="N118" s="10"/>
      <c r="O118" s="10"/>
      <c r="P118" s="10"/>
      <c r="Q118" s="10"/>
    </row>
    <row r="119" spans="1:17" ht="24.95" customHeight="1" thickBot="1" x14ac:dyDescent="0.3">
      <c r="A119" s="608"/>
      <c r="B119" s="609"/>
      <c r="C119" s="609"/>
      <c r="D119" s="34" t="str">
        <f>DATA!B648</f>
        <v>Blank Form</v>
      </c>
      <c r="E119" s="98" t="str">
        <f>DATA!B649</f>
        <v>BF</v>
      </c>
      <c r="F119" s="101"/>
      <c r="G119" s="102"/>
      <c r="H119" s="101"/>
      <c r="I119" s="101"/>
      <c r="J119" s="101"/>
      <c r="K119" s="20"/>
      <c r="L119" s="10"/>
      <c r="M119" s="10"/>
      <c r="N119" s="10"/>
      <c r="O119" s="10"/>
      <c r="P119" s="10"/>
      <c r="Q119" s="10"/>
    </row>
    <row r="120" spans="1:17" ht="24.95" customHeight="1" thickBot="1" x14ac:dyDescent="0.3">
      <c r="A120" s="891"/>
      <c r="B120" s="795"/>
      <c r="C120" s="795"/>
      <c r="D120" s="34" t="e">
        <f>DATA!#REF!</f>
        <v>#REF!</v>
      </c>
      <c r="E120" s="98" t="e">
        <f>DATA!#REF!</f>
        <v>#REF!</v>
      </c>
      <c r="F120" s="101"/>
      <c r="G120" s="102"/>
      <c r="H120" s="101"/>
      <c r="I120" s="101"/>
      <c r="J120" s="101"/>
      <c r="K120" s="20"/>
      <c r="L120" s="10"/>
      <c r="M120" s="10"/>
      <c r="N120" s="10"/>
      <c r="O120" s="10"/>
      <c r="P120" s="10"/>
      <c r="Q120" s="10"/>
    </row>
    <row r="121" spans="1:17" ht="24.95" customHeight="1" thickBot="1" x14ac:dyDescent="0.3">
      <c r="A121" s="608"/>
      <c r="B121" s="609"/>
      <c r="C121" s="609"/>
      <c r="D121" s="34" t="e">
        <f>DATA!#REF!</f>
        <v>#REF!</v>
      </c>
      <c r="E121" s="98" t="e">
        <f>DATA!#REF!</f>
        <v>#REF!</v>
      </c>
      <c r="F121" s="101"/>
      <c r="G121" s="102"/>
      <c r="H121" s="101"/>
      <c r="I121" s="101"/>
      <c r="J121" s="101"/>
      <c r="K121" s="20"/>
      <c r="L121" s="10"/>
      <c r="M121" s="10"/>
      <c r="N121" s="10"/>
      <c r="O121" s="10"/>
      <c r="P121" s="10"/>
      <c r="Q121" s="10"/>
    </row>
    <row r="122" spans="1:17" ht="24.95" customHeight="1" thickBot="1" x14ac:dyDescent="0.3">
      <c r="A122" s="608"/>
      <c r="B122" s="609"/>
      <c r="C122" s="609"/>
      <c r="D122" s="34" t="e">
        <f>DATA!#REF!</f>
        <v>#REF!</v>
      </c>
      <c r="E122" s="99" t="e">
        <f>DATA!#REF!</f>
        <v>#REF!</v>
      </c>
      <c r="F122" s="101"/>
      <c r="G122" s="102"/>
      <c r="H122" s="101"/>
      <c r="I122" s="101"/>
      <c r="J122" s="101"/>
      <c r="K122" s="20"/>
      <c r="L122" s="10"/>
      <c r="M122" s="10"/>
      <c r="N122" s="10"/>
      <c r="O122" s="10"/>
      <c r="P122" s="10"/>
      <c r="Q122" s="10"/>
    </row>
    <row r="123" spans="1:17" ht="24.95" customHeight="1" thickBot="1" x14ac:dyDescent="0.3">
      <c r="A123" s="608"/>
      <c r="B123" s="609"/>
      <c r="C123" s="610"/>
      <c r="D123" s="34" t="e">
        <f>DATA!#REF!</f>
        <v>#REF!</v>
      </c>
      <c r="E123" s="100" t="e">
        <f>DATA!#REF!</f>
        <v>#REF!</v>
      </c>
      <c r="F123" s="101"/>
      <c r="G123" s="102"/>
      <c r="H123" s="101"/>
      <c r="I123" s="101"/>
      <c r="J123" s="101"/>
      <c r="K123" s="20"/>
      <c r="L123" s="10"/>
      <c r="M123" s="10"/>
      <c r="N123" s="10"/>
      <c r="O123" s="10"/>
      <c r="P123" s="10"/>
      <c r="Q123" s="10"/>
    </row>
    <row r="124" spans="1:17" ht="24.95" customHeight="1" thickBot="1" x14ac:dyDescent="0.3">
      <c r="A124" s="608"/>
      <c r="B124" s="609"/>
      <c r="C124" s="610"/>
      <c r="D124" s="34" t="e">
        <f>DATA!#REF!</f>
        <v>#REF!</v>
      </c>
      <c r="E124" s="100" t="e">
        <f>DATA!#REF!</f>
        <v>#REF!</v>
      </c>
      <c r="F124" s="101"/>
      <c r="G124" s="102"/>
      <c r="H124" s="101"/>
      <c r="I124" s="101"/>
      <c r="J124" s="101"/>
      <c r="K124" s="20"/>
      <c r="L124" s="10"/>
      <c r="M124" s="10"/>
      <c r="N124" s="10"/>
      <c r="O124" s="10"/>
      <c r="P124" s="10"/>
      <c r="Q124" s="10"/>
    </row>
    <row r="125" spans="1:17" ht="24.95" customHeight="1" thickBot="1" x14ac:dyDescent="0.3">
      <c r="A125" s="608"/>
      <c r="B125" s="609"/>
      <c r="C125" s="610"/>
      <c r="D125" s="34" t="e">
        <f>DATA!#REF!</f>
        <v>#REF!</v>
      </c>
      <c r="E125" s="100" t="e">
        <f>DATA!#REF!</f>
        <v>#REF!</v>
      </c>
      <c r="G125" s="8"/>
      <c r="K125" s="20"/>
      <c r="L125" s="10"/>
      <c r="M125" s="10"/>
      <c r="N125" s="10"/>
      <c r="O125" s="10"/>
      <c r="P125" s="10"/>
      <c r="Q125" s="10"/>
    </row>
    <row r="126" spans="1:17" ht="24.95" customHeight="1" thickBot="1" x14ac:dyDescent="0.3">
      <c r="A126" s="608"/>
      <c r="B126" s="609"/>
      <c r="C126" s="890"/>
      <c r="D126" s="34" t="e">
        <f>DATA!#REF!</f>
        <v>#REF!</v>
      </c>
      <c r="E126" s="100" t="e">
        <f>DATA!#REF!</f>
        <v>#REF!</v>
      </c>
      <c r="G126" s="8"/>
      <c r="H126" s="57"/>
      <c r="I126" s="57"/>
      <c r="J126" s="97"/>
      <c r="K126" s="21"/>
      <c r="L126" s="10"/>
      <c r="M126" s="10"/>
      <c r="N126" s="10"/>
      <c r="O126" s="10"/>
      <c r="P126" s="10"/>
      <c r="Q126" s="10"/>
    </row>
    <row r="127" spans="1:17" ht="15.75" customHeight="1" thickBot="1" x14ac:dyDescent="0.3">
      <c r="A127" s="783" t="s">
        <v>1049</v>
      </c>
      <c r="B127" s="784"/>
      <c r="C127" s="785"/>
      <c r="D127" s="51"/>
      <c r="E127" s="51" t="e">
        <f>SUM(E119:E126)</f>
        <v>#REF!</v>
      </c>
      <c r="G127" s="8"/>
      <c r="H127" s="57"/>
      <c r="I127" s="57"/>
      <c r="J127" s="97"/>
      <c r="K127" s="21"/>
      <c r="L127" s="10"/>
      <c r="M127" s="10"/>
      <c r="N127" s="10"/>
      <c r="O127" s="10"/>
      <c r="P127" s="10"/>
      <c r="Q127" s="10"/>
    </row>
    <row r="128" spans="1:17" ht="27.75" customHeight="1" thickBot="1" x14ac:dyDescent="0.3">
      <c r="A128" s="786" t="s">
        <v>1050</v>
      </c>
      <c r="B128" s="787"/>
      <c r="C128" s="788"/>
      <c r="D128" s="789" t="e">
        <f>IF(E127&lt;6,"Not Evident",IF(AND(E127&lt;13,E127&gt;5),"Partially Proficient",IF(AND(E127&lt;20,E127&gt;12),"Proficient",IF(AND(E127&lt;27,E127&gt;19),"Accomplished","Exemplary"))))</f>
        <v>#REF!</v>
      </c>
      <c r="E128" s="790"/>
      <c r="F128" s="790"/>
      <c r="G128" s="791"/>
      <c r="H128" s="95"/>
      <c r="I128" s="95"/>
      <c r="J128" s="96"/>
      <c r="L128" s="10"/>
      <c r="M128" s="10"/>
      <c r="N128" s="10"/>
      <c r="O128" s="10"/>
      <c r="P128" s="10"/>
      <c r="Q128" s="10"/>
    </row>
    <row r="129" spans="1:17" ht="15.75" customHeight="1"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5"/>
      <c r="E131" s="95"/>
      <c r="F131" s="95"/>
      <c r="G131" s="95"/>
      <c r="H131" s="95"/>
      <c r="I131" s="95"/>
      <c r="J131" s="95"/>
      <c r="K131" s="95"/>
      <c r="L131" s="95"/>
      <c r="M131" s="95"/>
      <c r="N131" s="95"/>
      <c r="O131" s="95"/>
      <c r="P131" s="95"/>
      <c r="Q131" s="96"/>
    </row>
    <row r="132" spans="1:17" x14ac:dyDescent="0.25">
      <c r="A132" s="96"/>
      <c r="B132" s="96"/>
      <c r="C132" s="96"/>
      <c r="D132" s="95"/>
      <c r="E132" s="95"/>
      <c r="F132" s="95"/>
      <c r="G132" s="95"/>
      <c r="H132" s="95"/>
      <c r="I132" s="95"/>
      <c r="J132" s="95"/>
      <c r="K132" s="95"/>
      <c r="L132" s="95"/>
      <c r="M132" s="95"/>
      <c r="N132" s="95"/>
      <c r="O132" s="95"/>
      <c r="P132" s="95"/>
      <c r="Q132" s="96"/>
    </row>
    <row r="133" spans="1:17" ht="15.75" customHeight="1" x14ac:dyDescent="0.25">
      <c r="A133" s="96"/>
      <c r="B133" s="96"/>
      <c r="C133" s="96"/>
      <c r="D133" s="95"/>
      <c r="E133" s="95"/>
      <c r="F133" s="95"/>
      <c r="G133" s="95"/>
      <c r="H133" s="95"/>
      <c r="I133" s="95"/>
      <c r="J133" s="95"/>
      <c r="K133" s="95"/>
      <c r="L133" s="95"/>
      <c r="M133" s="95"/>
      <c r="N133" s="95"/>
      <c r="O133" s="95"/>
      <c r="P133" s="95"/>
      <c r="Q133" s="96"/>
    </row>
    <row r="134" spans="1:17" ht="15.75" customHeight="1" x14ac:dyDescent="0.25">
      <c r="A134" s="96"/>
      <c r="B134" s="96"/>
      <c r="C134" s="96"/>
      <c r="D134" s="95"/>
      <c r="E134" s="95"/>
      <c r="F134" s="95"/>
      <c r="G134" s="95"/>
      <c r="H134" s="95"/>
      <c r="I134" s="95"/>
      <c r="J134" s="95"/>
      <c r="K134" s="95"/>
      <c r="L134" s="95"/>
      <c r="M134" s="95"/>
      <c r="N134" s="95"/>
      <c r="O134" s="95"/>
      <c r="P134" s="95"/>
      <c r="Q134" s="96"/>
    </row>
    <row r="135" spans="1:17" ht="15.75" customHeight="1" x14ac:dyDescent="0.25">
      <c r="A135" s="96"/>
      <c r="B135" s="96"/>
      <c r="C135" s="96"/>
      <c r="D135" s="95"/>
      <c r="E135" s="95"/>
      <c r="F135" s="95"/>
      <c r="G135" s="95"/>
      <c r="H135" s="95"/>
      <c r="I135" s="95"/>
      <c r="J135" s="95"/>
      <c r="K135" s="95"/>
      <c r="L135" s="95"/>
      <c r="M135" s="95"/>
      <c r="N135" s="95"/>
      <c r="O135" s="95"/>
      <c r="P135" s="95"/>
      <c r="Q135" s="96"/>
    </row>
    <row r="136" spans="1:17" ht="15.75" customHeight="1" x14ac:dyDescent="0.25">
      <c r="A136" s="96"/>
      <c r="B136" s="96"/>
      <c r="C136" s="96"/>
      <c r="D136" s="95"/>
      <c r="E136" s="95"/>
      <c r="F136" s="95"/>
      <c r="G136" s="95"/>
      <c r="H136" s="95"/>
      <c r="I136" s="95"/>
      <c r="J136" s="95"/>
      <c r="K136" s="95"/>
      <c r="L136" s="95"/>
      <c r="M136" s="95"/>
      <c r="N136" s="95"/>
      <c r="O136" s="95"/>
      <c r="P136" s="95"/>
      <c r="Q136" s="96"/>
    </row>
    <row r="137" spans="1:17" ht="15.75" customHeight="1" x14ac:dyDescent="0.25">
      <c r="A137" s="96"/>
      <c r="B137" s="96"/>
      <c r="C137" s="96"/>
      <c r="D137" s="95"/>
      <c r="E137" s="95"/>
      <c r="F137" s="95"/>
      <c r="G137" s="95"/>
      <c r="H137" s="95"/>
      <c r="I137" s="95"/>
      <c r="J137" s="95"/>
      <c r="K137" s="95"/>
      <c r="L137" s="95"/>
      <c r="M137" s="95"/>
      <c r="N137" s="95"/>
      <c r="O137" s="95"/>
      <c r="P137" s="95"/>
      <c r="Q137" s="96"/>
    </row>
    <row r="138" spans="1:17" ht="15.75" customHeight="1" x14ac:dyDescent="0.25">
      <c r="A138" s="96"/>
      <c r="B138" s="96"/>
      <c r="C138" s="96"/>
      <c r="D138" s="95"/>
      <c r="E138" s="95"/>
      <c r="F138" s="95"/>
      <c r="G138" s="95"/>
      <c r="H138" s="95"/>
      <c r="I138" s="95"/>
      <c r="J138" s="95"/>
      <c r="K138" s="95"/>
      <c r="L138" s="95"/>
      <c r="M138" s="95"/>
      <c r="N138" s="95"/>
      <c r="O138" s="95"/>
      <c r="P138" s="95"/>
      <c r="Q138" s="96"/>
    </row>
    <row r="139" spans="1:17" ht="15.75" customHeight="1" x14ac:dyDescent="0.25">
      <c r="A139" s="96"/>
      <c r="B139" s="96"/>
      <c r="C139" s="96"/>
      <c r="D139" s="95"/>
      <c r="E139" s="95"/>
      <c r="F139" s="95"/>
      <c r="G139" s="95"/>
      <c r="H139" s="95"/>
      <c r="I139" s="95"/>
      <c r="J139" s="95"/>
      <c r="K139" s="95"/>
      <c r="L139" s="95"/>
      <c r="M139" s="95"/>
      <c r="N139" s="95"/>
      <c r="O139" s="95"/>
      <c r="P139" s="95"/>
      <c r="Q139" s="96"/>
    </row>
    <row r="140" spans="1:17" ht="15.75" customHeight="1" x14ac:dyDescent="0.25">
      <c r="A140" s="96"/>
      <c r="B140" s="96"/>
      <c r="C140" s="96"/>
      <c r="D140" s="95"/>
      <c r="E140" s="95"/>
      <c r="F140" s="95"/>
      <c r="G140" s="95"/>
      <c r="H140" s="95"/>
      <c r="I140" s="95"/>
      <c r="J140" s="95"/>
      <c r="K140" s="95"/>
      <c r="L140" s="95"/>
      <c r="M140" s="95"/>
      <c r="N140" s="95"/>
      <c r="O140" s="95"/>
      <c r="P140" s="95"/>
      <c r="Q140" s="96"/>
    </row>
    <row r="141" spans="1:17" x14ac:dyDescent="0.25">
      <c r="A141" s="96"/>
      <c r="B141" s="96"/>
      <c r="C141" s="96"/>
      <c r="D141" s="95"/>
      <c r="E141" s="95"/>
      <c r="F141" s="95"/>
      <c r="G141" s="95"/>
      <c r="H141" s="95"/>
      <c r="I141" s="95"/>
      <c r="J141" s="95"/>
      <c r="K141" s="95"/>
      <c r="L141" s="95"/>
      <c r="M141" s="95"/>
      <c r="N141" s="95"/>
      <c r="O141" s="95"/>
      <c r="P141" s="95"/>
      <c r="Q141" s="96"/>
    </row>
    <row r="142" spans="1:17" x14ac:dyDescent="0.25">
      <c r="A142" s="96"/>
      <c r="B142" s="96"/>
      <c r="C142" s="96"/>
      <c r="D142" s="96"/>
      <c r="E142" s="96"/>
      <c r="F142" s="96"/>
      <c r="G142" s="96"/>
      <c r="H142" s="96"/>
      <c r="I142" s="96"/>
      <c r="J142" s="96"/>
      <c r="K142" s="96"/>
      <c r="L142" s="95"/>
      <c r="M142" s="95"/>
      <c r="N142" s="95"/>
      <c r="O142" s="95"/>
      <c r="P142" s="95"/>
      <c r="Q142" s="95"/>
    </row>
    <row r="143" spans="1:17" x14ac:dyDescent="0.25">
      <c r="A143" s="96"/>
      <c r="B143" s="96"/>
      <c r="C143" s="96"/>
      <c r="D143" s="96"/>
      <c r="E143" s="96"/>
      <c r="F143" s="96"/>
      <c r="G143" s="96"/>
      <c r="H143" s="96"/>
      <c r="I143" s="96"/>
      <c r="J143" s="96"/>
      <c r="K143" s="96"/>
      <c r="L143" s="95"/>
      <c r="M143" s="95"/>
      <c r="N143" s="95"/>
      <c r="O143" s="95"/>
      <c r="P143" s="95"/>
      <c r="Q143" s="95"/>
    </row>
    <row r="144" spans="1:17" x14ac:dyDescent="0.25">
      <c r="A144" s="96"/>
      <c r="B144" s="96"/>
      <c r="C144" s="96"/>
      <c r="D144" s="96"/>
      <c r="E144" s="96"/>
      <c r="F144" s="96"/>
      <c r="G144" s="96"/>
      <c r="H144" s="96"/>
      <c r="I144" s="96"/>
      <c r="J144" s="96"/>
      <c r="K144" s="96"/>
      <c r="L144" s="95"/>
      <c r="M144" s="95"/>
      <c r="N144" s="95"/>
      <c r="O144" s="95"/>
      <c r="P144" s="95"/>
      <c r="Q144" s="95"/>
    </row>
    <row r="145" spans="1:17" x14ac:dyDescent="0.25">
      <c r="A145" s="96"/>
      <c r="B145" s="96"/>
      <c r="C145" s="96"/>
      <c r="D145" s="96"/>
      <c r="E145" s="96"/>
      <c r="F145" s="96"/>
      <c r="G145" s="96"/>
      <c r="H145" s="96"/>
      <c r="I145" s="96"/>
      <c r="J145" s="96"/>
      <c r="K145" s="96"/>
      <c r="L145" s="95"/>
      <c r="M145" s="95"/>
      <c r="N145" s="95"/>
      <c r="O145" s="95"/>
      <c r="P145" s="95"/>
      <c r="Q145" s="95"/>
    </row>
    <row r="146" spans="1:17" x14ac:dyDescent="0.25">
      <c r="A146" s="96"/>
      <c r="B146" s="96"/>
      <c r="C146" s="96"/>
      <c r="D146" s="96"/>
      <c r="E146" s="96"/>
      <c r="F146" s="96"/>
      <c r="G146" s="96"/>
      <c r="H146" s="96"/>
      <c r="I146" s="96"/>
      <c r="J146" s="96"/>
      <c r="K146" s="96"/>
      <c r="L146" s="95"/>
      <c r="M146" s="95"/>
      <c r="N146" s="95"/>
      <c r="O146" s="95"/>
      <c r="P146" s="95"/>
      <c r="Q146" s="95"/>
    </row>
    <row r="147" spans="1:17" x14ac:dyDescent="0.25">
      <c r="A147" s="96"/>
      <c r="B147" s="96"/>
      <c r="C147" s="96"/>
      <c r="D147" s="96"/>
      <c r="E147" s="96"/>
      <c r="F147" s="96"/>
      <c r="G147" s="96"/>
      <c r="H147" s="96"/>
      <c r="I147" s="96"/>
      <c r="J147" s="96"/>
      <c r="K147" s="96"/>
      <c r="L147" s="95"/>
      <c r="M147" s="95"/>
      <c r="N147" s="95"/>
      <c r="O147" s="95"/>
      <c r="P147" s="95"/>
      <c r="Q147" s="95"/>
    </row>
    <row r="148" spans="1:17" x14ac:dyDescent="0.25">
      <c r="A148" s="96"/>
      <c r="B148" s="96"/>
      <c r="C148" s="96"/>
      <c r="D148" s="96"/>
      <c r="E148" s="96"/>
      <c r="F148" s="96"/>
      <c r="G148" s="96"/>
      <c r="H148" s="96"/>
      <c r="I148" s="96"/>
      <c r="J148" s="96"/>
      <c r="K148" s="96"/>
      <c r="L148" s="95"/>
      <c r="M148" s="95"/>
      <c r="N148" s="95"/>
      <c r="O148" s="95"/>
      <c r="P148" s="95"/>
      <c r="Q148" s="95"/>
    </row>
    <row r="149" spans="1:17" x14ac:dyDescent="0.25">
      <c r="A149" s="96"/>
      <c r="B149" s="96"/>
      <c r="C149" s="96"/>
      <c r="D149" s="96"/>
      <c r="E149" s="96"/>
      <c r="F149" s="96"/>
      <c r="G149" s="96"/>
      <c r="H149" s="96"/>
      <c r="I149" s="96"/>
      <c r="J149" s="96"/>
      <c r="K149" s="96"/>
      <c r="L149" s="95"/>
      <c r="M149" s="95"/>
      <c r="N149" s="95"/>
      <c r="O149" s="95"/>
      <c r="P149" s="95"/>
      <c r="Q149" s="95"/>
    </row>
    <row r="150" spans="1:17" x14ac:dyDescent="0.25">
      <c r="A150" s="96"/>
      <c r="B150" s="96"/>
      <c r="C150" s="96"/>
      <c r="D150" s="96"/>
      <c r="E150" s="96"/>
      <c r="F150" s="96"/>
      <c r="G150" s="96"/>
      <c r="H150" s="96"/>
      <c r="I150" s="96"/>
      <c r="J150" s="96"/>
      <c r="K150" s="96"/>
      <c r="L150" s="95"/>
      <c r="M150" s="95"/>
      <c r="N150" s="95"/>
      <c r="O150" s="95"/>
      <c r="P150" s="95"/>
      <c r="Q150" s="95"/>
    </row>
    <row r="151" spans="1:17" x14ac:dyDescent="0.25">
      <c r="A151" s="96"/>
      <c r="B151" s="96"/>
      <c r="C151" s="96"/>
      <c r="D151" s="96"/>
      <c r="E151" s="96"/>
      <c r="F151" s="96"/>
      <c r="G151" s="96"/>
      <c r="H151" s="96"/>
      <c r="I151" s="96"/>
      <c r="J151" s="96"/>
      <c r="K151" s="96"/>
      <c r="L151" s="95"/>
      <c r="M151" s="95"/>
      <c r="N151" s="95"/>
      <c r="O151" s="95"/>
      <c r="P151" s="95"/>
      <c r="Q151" s="95"/>
    </row>
    <row r="152" spans="1:17" x14ac:dyDescent="0.25">
      <c r="A152" s="96"/>
      <c r="B152" s="96"/>
      <c r="C152" s="96"/>
      <c r="D152" s="96"/>
      <c r="E152" s="96"/>
      <c r="F152" s="96"/>
      <c r="G152" s="96"/>
      <c r="H152" s="96"/>
      <c r="I152" s="96"/>
      <c r="J152" s="96"/>
      <c r="K152" s="96"/>
      <c r="L152" s="95"/>
      <c r="M152" s="95"/>
      <c r="N152" s="95"/>
      <c r="O152" s="95"/>
      <c r="P152" s="95"/>
      <c r="Q152" s="95"/>
    </row>
  </sheetData>
  <sheetProtection selectLockedCells="1"/>
  <mergeCells count="158">
    <mergeCell ref="A124:C124"/>
    <mergeCell ref="A125:C125"/>
    <mergeCell ref="A126:C126"/>
    <mergeCell ref="A127:C127"/>
    <mergeCell ref="A128:C128"/>
    <mergeCell ref="D128:G128"/>
    <mergeCell ref="A118:C118"/>
    <mergeCell ref="A119:C119"/>
    <mergeCell ref="A120:C120"/>
    <mergeCell ref="A121:C121"/>
    <mergeCell ref="A122:C122"/>
    <mergeCell ref="A123:C123"/>
    <mergeCell ref="G114:J114"/>
    <mergeCell ref="G115:J115"/>
    <mergeCell ref="G116:J116"/>
    <mergeCell ref="G111:K111"/>
    <mergeCell ref="G112:K112"/>
    <mergeCell ref="G113:K113"/>
    <mergeCell ref="G108:K108"/>
    <mergeCell ref="G109:K109"/>
    <mergeCell ref="G110:K110"/>
    <mergeCell ref="G105:K105"/>
    <mergeCell ref="G106:K106"/>
    <mergeCell ref="G107:K107"/>
    <mergeCell ref="A87:F89"/>
    <mergeCell ref="G87:J89"/>
    <mergeCell ref="A90:F103"/>
    <mergeCell ref="G90:J103"/>
    <mergeCell ref="A104:F104"/>
    <mergeCell ref="G104:J104"/>
    <mergeCell ref="A80:B80"/>
    <mergeCell ref="C80:D80"/>
    <mergeCell ref="E80:F80"/>
    <mergeCell ref="G80:H80"/>
    <mergeCell ref="I80:J80"/>
    <mergeCell ref="I85:J86"/>
    <mergeCell ref="A78:J78"/>
    <mergeCell ref="A79:B79"/>
    <mergeCell ref="C79:D79"/>
    <mergeCell ref="E79:F79"/>
    <mergeCell ref="G79:H79"/>
    <mergeCell ref="I79:J79"/>
    <mergeCell ref="A76:J76"/>
    <mergeCell ref="A77:B77"/>
    <mergeCell ref="C77:D77"/>
    <mergeCell ref="E77:F77"/>
    <mergeCell ref="G77:H77"/>
    <mergeCell ref="I77:J77"/>
    <mergeCell ref="A71:B71"/>
    <mergeCell ref="C71:D71"/>
    <mergeCell ref="E71:F71"/>
    <mergeCell ref="G71:H71"/>
    <mergeCell ref="I71:J71"/>
    <mergeCell ref="I74:J75"/>
    <mergeCell ref="A69:J69"/>
    <mergeCell ref="A70:B70"/>
    <mergeCell ref="C70:D70"/>
    <mergeCell ref="E70:F70"/>
    <mergeCell ref="G70:H70"/>
    <mergeCell ref="I70:J70"/>
    <mergeCell ref="A67:J67"/>
    <mergeCell ref="A68:B68"/>
    <mergeCell ref="C68:D68"/>
    <mergeCell ref="E68:F68"/>
    <mergeCell ref="G68:H68"/>
    <mergeCell ref="I68:J68"/>
    <mergeCell ref="A61:B61"/>
    <mergeCell ref="C61:D61"/>
    <mergeCell ref="E61:F61"/>
    <mergeCell ref="G61:H61"/>
    <mergeCell ref="I61:J61"/>
    <mergeCell ref="I65:J66"/>
    <mergeCell ref="A59:J59"/>
    <mergeCell ref="A60:B60"/>
    <mergeCell ref="C60:D60"/>
    <mergeCell ref="E60:F60"/>
    <mergeCell ref="G60:H60"/>
    <mergeCell ref="I60:J60"/>
    <mergeCell ref="A57:J57"/>
    <mergeCell ref="A58:B58"/>
    <mergeCell ref="C58:D58"/>
    <mergeCell ref="E58:F58"/>
    <mergeCell ref="G58:H58"/>
    <mergeCell ref="I58:J58"/>
    <mergeCell ref="A50:B50"/>
    <mergeCell ref="C50:D50"/>
    <mergeCell ref="E50:F50"/>
    <mergeCell ref="G50:H50"/>
    <mergeCell ref="I50:J50"/>
    <mergeCell ref="I55:J56"/>
    <mergeCell ref="I44:J45"/>
    <mergeCell ref="A46:J46"/>
    <mergeCell ref="A48:J48"/>
    <mergeCell ref="A49:B49"/>
    <mergeCell ref="C49:D49"/>
    <mergeCell ref="E49:F49"/>
    <mergeCell ref="G49:H49"/>
    <mergeCell ref="I49:J49"/>
    <mergeCell ref="A38:B38"/>
    <mergeCell ref="C38:D38"/>
    <mergeCell ref="E38:F38"/>
    <mergeCell ref="G38:H38"/>
    <mergeCell ref="I38:J38"/>
    <mergeCell ref="E40:F40"/>
    <mergeCell ref="A34:J34"/>
    <mergeCell ref="A36:J36"/>
    <mergeCell ref="A37:B37"/>
    <mergeCell ref="C37:D37"/>
    <mergeCell ref="E37:F37"/>
    <mergeCell ref="G37:H37"/>
    <mergeCell ref="I37:J37"/>
    <mergeCell ref="A27:B27"/>
    <mergeCell ref="C27:D27"/>
    <mergeCell ref="E27:F27"/>
    <mergeCell ref="G27:H27"/>
    <mergeCell ref="I27:J27"/>
    <mergeCell ref="I32:J33"/>
    <mergeCell ref="A23:J23"/>
    <mergeCell ref="A25:J25"/>
    <mergeCell ref="A26:B26"/>
    <mergeCell ref="C26:D26"/>
    <mergeCell ref="E26:F26"/>
    <mergeCell ref="G26:H26"/>
    <mergeCell ref="I26:J26"/>
    <mergeCell ref="A17:B17"/>
    <mergeCell ref="C17:D17"/>
    <mergeCell ref="E17:F17"/>
    <mergeCell ref="G17:H17"/>
    <mergeCell ref="I17:J17"/>
    <mergeCell ref="I21:J22"/>
    <mergeCell ref="A5:B5"/>
    <mergeCell ref="C5:D5"/>
    <mergeCell ref="E5:F5"/>
    <mergeCell ref="G5:H5"/>
    <mergeCell ref="I5:J5"/>
    <mergeCell ref="A15:J15"/>
    <mergeCell ref="A16:B16"/>
    <mergeCell ref="C16:D16"/>
    <mergeCell ref="E16:F16"/>
    <mergeCell ref="G16:H16"/>
    <mergeCell ref="I16:J16"/>
    <mergeCell ref="I11:J12"/>
    <mergeCell ref="A13:J13"/>
    <mergeCell ref="C14:D14"/>
    <mergeCell ref="E14:F14"/>
    <mergeCell ref="G14:H14"/>
    <mergeCell ref="I14:J14"/>
    <mergeCell ref="A1:J1"/>
    <mergeCell ref="C2:D2"/>
    <mergeCell ref="E2:F2"/>
    <mergeCell ref="G2:H2"/>
    <mergeCell ref="I2:J2"/>
    <mergeCell ref="A3:J3"/>
    <mergeCell ref="A4:B4"/>
    <mergeCell ref="C4:D4"/>
    <mergeCell ref="E4:F4"/>
    <mergeCell ref="G4:H4"/>
    <mergeCell ref="I4:J4"/>
  </mergeCells>
  <conditionalFormatting sqref="D123">
    <cfRule type="expression" dxfId="87" priority="56" stopIfTrue="1">
      <formula>($G$8="*")</formula>
    </cfRule>
  </conditionalFormatting>
  <conditionalFormatting sqref="D123">
    <cfRule type="expression" dxfId="86" priority="55" stopIfTrue="1">
      <formula>($H$8="*")</formula>
    </cfRule>
  </conditionalFormatting>
  <conditionalFormatting sqref="D123">
    <cfRule type="expression" dxfId="85" priority="54" stopIfTrue="1">
      <formula>($I$8="*")</formula>
    </cfRule>
  </conditionalFormatting>
  <conditionalFormatting sqref="D123">
    <cfRule type="expression" dxfId="84" priority="53" stopIfTrue="1">
      <formula>($J$8="*")</formula>
    </cfRule>
  </conditionalFormatting>
  <conditionalFormatting sqref="D123">
    <cfRule type="expression" dxfId="83" priority="52" stopIfTrue="1">
      <formula>($K$8="*")</formula>
    </cfRule>
  </conditionalFormatting>
  <conditionalFormatting sqref="E125">
    <cfRule type="expression" dxfId="82" priority="32" stopIfTrue="1">
      <formula>($K$9="*")</formula>
    </cfRule>
  </conditionalFormatting>
  <conditionalFormatting sqref="E119">
    <cfRule type="expression" dxfId="81" priority="31" stopIfTrue="1">
      <formula>($K$5="*")</formula>
    </cfRule>
  </conditionalFormatting>
  <conditionalFormatting sqref="E119:E120">
    <cfRule type="expression" dxfId="80" priority="51" stopIfTrue="1">
      <formula>($I$5="*")</formula>
    </cfRule>
  </conditionalFormatting>
  <conditionalFormatting sqref="E120">
    <cfRule type="expression" dxfId="79" priority="50" stopIfTrue="1">
      <formula>($K$5="*")</formula>
    </cfRule>
  </conditionalFormatting>
  <conditionalFormatting sqref="E121">
    <cfRule type="expression" dxfId="78" priority="49" stopIfTrue="1">
      <formula>($G$6="*")</formula>
    </cfRule>
  </conditionalFormatting>
  <conditionalFormatting sqref="E121">
    <cfRule type="expression" dxfId="77" priority="48" stopIfTrue="1">
      <formula>($H$6="*")</formula>
    </cfRule>
  </conditionalFormatting>
  <conditionalFormatting sqref="E121">
    <cfRule type="expression" dxfId="76" priority="47" stopIfTrue="1">
      <formula>($I$6="*")</formula>
    </cfRule>
  </conditionalFormatting>
  <conditionalFormatting sqref="E121">
    <cfRule type="expression" dxfId="75" priority="46" stopIfTrue="1">
      <formula>($J$6="*")</formula>
    </cfRule>
  </conditionalFormatting>
  <conditionalFormatting sqref="E121">
    <cfRule type="expression" dxfId="74" priority="45" stopIfTrue="1">
      <formula>($K$6="*")</formula>
    </cfRule>
  </conditionalFormatting>
  <conditionalFormatting sqref="E122">
    <cfRule type="expression" dxfId="73" priority="44" stopIfTrue="1">
      <formula>($G$7="*")</formula>
    </cfRule>
  </conditionalFormatting>
  <conditionalFormatting sqref="E122">
    <cfRule type="expression" dxfId="72" priority="43" stopIfTrue="1">
      <formula>($H$7="*")</formula>
    </cfRule>
  </conditionalFormatting>
  <conditionalFormatting sqref="E122">
    <cfRule type="expression" dxfId="71" priority="42" stopIfTrue="1">
      <formula>($K$7="*")</formula>
    </cfRule>
  </conditionalFormatting>
  <conditionalFormatting sqref="E123">
    <cfRule type="expression" dxfId="70" priority="41" stopIfTrue="1">
      <formula>($G$8="*")</formula>
    </cfRule>
  </conditionalFormatting>
  <conditionalFormatting sqref="E123">
    <cfRule type="expression" dxfId="69" priority="40" stopIfTrue="1">
      <formula>($H$8="*")</formula>
    </cfRule>
  </conditionalFormatting>
  <conditionalFormatting sqref="E123">
    <cfRule type="expression" dxfId="68" priority="39" stopIfTrue="1">
      <formula>($I$8="*")</formula>
    </cfRule>
  </conditionalFormatting>
  <conditionalFormatting sqref="E123">
    <cfRule type="expression" dxfId="67" priority="38" stopIfTrue="1">
      <formula>($J$8="*")</formula>
    </cfRule>
  </conditionalFormatting>
  <conditionalFormatting sqref="E123">
    <cfRule type="expression" dxfId="66" priority="37" stopIfTrue="1">
      <formula>($K$8="*")</formula>
    </cfRule>
  </conditionalFormatting>
  <conditionalFormatting sqref="E125">
    <cfRule type="expression" dxfId="65" priority="36" stopIfTrue="1">
      <formula>($G$9="*")</formula>
    </cfRule>
  </conditionalFormatting>
  <conditionalFormatting sqref="E125">
    <cfRule type="expression" dxfId="64" priority="35" stopIfTrue="1">
      <formula>($H$9="*")</formula>
    </cfRule>
  </conditionalFormatting>
  <conditionalFormatting sqref="E125">
    <cfRule type="expression" dxfId="63" priority="34" stopIfTrue="1">
      <formula>($I$9="*")</formula>
    </cfRule>
  </conditionalFormatting>
  <conditionalFormatting sqref="E125">
    <cfRule type="expression" dxfId="62" priority="33" stopIfTrue="1">
      <formula>($J$9="*")</formula>
    </cfRule>
  </conditionalFormatting>
  <conditionalFormatting sqref="D124">
    <cfRule type="expression" dxfId="61" priority="26" stopIfTrue="1">
      <formula>($K$9="*")</formula>
    </cfRule>
  </conditionalFormatting>
  <conditionalFormatting sqref="D124">
    <cfRule type="expression" dxfId="60" priority="30" stopIfTrue="1">
      <formula>($G$9="*")</formula>
    </cfRule>
  </conditionalFormatting>
  <conditionalFormatting sqref="D124">
    <cfRule type="expression" dxfId="59" priority="29" stopIfTrue="1">
      <formula>($H$9="*")</formula>
    </cfRule>
  </conditionalFormatting>
  <conditionalFormatting sqref="D124">
    <cfRule type="expression" dxfId="58" priority="28" stopIfTrue="1">
      <formula>($I$9="*")</formula>
    </cfRule>
  </conditionalFormatting>
  <conditionalFormatting sqref="D124">
    <cfRule type="expression" dxfId="57" priority="27" stopIfTrue="1">
      <formula>($J$9="*")</formula>
    </cfRule>
  </conditionalFormatting>
  <conditionalFormatting sqref="E124">
    <cfRule type="expression" dxfId="56" priority="21" stopIfTrue="1">
      <formula>($K$9="*")</formula>
    </cfRule>
  </conditionalFormatting>
  <conditionalFormatting sqref="E124">
    <cfRule type="expression" dxfId="55" priority="25" stopIfTrue="1">
      <formula>($G$9="*")</formula>
    </cfRule>
  </conditionalFormatting>
  <conditionalFormatting sqref="E124">
    <cfRule type="expression" dxfId="54" priority="24" stopIfTrue="1">
      <formula>($H$9="*")</formula>
    </cfRule>
  </conditionalFormatting>
  <conditionalFormatting sqref="E124">
    <cfRule type="expression" dxfId="53" priority="23" stopIfTrue="1">
      <formula>($I$9="*")</formula>
    </cfRule>
  </conditionalFormatting>
  <conditionalFormatting sqref="E124">
    <cfRule type="expression" dxfId="52" priority="22" stopIfTrue="1">
      <formula>($J$9="*")</formula>
    </cfRule>
  </conditionalFormatting>
  <conditionalFormatting sqref="E126">
    <cfRule type="expression" dxfId="51" priority="16" stopIfTrue="1">
      <formula>($K$9="*")</formula>
    </cfRule>
  </conditionalFormatting>
  <conditionalFormatting sqref="E126">
    <cfRule type="expression" dxfId="50" priority="20" stopIfTrue="1">
      <formula>($G$9="*")</formula>
    </cfRule>
  </conditionalFormatting>
  <conditionalFormatting sqref="E126">
    <cfRule type="expression" dxfId="49" priority="19" stopIfTrue="1">
      <formula>($H$9="*")</formula>
    </cfRule>
  </conditionalFormatting>
  <conditionalFormatting sqref="E126">
    <cfRule type="expression" dxfId="48" priority="18" stopIfTrue="1">
      <formula>($I$9="*")</formula>
    </cfRule>
  </conditionalFormatting>
  <conditionalFormatting sqref="E126">
    <cfRule type="expression" dxfId="47" priority="17" stopIfTrue="1">
      <formula>($J$9="*")</formula>
    </cfRule>
  </conditionalFormatting>
  <conditionalFormatting sqref="D119:D122">
    <cfRule type="expression" dxfId="46" priority="11" stopIfTrue="1">
      <formula>($K$9="*")</formula>
    </cfRule>
  </conditionalFormatting>
  <conditionalFormatting sqref="D119:D122">
    <cfRule type="expression" dxfId="45" priority="15" stopIfTrue="1">
      <formula>($G$9="*")</formula>
    </cfRule>
  </conditionalFormatting>
  <conditionalFormatting sqref="D119:D122">
    <cfRule type="expression" dxfId="44" priority="14" stopIfTrue="1">
      <formula>($H$9="*")</formula>
    </cfRule>
  </conditionalFormatting>
  <conditionalFormatting sqref="D119:D122">
    <cfRule type="expression" dxfId="43" priority="13" stopIfTrue="1">
      <formula>($I$9="*")</formula>
    </cfRule>
  </conditionalFormatting>
  <conditionalFormatting sqref="D119:D122">
    <cfRule type="expression" dxfId="42" priority="12" stopIfTrue="1">
      <formula>($J$9="*")</formula>
    </cfRule>
  </conditionalFormatting>
  <conditionalFormatting sqref="E119:E120">
    <cfRule type="expression" dxfId="41" priority="57" stopIfTrue="1">
      <formula>(#REF!="*")</formula>
    </cfRule>
  </conditionalFormatting>
  <conditionalFormatting sqref="E119:E120">
    <cfRule type="expression" dxfId="40" priority="58" stopIfTrue="1">
      <formula>($G$5="*")</formula>
    </cfRule>
  </conditionalFormatting>
  <conditionalFormatting sqref="E119:E120">
    <cfRule type="expression" dxfId="39" priority="59" stopIfTrue="1">
      <formula>(#REF!="*")</formula>
    </cfRule>
  </conditionalFormatting>
  <conditionalFormatting sqref="E122">
    <cfRule type="expression" dxfId="38" priority="60" stopIfTrue="1">
      <formula>(#REF!="*")</formula>
    </cfRule>
  </conditionalFormatting>
  <conditionalFormatting sqref="D125">
    <cfRule type="expression" dxfId="37" priority="6" stopIfTrue="1">
      <formula>($K$9="*")</formula>
    </cfRule>
  </conditionalFormatting>
  <conditionalFormatting sqref="D125">
    <cfRule type="expression" dxfId="36" priority="10" stopIfTrue="1">
      <formula>($G$9="*")</formula>
    </cfRule>
  </conditionalFormatting>
  <conditionalFormatting sqref="D125">
    <cfRule type="expression" dxfId="35" priority="9" stopIfTrue="1">
      <formula>($H$9="*")</formula>
    </cfRule>
  </conditionalFormatting>
  <conditionalFormatting sqref="D125">
    <cfRule type="expression" dxfId="34" priority="8" stopIfTrue="1">
      <formula>($I$9="*")</formula>
    </cfRule>
  </conditionalFormatting>
  <conditionalFormatting sqref="D125">
    <cfRule type="expression" dxfId="33" priority="7" stopIfTrue="1">
      <formula>($J$9="*")</formula>
    </cfRule>
  </conditionalFormatting>
  <conditionalFormatting sqref="D126">
    <cfRule type="expression" dxfId="32" priority="1" stopIfTrue="1">
      <formula>($K$9="*")</formula>
    </cfRule>
  </conditionalFormatting>
  <conditionalFormatting sqref="D126">
    <cfRule type="expression" dxfId="31" priority="5" stopIfTrue="1">
      <formula>($G$9="*")</formula>
    </cfRule>
  </conditionalFormatting>
  <conditionalFormatting sqref="D126">
    <cfRule type="expression" dxfId="30" priority="4" stopIfTrue="1">
      <formula>($H$9="*")</formula>
    </cfRule>
  </conditionalFormatting>
  <conditionalFormatting sqref="D126">
    <cfRule type="expression" dxfId="29" priority="3" stopIfTrue="1">
      <formula>($I$9="*")</formula>
    </cfRule>
  </conditionalFormatting>
  <conditionalFormatting sqref="D126">
    <cfRule type="expression" dxfId="28" priority="2" stopIfTrue="1">
      <formula>($J$9="*")</formula>
    </cfRule>
  </conditionalFormatting>
  <conditionalFormatting sqref="E122">
    <cfRule type="expression" dxfId="27" priority="61" stopIfTrue="1">
      <formula>($J$7="*")</formula>
    </cfRule>
  </conditionalFormatting>
  <pageMargins left="0" right="0" top="0.5" bottom="0" header="0.5" footer="0.5"/>
  <pageSetup orientation="portrait" horizontalDpi="4294967292" verticalDpi="4294967292" r:id="rId1"/>
  <headerFooter alignWithMargins="0"/>
  <rowBreaks count="2" manualBreakCount="2">
    <brk id="75"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0</xdr:col>
                    <xdr:colOff>66675</xdr:colOff>
                    <xdr:row>105</xdr:row>
                    <xdr:rowOff>28575</xdr:rowOff>
                  </from>
                  <to>
                    <xdr:col>7</xdr:col>
                    <xdr:colOff>400050</xdr:colOff>
                    <xdr:row>105</xdr:row>
                    <xdr:rowOff>238125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0</xdr:col>
                    <xdr:colOff>66675</xdr:colOff>
                    <xdr:row>106</xdr:row>
                    <xdr:rowOff>9525</xdr:rowOff>
                  </from>
                  <to>
                    <xdr:col>2</xdr:col>
                    <xdr:colOff>209550</xdr:colOff>
                    <xdr:row>106</xdr:row>
                    <xdr:rowOff>228600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9525</xdr:colOff>
                    <xdr:row>107</xdr:row>
                    <xdr:rowOff>0</xdr:rowOff>
                  </from>
                  <to>
                    <xdr:col>2</xdr:col>
                    <xdr:colOff>209550</xdr:colOff>
                    <xdr:row>107</xdr:row>
                    <xdr:rowOff>219075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0</xdr:col>
                    <xdr:colOff>28575</xdr:colOff>
                    <xdr:row>108</xdr:row>
                    <xdr:rowOff>28575</xdr:rowOff>
                  </from>
                  <to>
                    <xdr:col>2</xdr:col>
                    <xdr:colOff>209550</xdr:colOff>
                    <xdr:row>108</xdr:row>
                    <xdr:rowOff>238125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0</xdr:col>
                    <xdr:colOff>47625</xdr:colOff>
                    <xdr:row>109</xdr:row>
                    <xdr:rowOff>0</xdr:rowOff>
                  </from>
                  <to>
                    <xdr:col>2</xdr:col>
                    <xdr:colOff>209550</xdr:colOff>
                    <xdr:row>109</xdr:row>
                    <xdr:rowOff>219075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0</xdr:col>
                    <xdr:colOff>47625</xdr:colOff>
                    <xdr:row>110</xdr:row>
                    <xdr:rowOff>9525</xdr:rowOff>
                  </from>
                  <to>
                    <xdr:col>2</xdr:col>
                    <xdr:colOff>209550</xdr:colOff>
                    <xdr:row>110</xdr:row>
                    <xdr:rowOff>228600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0</xdr:col>
                    <xdr:colOff>47625</xdr:colOff>
                    <xdr:row>111</xdr:row>
                    <xdr:rowOff>28575</xdr:rowOff>
                  </from>
                  <to>
                    <xdr:col>2</xdr:col>
                    <xdr:colOff>209550</xdr:colOff>
                    <xdr:row>111</xdr:row>
                    <xdr:rowOff>238125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0</xdr:col>
                    <xdr:colOff>66675</xdr:colOff>
                    <xdr:row>112</xdr:row>
                    <xdr:rowOff>9525</xdr:rowOff>
                  </from>
                  <to>
                    <xdr:col>2</xdr:col>
                    <xdr:colOff>209550</xdr:colOff>
                    <xdr:row>112</xdr:row>
                    <xdr:rowOff>228600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0</xdr:col>
                    <xdr:colOff>76200</xdr:colOff>
                    <xdr:row>104</xdr:row>
                    <xdr:rowOff>0</xdr:rowOff>
                  </from>
                  <to>
                    <xdr:col>2</xdr:col>
                    <xdr:colOff>209550</xdr:colOff>
                    <xdr:row>104</xdr:row>
                    <xdr:rowOff>219075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0</xdr:col>
                    <xdr:colOff>76200</xdr:colOff>
                    <xdr:row>113</xdr:row>
                    <xdr:rowOff>38100</xdr:rowOff>
                  </from>
                  <to>
                    <xdr:col>2</xdr:col>
                    <xdr:colOff>209550</xdr:colOff>
                    <xdr:row>113</xdr:row>
                    <xdr:rowOff>257175</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0</xdr:col>
                    <xdr:colOff>76200</xdr:colOff>
                    <xdr:row>114</xdr:row>
                    <xdr:rowOff>0</xdr:rowOff>
                  </from>
                  <to>
                    <xdr:col>1</xdr:col>
                    <xdr:colOff>19050</xdr:colOff>
                    <xdr:row>114</xdr:row>
                    <xdr:rowOff>219075</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0</xdr:col>
                    <xdr:colOff>76200</xdr:colOff>
                    <xdr:row>115</xdr:row>
                    <xdr:rowOff>19050</xdr:rowOff>
                  </from>
                  <to>
                    <xdr:col>1</xdr:col>
                    <xdr:colOff>9525</xdr:colOff>
                    <xdr:row>115</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5431"/>
  <sheetViews>
    <sheetView workbookViewId="0">
      <selection activeCell="E24" sqref="E24"/>
    </sheetView>
  </sheetViews>
  <sheetFormatPr defaultColWidth="11" defaultRowHeight="15.75" x14ac:dyDescent="0.25"/>
  <cols>
    <col min="1" max="1" width="23.625" customWidth="1"/>
    <col min="2" max="2" width="24.375" customWidth="1"/>
    <col min="3" max="3" width="11" customWidth="1"/>
    <col min="4" max="4" width="18.25" style="25" bestFit="1" customWidth="1"/>
    <col min="5" max="5" width="76.375" style="26" customWidth="1"/>
  </cols>
  <sheetData>
    <row r="1" spans="1:3" x14ac:dyDescent="0.25">
      <c r="A1" s="52" t="s">
        <v>962</v>
      </c>
      <c r="B1" s="35" t="s">
        <v>3203</v>
      </c>
      <c r="C1" s="52" t="s">
        <v>963</v>
      </c>
    </row>
    <row r="2" spans="1:3" x14ac:dyDescent="0.25">
      <c r="A2" s="53" t="str">
        <f>Report!A3</f>
        <v>Principal's Last Name</v>
      </c>
      <c r="B2" s="54" t="str">
        <f>Report!C3</f>
        <v>DEMO</v>
      </c>
      <c r="C2" s="54"/>
    </row>
    <row r="3" spans="1:3" x14ac:dyDescent="0.25">
      <c r="A3" s="325" t="str">
        <f>Report!A4</f>
        <v>Principal's First Name</v>
      </c>
      <c r="B3" s="326" t="str">
        <f>Report!C4</f>
        <v>DEMO</v>
      </c>
      <c r="C3" s="54"/>
    </row>
    <row r="4" spans="1:3" x14ac:dyDescent="0.25">
      <c r="A4" s="325" t="str">
        <f>Report!A5</f>
        <v>Principal's EDID</v>
      </c>
      <c r="B4" s="326" t="str">
        <f>Report!C5</f>
        <v>DEMO</v>
      </c>
      <c r="C4" s="54"/>
    </row>
    <row r="5" spans="1:3" x14ac:dyDescent="0.25">
      <c r="A5" s="325" t="str">
        <f>Report!A6</f>
        <v>Principal's Role</v>
      </c>
      <c r="B5" s="326">
        <f>Report!C6</f>
        <v>0</v>
      </c>
      <c r="C5" s="54"/>
    </row>
    <row r="6" spans="1:3" x14ac:dyDescent="0.25">
      <c r="A6" s="325" t="str">
        <f>Report!A7</f>
        <v>Evaluator Last Name</v>
      </c>
      <c r="B6" s="326" t="str">
        <f>Report!C7</f>
        <v>DEMO</v>
      </c>
      <c r="C6" s="54"/>
    </row>
    <row r="7" spans="1:3" x14ac:dyDescent="0.25">
      <c r="A7" s="325" t="str">
        <f>Report!A8</f>
        <v>Evaluator First Name</v>
      </c>
      <c r="B7" s="326" t="str">
        <f>Report!C8</f>
        <v>DEMO</v>
      </c>
      <c r="C7" s="54"/>
    </row>
    <row r="8" spans="1:3" x14ac:dyDescent="0.25">
      <c r="A8" s="325" t="str">
        <f>Report!A9</f>
        <v>Evaluator EDID</v>
      </c>
      <c r="B8" s="326" t="str">
        <f>Report!C9</f>
        <v>DEMO</v>
      </c>
      <c r="C8" s="54"/>
    </row>
    <row r="9" spans="1:3" x14ac:dyDescent="0.25">
      <c r="A9" s="325" t="str">
        <f>Report!A10</f>
        <v>Evaluator Role</v>
      </c>
      <c r="B9" s="326">
        <f>Report!C10</f>
        <v>0</v>
      </c>
      <c r="C9" s="54"/>
    </row>
    <row r="10" spans="1:3" x14ac:dyDescent="0.25">
      <c r="A10" s="325" t="str">
        <f>Report!A11</f>
        <v>Date Submitted</v>
      </c>
      <c r="B10" s="326">
        <f>Report!C11</f>
        <v>0</v>
      </c>
      <c r="C10" s="54"/>
    </row>
    <row r="11" spans="1:3" x14ac:dyDescent="0.25">
      <c r="A11" s="53" t="str">
        <f>Report!F3</f>
        <v>School District Name</v>
      </c>
      <c r="B11" s="54">
        <f>Report!H3</f>
        <v>0</v>
      </c>
      <c r="C11" s="54"/>
    </row>
    <row r="12" spans="1:3" x14ac:dyDescent="0.25">
      <c r="A12" s="325" t="str">
        <f>Report!F4</f>
        <v>School Name</v>
      </c>
      <c r="B12" s="326">
        <f>Report!H4</f>
        <v>0</v>
      </c>
      <c r="C12" s="54"/>
    </row>
    <row r="13" spans="1:3" x14ac:dyDescent="0.25">
      <c r="A13" s="325" t="str">
        <f>Report!F5</f>
        <v>School Code</v>
      </c>
      <c r="B13" s="326" t="str">
        <f>Report!H5</f>
        <v/>
      </c>
      <c r="C13" s="54"/>
    </row>
    <row r="14" spans="1:3" x14ac:dyDescent="0.25">
      <c r="A14" s="325" t="str">
        <f>Report!F6</f>
        <v>School District Code</v>
      </c>
      <c r="B14" s="326" t="str">
        <f>Report!H6</f>
        <v/>
      </c>
      <c r="C14" s="54"/>
    </row>
    <row r="15" spans="1:3" x14ac:dyDescent="0.25">
      <c r="A15" s="325" t="str">
        <f>Report!F7</f>
        <v>BOCES Name</v>
      </c>
      <c r="B15" s="326">
        <f>Report!H7</f>
        <v>0</v>
      </c>
      <c r="C15" s="54"/>
    </row>
    <row r="16" spans="1:3" x14ac:dyDescent="0.25">
      <c r="A16" s="325" t="str">
        <f>Report!F8</f>
        <v>BOCES Code</v>
      </c>
      <c r="B16" s="326" t="str">
        <f>Report!H8</f>
        <v/>
      </c>
      <c r="C16" s="54"/>
    </row>
    <row r="17" spans="1:2" x14ac:dyDescent="0.25">
      <c r="A17" s="325" t="s">
        <v>3091</v>
      </c>
      <c r="B17" t="str">
        <f>Report!H9</f>
        <v>comment</v>
      </c>
    </row>
    <row r="18" spans="1:2" x14ac:dyDescent="0.25">
      <c r="A18" t="s">
        <v>464</v>
      </c>
      <c r="B18" t="str">
        <f>Instructions!$B$1</f>
        <v>PER-DEMO-8-14-14</v>
      </c>
    </row>
    <row r="19" spans="1:2" x14ac:dyDescent="0.25">
      <c r="A19" t="s">
        <v>3148</v>
      </c>
      <c r="B19" s="419" t="s">
        <v>3307</v>
      </c>
    </row>
    <row r="20" spans="1:2" x14ac:dyDescent="0.25">
      <c r="A20" t="s">
        <v>973</v>
      </c>
      <c r="B20" t="str">
        <f>B95</f>
        <v>Blank Form</v>
      </c>
    </row>
    <row r="21" spans="1:2" x14ac:dyDescent="0.25">
      <c r="A21" t="s">
        <v>974</v>
      </c>
      <c r="B21" t="str">
        <f>B118</f>
        <v>Blank Form</v>
      </c>
    </row>
    <row r="22" spans="1:2" x14ac:dyDescent="0.25">
      <c r="A22" t="s">
        <v>975</v>
      </c>
      <c r="B22" t="str">
        <f>B143</f>
        <v>Blank Form</v>
      </c>
    </row>
    <row r="23" spans="1:2" x14ac:dyDescent="0.25">
      <c r="A23" t="s">
        <v>976</v>
      </c>
      <c r="B23" t="str">
        <f>B162</f>
        <v>Blank Form</v>
      </c>
    </row>
    <row r="24" spans="1:2" x14ac:dyDescent="0.25">
      <c r="A24" t="s">
        <v>977</v>
      </c>
      <c r="B24" t="str">
        <f>B165</f>
        <v>Blank Form</v>
      </c>
    </row>
    <row r="25" spans="1:2" x14ac:dyDescent="0.25">
      <c r="A25" t="s">
        <v>978</v>
      </c>
      <c r="B25" t="str">
        <f>B196</f>
        <v>Blank Form</v>
      </c>
    </row>
    <row r="26" spans="1:2" x14ac:dyDescent="0.25">
      <c r="A26" t="s">
        <v>979</v>
      </c>
      <c r="B26" t="str">
        <f>B217</f>
        <v>Blank Form</v>
      </c>
    </row>
    <row r="27" spans="1:2" x14ac:dyDescent="0.25">
      <c r="A27" t="s">
        <v>980</v>
      </c>
      <c r="B27" t="str">
        <f>B243</f>
        <v>Blank Form</v>
      </c>
    </row>
    <row r="28" spans="1:2" x14ac:dyDescent="0.25">
      <c r="A28" t="s">
        <v>981</v>
      </c>
      <c r="B28" t="str">
        <f>B267</f>
        <v>Blank Form</v>
      </c>
    </row>
    <row r="29" spans="1:2" x14ac:dyDescent="0.25">
      <c r="A29" t="s">
        <v>982</v>
      </c>
      <c r="B29" t="str">
        <f>B288</f>
        <v>Blank Form</v>
      </c>
    </row>
    <row r="30" spans="1:2" x14ac:dyDescent="0.25">
      <c r="A30" t="s">
        <v>983</v>
      </c>
      <c r="B30" t="str">
        <f>B291</f>
        <v>Blank Form</v>
      </c>
    </row>
    <row r="31" spans="1:2" x14ac:dyDescent="0.25">
      <c r="A31" t="s">
        <v>984</v>
      </c>
      <c r="B31" t="str">
        <f>B316</f>
        <v>Blank Form</v>
      </c>
    </row>
    <row r="32" spans="1:2" x14ac:dyDescent="0.25">
      <c r="A32" t="s">
        <v>985</v>
      </c>
      <c r="B32" t="str">
        <f>B334</f>
        <v>Blank Form</v>
      </c>
    </row>
    <row r="33" spans="1:5" x14ac:dyDescent="0.25">
      <c r="A33" t="s">
        <v>986</v>
      </c>
      <c r="B33" t="str">
        <f>B360</f>
        <v>Blank Form</v>
      </c>
    </row>
    <row r="34" spans="1:5" x14ac:dyDescent="0.25">
      <c r="A34" t="s">
        <v>987</v>
      </c>
      <c r="B34" t="str">
        <f>B381</f>
        <v>Blank Form</v>
      </c>
    </row>
    <row r="35" spans="1:5" x14ac:dyDescent="0.25">
      <c r="A35" t="s">
        <v>997</v>
      </c>
      <c r="B35" t="str">
        <f>B384</f>
        <v>Blank Form</v>
      </c>
    </row>
    <row r="36" spans="1:5" x14ac:dyDescent="0.25">
      <c r="A36" t="s">
        <v>988</v>
      </c>
      <c r="B36" t="str">
        <f>B407</f>
        <v>Blank Form</v>
      </c>
    </row>
    <row r="37" spans="1:5" x14ac:dyDescent="0.25">
      <c r="A37" t="s">
        <v>989</v>
      </c>
      <c r="B37" t="str">
        <f>B432</f>
        <v>Blank Form</v>
      </c>
    </row>
    <row r="38" spans="1:5" x14ac:dyDescent="0.25">
      <c r="A38" t="s">
        <v>990</v>
      </c>
      <c r="B38" t="str">
        <f>B455</f>
        <v>Blank Form</v>
      </c>
    </row>
    <row r="39" spans="1:5" x14ac:dyDescent="0.25">
      <c r="A39" t="s">
        <v>991</v>
      </c>
      <c r="B39" t="str">
        <f>B458</f>
        <v>Blank Form</v>
      </c>
    </row>
    <row r="40" spans="1:5" x14ac:dyDescent="0.25">
      <c r="A40" t="s">
        <v>992</v>
      </c>
      <c r="B40" t="str">
        <f>B485</f>
        <v>Blank Form</v>
      </c>
    </row>
    <row r="41" spans="1:5" x14ac:dyDescent="0.25">
      <c r="A41" t="s">
        <v>993</v>
      </c>
      <c r="B41" t="str">
        <f>B504</f>
        <v>Blank Form</v>
      </c>
    </row>
    <row r="42" spans="1:5" x14ac:dyDescent="0.25">
      <c r="A42" t="s">
        <v>994</v>
      </c>
      <c r="B42" t="str">
        <f>B523</f>
        <v>Blank Form</v>
      </c>
    </row>
    <row r="43" spans="1:5" x14ac:dyDescent="0.25">
      <c r="A43" t="s">
        <v>995</v>
      </c>
      <c r="B43" t="str">
        <f>B543</f>
        <v>Blank Form</v>
      </c>
    </row>
    <row r="44" spans="1:5" x14ac:dyDescent="0.25">
      <c r="A44" t="s">
        <v>3149</v>
      </c>
      <c r="B44" t="str">
        <f>B565</f>
        <v>Blank Form</v>
      </c>
    </row>
    <row r="45" spans="1:5" x14ac:dyDescent="0.25">
      <c r="A45" t="s">
        <v>3150</v>
      </c>
      <c r="B45" t="str">
        <f>B585</f>
        <v>Blank Form</v>
      </c>
    </row>
    <row r="46" spans="1:5" x14ac:dyDescent="0.25">
      <c r="A46" t="s">
        <v>996</v>
      </c>
      <c r="B46" t="str">
        <f>B588</f>
        <v>Blank Form</v>
      </c>
    </row>
    <row r="47" spans="1:5" s="367" customFormat="1" x14ac:dyDescent="0.25">
      <c r="A47" s="367" t="s">
        <v>3172</v>
      </c>
      <c r="B47" s="367" t="str">
        <f>DATA!B608</f>
        <v>Blank Form</v>
      </c>
      <c r="D47" s="369"/>
      <c r="E47" s="370"/>
    </row>
    <row r="48" spans="1:5" s="367" customFormat="1" x14ac:dyDescent="0.25">
      <c r="A48" s="367" t="s">
        <v>3173</v>
      </c>
      <c r="B48" s="367" t="str">
        <f>DATA!B628</f>
        <v>Blank Form</v>
      </c>
      <c r="D48" s="369"/>
      <c r="E48" s="370"/>
    </row>
    <row r="49" spans="1:5" s="367" customFormat="1" x14ac:dyDescent="0.25">
      <c r="A49" s="367" t="s">
        <v>3174</v>
      </c>
      <c r="B49" s="367" t="str">
        <f>DATA!B648</f>
        <v>Blank Form</v>
      </c>
      <c r="D49" s="369"/>
      <c r="E49" s="370"/>
    </row>
    <row r="50" spans="1:5" x14ac:dyDescent="0.25">
      <c r="A50" t="s">
        <v>3151</v>
      </c>
      <c r="B50" t="str">
        <f>Report!G72</f>
        <v>No Score</v>
      </c>
    </row>
    <row r="51" spans="1:5" x14ac:dyDescent="0.25">
      <c r="A51" t="s">
        <v>3152</v>
      </c>
      <c r="B51" s="342" t="str">
        <f>Report!I70</f>
        <v>No Score</v>
      </c>
    </row>
    <row r="52" spans="1:5" x14ac:dyDescent="0.25">
      <c r="A52" s="343" t="s">
        <v>3153</v>
      </c>
      <c r="B52" s="365">
        <f>Report!K63</f>
        <v>0.08</v>
      </c>
    </row>
    <row r="53" spans="1:5" x14ac:dyDescent="0.25">
      <c r="A53" s="343" t="s">
        <v>3154</v>
      </c>
      <c r="B53" s="365">
        <f>Report!K64</f>
        <v>0.1</v>
      </c>
    </row>
    <row r="54" spans="1:5" x14ac:dyDescent="0.25">
      <c r="A54" s="343" t="s">
        <v>3155</v>
      </c>
      <c r="B54" s="365">
        <f>Report!K65</f>
        <v>0.08</v>
      </c>
    </row>
    <row r="55" spans="1:5" x14ac:dyDescent="0.25">
      <c r="A55" s="343" t="s">
        <v>3156</v>
      </c>
      <c r="B55" s="365">
        <f>Report!K66</f>
        <v>0.06</v>
      </c>
    </row>
    <row r="56" spans="1:5" x14ac:dyDescent="0.25">
      <c r="A56" s="343" t="s">
        <v>3157</v>
      </c>
      <c r="B56" s="365">
        <f>Report!K67</f>
        <v>0.12</v>
      </c>
      <c r="E56" s="150"/>
    </row>
    <row r="57" spans="1:5" x14ac:dyDescent="0.25">
      <c r="A57" t="s">
        <v>3158</v>
      </c>
      <c r="B57" s="365">
        <f>Report!K68</f>
        <v>0.06</v>
      </c>
    </row>
    <row r="58" spans="1:5" x14ac:dyDescent="0.25">
      <c r="A58" t="s">
        <v>3159</v>
      </c>
      <c r="B58" t="str">
        <f>'Standard 7 Scoring'!$G$77</f>
        <v>#N/A</v>
      </c>
    </row>
    <row r="59" spans="1:5" x14ac:dyDescent="0.25">
      <c r="A59" t="s">
        <v>3160</v>
      </c>
      <c r="B59" s="366" t="str">
        <f>'Standard 7 Scoring'!$I$77</f>
        <v>#NA</v>
      </c>
      <c r="E59" s="151"/>
    </row>
    <row r="60" spans="1:5" x14ac:dyDescent="0.25">
      <c r="A60" s="341"/>
      <c r="B60" s="341"/>
    </row>
    <row r="61" spans="1:5" x14ac:dyDescent="0.25">
      <c r="A61" s="341"/>
      <c r="B61" s="341"/>
    </row>
    <row r="62" spans="1:5" x14ac:dyDescent="0.25">
      <c r="A62" s="341"/>
      <c r="B62" s="341"/>
    </row>
    <row r="63" spans="1:5" ht="15.75" customHeight="1" x14ac:dyDescent="0.25">
      <c r="D63" s="138"/>
      <c r="E63" s="445" t="s">
        <v>466</v>
      </c>
    </row>
    <row r="64" spans="1:5" ht="31.5" x14ac:dyDescent="0.25">
      <c r="D64" s="139" t="s">
        <v>2490</v>
      </c>
      <c r="E64" s="892"/>
    </row>
    <row r="65" spans="1:6" x14ac:dyDescent="0.25">
      <c r="A65" s="1" t="s">
        <v>484</v>
      </c>
      <c r="B65" s="27"/>
      <c r="D65" s="138"/>
      <c r="E65" s="24"/>
    </row>
    <row r="66" spans="1:6" x14ac:dyDescent="0.25">
      <c r="A66" s="1" t="s">
        <v>1006</v>
      </c>
      <c r="B66" s="27"/>
      <c r="D66" s="138"/>
      <c r="E66" s="24"/>
    </row>
    <row r="67" spans="1:6" x14ac:dyDescent="0.25">
      <c r="A67" s="60"/>
      <c r="B67" s="62"/>
      <c r="D67" s="138"/>
      <c r="E67" s="153"/>
    </row>
    <row r="68" spans="1:6" x14ac:dyDescent="0.25">
      <c r="A68" s="60"/>
      <c r="B68" s="62"/>
      <c r="D68" s="138"/>
      <c r="E68" s="154" t="s">
        <v>3290</v>
      </c>
    </row>
    <row r="69" spans="1:6" x14ac:dyDescent="0.25">
      <c r="A69" s="2" t="s">
        <v>493</v>
      </c>
      <c r="B69" s="28" t="b">
        <v>0</v>
      </c>
      <c r="D69" s="149" t="s">
        <v>1984</v>
      </c>
      <c r="E69" s="190" t="s">
        <v>1981</v>
      </c>
    </row>
    <row r="70" spans="1:6" x14ac:dyDescent="0.25">
      <c r="A70" s="2" t="s">
        <v>493</v>
      </c>
      <c r="B70" s="28" t="b">
        <v>0</v>
      </c>
      <c r="D70" s="149" t="s">
        <v>1985</v>
      </c>
      <c r="E70" s="155" t="s">
        <v>1986</v>
      </c>
    </row>
    <row r="71" spans="1:6" x14ac:dyDescent="0.25">
      <c r="A71" s="2" t="s">
        <v>493</v>
      </c>
      <c r="B71" s="28" t="b">
        <v>0</v>
      </c>
      <c r="D71" s="149" t="s">
        <v>1987</v>
      </c>
      <c r="E71" s="155" t="s">
        <v>1980</v>
      </c>
    </row>
    <row r="72" spans="1:6" x14ac:dyDescent="0.25">
      <c r="A72" s="186" t="s">
        <v>493</v>
      </c>
      <c r="B72" s="187" t="b">
        <v>0</v>
      </c>
      <c r="D72" s="188"/>
      <c r="E72" s="189" t="s">
        <v>2566</v>
      </c>
      <c r="F72" s="137" t="s">
        <v>2566</v>
      </c>
    </row>
    <row r="73" spans="1:6" x14ac:dyDescent="0.25">
      <c r="A73" s="3" t="s">
        <v>1007</v>
      </c>
      <c r="B73" s="5">
        <f>IF(AND(B69&lt;&gt;FALSE,B70&lt;&gt;FALSE,B71&lt;&gt;FALSE),1,IF(OR(B69=TRUE,B70=TRUE,B71=TRUE),3,2))</f>
        <v>2</v>
      </c>
      <c r="D73" s="149"/>
      <c r="E73" s="155"/>
    </row>
    <row r="74" spans="1:6" x14ac:dyDescent="0.25">
      <c r="A74" s="60"/>
      <c r="B74" s="60"/>
      <c r="D74" s="149"/>
      <c r="E74" s="156" t="s">
        <v>2469</v>
      </c>
    </row>
    <row r="75" spans="1:6" x14ac:dyDescent="0.25">
      <c r="A75" s="60"/>
      <c r="B75" s="61"/>
      <c r="D75" s="149"/>
      <c r="E75" s="157" t="s">
        <v>3272</v>
      </c>
    </row>
    <row r="76" spans="1:6" x14ac:dyDescent="0.25">
      <c r="A76" s="29" t="s">
        <v>468</v>
      </c>
      <c r="B76" s="59" t="b">
        <v>0</v>
      </c>
      <c r="D76" s="149" t="s">
        <v>1988</v>
      </c>
      <c r="E76" s="155" t="s">
        <v>1982</v>
      </c>
    </row>
    <row r="77" spans="1:6" x14ac:dyDescent="0.25">
      <c r="A77" s="29" t="s">
        <v>468</v>
      </c>
      <c r="B77" s="59" t="b">
        <v>0</v>
      </c>
      <c r="D77" s="149" t="s">
        <v>1989</v>
      </c>
      <c r="E77" s="155" t="s">
        <v>1983</v>
      </c>
    </row>
    <row r="78" spans="1:6" x14ac:dyDescent="0.25">
      <c r="A78" s="3" t="s">
        <v>1007</v>
      </c>
      <c r="B78" s="5">
        <f>IF(AND(B76&lt;&gt;FALSE,B77&lt;&gt;FALSE),1,IF(OR(B76=TRUE,B77=TRUE),3,2))</f>
        <v>2</v>
      </c>
      <c r="D78" s="149"/>
      <c r="E78" s="157" t="s">
        <v>521</v>
      </c>
    </row>
    <row r="79" spans="1:6" x14ac:dyDescent="0.25">
      <c r="A79" s="60"/>
      <c r="B79" s="60"/>
      <c r="D79" s="149"/>
      <c r="E79" s="157" t="s">
        <v>3273</v>
      </c>
    </row>
    <row r="80" spans="1:6" x14ac:dyDescent="0.25">
      <c r="A80" s="29" t="s">
        <v>1003</v>
      </c>
      <c r="B80" s="28" t="b">
        <v>0</v>
      </c>
      <c r="D80" s="149" t="s">
        <v>1990</v>
      </c>
      <c r="E80" s="155" t="s">
        <v>1991</v>
      </c>
    </row>
    <row r="81" spans="1:5" x14ac:dyDescent="0.25">
      <c r="A81" s="29" t="s">
        <v>1003</v>
      </c>
      <c r="B81" s="28" t="b">
        <v>0</v>
      </c>
      <c r="D81" s="149" t="s">
        <v>1992</v>
      </c>
      <c r="E81" s="155" t="s">
        <v>1993</v>
      </c>
    </row>
    <row r="82" spans="1:5" x14ac:dyDescent="0.25">
      <c r="A82" s="29" t="s">
        <v>1003</v>
      </c>
      <c r="B82" s="28" t="b">
        <v>0</v>
      </c>
      <c r="D82" s="149" t="s">
        <v>1994</v>
      </c>
      <c r="E82" s="155" t="s">
        <v>1995</v>
      </c>
    </row>
    <row r="83" spans="1:5" x14ac:dyDescent="0.25">
      <c r="A83" s="29" t="s">
        <v>1003</v>
      </c>
      <c r="B83" s="28" t="b">
        <v>0</v>
      </c>
      <c r="D83" s="149" t="s">
        <v>1996</v>
      </c>
      <c r="E83" s="155" t="s">
        <v>1997</v>
      </c>
    </row>
    <row r="84" spans="1:5" x14ac:dyDescent="0.25">
      <c r="A84" s="29" t="s">
        <v>1003</v>
      </c>
      <c r="B84" s="28" t="b">
        <v>0</v>
      </c>
      <c r="D84" s="149" t="s">
        <v>1998</v>
      </c>
      <c r="E84" s="155" t="s">
        <v>1999</v>
      </c>
    </row>
    <row r="85" spans="1:5" x14ac:dyDescent="0.25">
      <c r="A85" s="29" t="s">
        <v>1003</v>
      </c>
      <c r="B85" s="28" t="b">
        <v>0</v>
      </c>
      <c r="D85" s="149" t="s">
        <v>2000</v>
      </c>
      <c r="E85" s="155" t="s">
        <v>2001</v>
      </c>
    </row>
    <row r="86" spans="1:5" x14ac:dyDescent="0.25">
      <c r="A86" s="3" t="s">
        <v>1007</v>
      </c>
      <c r="B86" s="5">
        <f>IF(AND(B80 &lt;&gt;FALSE,B81 &lt;&gt;FALSE,B82&lt;&gt;FALSE,B83&lt;&gt;FALSE,B84&lt;&gt;FALSE,B85&lt;&gt;FALSE),1,IF(OR(B80=TRUE,B81=TRUE,B82=TRUE,B83=TRUE,B84=TRUE,B85=TRUE),3,2))</f>
        <v>2</v>
      </c>
      <c r="D86" s="149"/>
      <c r="E86" s="157" t="s">
        <v>521</v>
      </c>
    </row>
    <row r="87" spans="1:5" x14ac:dyDescent="0.25">
      <c r="A87" s="60"/>
      <c r="B87" s="61"/>
      <c r="D87" s="149"/>
      <c r="E87" s="158" t="s">
        <v>3291</v>
      </c>
    </row>
    <row r="88" spans="1:5" x14ac:dyDescent="0.25">
      <c r="A88" s="2" t="s">
        <v>1004</v>
      </c>
      <c r="B88" s="28" t="b">
        <v>0</v>
      </c>
      <c r="D88" s="149" t="s">
        <v>2002</v>
      </c>
      <c r="E88" s="155" t="s">
        <v>2003</v>
      </c>
    </row>
    <row r="89" spans="1:5" x14ac:dyDescent="0.25">
      <c r="A89" s="2" t="s">
        <v>1004</v>
      </c>
      <c r="B89" s="28" t="b">
        <v>0</v>
      </c>
      <c r="D89" s="149" t="s">
        <v>2004</v>
      </c>
      <c r="E89" s="155" t="s">
        <v>2005</v>
      </c>
    </row>
    <row r="90" spans="1:5" x14ac:dyDescent="0.25">
      <c r="A90" s="3" t="s">
        <v>1007</v>
      </c>
      <c r="B90" s="5">
        <f>IF(AND(B88&lt;&gt;FALSE,B89&lt;&gt;FALSE),1,IF(OR(B88=TRUE,B89=TRUE),3,2))</f>
        <v>2</v>
      </c>
      <c r="D90" s="149"/>
      <c r="E90" s="157" t="s">
        <v>521</v>
      </c>
    </row>
    <row r="91" spans="1:5" x14ac:dyDescent="0.25">
      <c r="A91" s="62"/>
      <c r="B91" s="62"/>
      <c r="D91" s="149"/>
      <c r="E91" s="158" t="s">
        <v>3298</v>
      </c>
    </row>
    <row r="92" spans="1:5" x14ac:dyDescent="0.25">
      <c r="A92" s="2" t="s">
        <v>1008</v>
      </c>
      <c r="B92" s="28" t="b">
        <v>0</v>
      </c>
      <c r="D92" s="149" t="s">
        <v>2006</v>
      </c>
      <c r="E92" s="155" t="s">
        <v>3271</v>
      </c>
    </row>
    <row r="93" spans="1:5" x14ac:dyDescent="0.25">
      <c r="A93" s="2" t="s">
        <v>1008</v>
      </c>
      <c r="B93" s="28" t="b">
        <v>0</v>
      </c>
      <c r="D93" s="149" t="s">
        <v>2007</v>
      </c>
      <c r="E93" s="155" t="s">
        <v>2008</v>
      </c>
    </row>
    <row r="94" spans="1:5" x14ac:dyDescent="0.25">
      <c r="A94" s="3" t="s">
        <v>1007</v>
      </c>
      <c r="B94" s="5">
        <f>IF(AND(B92&lt;&gt;FALSE,B93&lt;&gt;FALSE),1,IF(OR(B92=TRUE,B93=TRUE),3,2))</f>
        <v>2</v>
      </c>
      <c r="D94" s="149"/>
      <c r="E94" s="155"/>
    </row>
    <row r="95" spans="1:5" x14ac:dyDescent="0.25">
      <c r="A95" s="4" t="s">
        <v>1009</v>
      </c>
      <c r="B95" s="6" t="str">
        <f>IF(AND(B72=TRUE,B73&lt;&gt;2),"No Score",IF(B72=TRUE,"Basic",IF(AND(B73=2,B78=2,B86=2,B90=2,B94=2),"Blank Form",IF(AND(B73=1,B78=1,B86=1,B90=1,B94=1),"Exemplary",IF(AND(B73=1,B78=1,B86=1,B90=1,B94&lt;&gt;1),"Accomplished",IF(AND(B73=1,B78=1,B86=1,B90&lt;&gt;1),"Proficient",IF(AND(B73=1,B78=1,B86&lt;&gt;1),"Partially Proficient",IF(AND(B73&lt;&gt;2,B78&lt;&gt;1,B86&lt;&gt;1,B90&lt;&gt;1,B94&lt;&gt;1),"Basic","Basic"))))))))</f>
        <v>Blank Form</v>
      </c>
      <c r="D95" s="149"/>
      <c r="E95" s="159"/>
    </row>
    <row r="96" spans="1:5" x14ac:dyDescent="0.25">
      <c r="A96" s="4" t="s">
        <v>483</v>
      </c>
      <c r="B96" s="6" t="str">
        <f>IF(B95=definitions!$B$13,definitions!$A$13,IF(B95=definitions!$B$11,definitions!$A$11,IF(B95=definitions!$B$10,4,IF(B95=definitions!$B$9,3,IF(B95=definitions!$B$8,2,IF(B95=definitions!$B$7,1,IF(B95=definitions!$B$6,0,definitions!$B$12)))))))</f>
        <v>BF</v>
      </c>
      <c r="D96" s="149"/>
      <c r="E96" s="157" t="s">
        <v>3274</v>
      </c>
    </row>
    <row r="97" spans="1:5" x14ac:dyDescent="0.25">
      <c r="A97" s="2" t="s">
        <v>493</v>
      </c>
      <c r="B97" s="28" t="b">
        <v>0</v>
      </c>
      <c r="C97" s="58"/>
      <c r="D97" s="149" t="s">
        <v>2009</v>
      </c>
      <c r="E97" s="155" t="s">
        <v>2010</v>
      </c>
    </row>
    <row r="98" spans="1:5" x14ac:dyDescent="0.25">
      <c r="A98" s="2" t="s">
        <v>493</v>
      </c>
      <c r="B98" s="28" t="b">
        <v>0</v>
      </c>
      <c r="D98" s="149" t="s">
        <v>2011</v>
      </c>
      <c r="E98" s="155" t="s">
        <v>2012</v>
      </c>
    </row>
    <row r="99" spans="1:5" x14ac:dyDescent="0.25">
      <c r="A99" s="186" t="s">
        <v>493</v>
      </c>
      <c r="B99" s="187" t="b">
        <v>0</v>
      </c>
      <c r="D99" s="188"/>
      <c r="E99" s="189" t="s">
        <v>2566</v>
      </c>
    </row>
    <row r="100" spans="1:5" x14ac:dyDescent="0.25">
      <c r="A100" s="3" t="s">
        <v>1007</v>
      </c>
      <c r="B100" s="5">
        <f>IF(AND(B97&lt;&gt;FALSE,B98&lt;&gt;FALSE),1,IF(OR(B97=TRUE,B98=TRUE),3,2))</f>
        <v>2</v>
      </c>
      <c r="D100" s="149"/>
      <c r="E100" s="157" t="s">
        <v>521</v>
      </c>
    </row>
    <row r="101" spans="1:5" x14ac:dyDescent="0.25">
      <c r="A101" s="63"/>
      <c r="B101" s="63"/>
      <c r="D101" s="149"/>
      <c r="E101" s="157" t="s">
        <v>3275</v>
      </c>
    </row>
    <row r="102" spans="1:5" x14ac:dyDescent="0.25">
      <c r="A102" s="2" t="s">
        <v>468</v>
      </c>
      <c r="B102" s="28" t="b">
        <v>0</v>
      </c>
      <c r="D102" s="149" t="s">
        <v>2013</v>
      </c>
      <c r="E102" s="155" t="s">
        <v>2014</v>
      </c>
    </row>
    <row r="103" spans="1:5" x14ac:dyDescent="0.25">
      <c r="A103" s="2" t="s">
        <v>468</v>
      </c>
      <c r="B103" s="28" t="b">
        <v>0</v>
      </c>
      <c r="D103" s="149" t="s">
        <v>2015</v>
      </c>
      <c r="E103" s="155" t="s">
        <v>2016</v>
      </c>
    </row>
    <row r="104" spans="1:5" x14ac:dyDescent="0.25">
      <c r="A104" s="2" t="s">
        <v>468</v>
      </c>
      <c r="B104" s="28" t="b">
        <v>0</v>
      </c>
      <c r="D104" s="149" t="s">
        <v>2017</v>
      </c>
      <c r="E104" s="155" t="s">
        <v>2018</v>
      </c>
    </row>
    <row r="105" spans="1:5" x14ac:dyDescent="0.25">
      <c r="A105" s="3" t="s">
        <v>1007</v>
      </c>
      <c r="B105" s="5">
        <f>IF(AND(B102&lt;&gt;FALSE,B103&lt;&gt;FALSE,B104&lt;&gt;FALSE),1,IF(OR(B102=TRUE,B103=TRUE,B104=TRUE),3,2))</f>
        <v>2</v>
      </c>
      <c r="D105" s="149"/>
      <c r="E105" s="157" t="s">
        <v>521</v>
      </c>
    </row>
    <row r="106" spans="1:5" x14ac:dyDescent="0.25">
      <c r="A106" s="60"/>
      <c r="B106" s="61"/>
      <c r="D106" s="149"/>
      <c r="E106" s="157" t="s">
        <v>3276</v>
      </c>
    </row>
    <row r="107" spans="1:5" x14ac:dyDescent="0.25">
      <c r="A107" s="2" t="s">
        <v>1003</v>
      </c>
      <c r="B107" s="28" t="b">
        <v>0</v>
      </c>
      <c r="D107" s="149" t="s">
        <v>2019</v>
      </c>
      <c r="E107" s="155" t="s">
        <v>2020</v>
      </c>
    </row>
    <row r="108" spans="1:5" x14ac:dyDescent="0.25">
      <c r="A108" s="2" t="s">
        <v>1003</v>
      </c>
      <c r="B108" s="28" t="b">
        <v>0</v>
      </c>
      <c r="D108" s="149" t="s">
        <v>2021</v>
      </c>
      <c r="E108" s="155" t="s">
        <v>2022</v>
      </c>
    </row>
    <row r="109" spans="1:5" x14ac:dyDescent="0.25">
      <c r="A109" s="3" t="s">
        <v>1007</v>
      </c>
      <c r="B109" s="5">
        <f>IF(AND(B107&lt;&gt;FALSE,B108&lt;&gt;FALSE),1,IF(OR(B107=TRUE,B108=TRUE),3,2))</f>
        <v>2</v>
      </c>
      <c r="D109" s="149"/>
      <c r="E109" s="157" t="s">
        <v>521</v>
      </c>
    </row>
    <row r="110" spans="1:5" x14ac:dyDescent="0.25">
      <c r="A110" s="60"/>
      <c r="B110" s="61"/>
      <c r="D110" s="149"/>
      <c r="E110" s="157" t="s">
        <v>3299</v>
      </c>
    </row>
    <row r="111" spans="1:5" x14ac:dyDescent="0.25">
      <c r="A111" s="2" t="s">
        <v>1004</v>
      </c>
      <c r="B111" s="28" t="b">
        <v>0</v>
      </c>
      <c r="D111" s="149" t="s">
        <v>2023</v>
      </c>
      <c r="E111" s="155" t="s">
        <v>2024</v>
      </c>
    </row>
    <row r="112" spans="1:5" x14ac:dyDescent="0.25">
      <c r="A112" s="2" t="s">
        <v>1004</v>
      </c>
      <c r="B112" s="28" t="b">
        <v>0</v>
      </c>
      <c r="D112" s="149" t="s">
        <v>2025</v>
      </c>
      <c r="E112" s="155" t="s">
        <v>2026</v>
      </c>
    </row>
    <row r="113" spans="1:5" x14ac:dyDescent="0.25">
      <c r="A113" s="3" t="s">
        <v>1007</v>
      </c>
      <c r="B113" s="5">
        <f>IF(AND(B111&lt;&gt;FALSE,B112&lt;&gt;FALSE),1,IF(OR(B111=TRUE,B112=TRUE),3,2))</f>
        <v>2</v>
      </c>
      <c r="D113" s="149"/>
      <c r="E113" s="157" t="s">
        <v>521</v>
      </c>
    </row>
    <row r="114" spans="1:5" x14ac:dyDescent="0.25">
      <c r="A114" s="60"/>
      <c r="B114" s="61"/>
      <c r="D114" s="149"/>
      <c r="E114" s="157" t="s">
        <v>3292</v>
      </c>
    </row>
    <row r="115" spans="1:5" x14ac:dyDescent="0.25">
      <c r="A115" s="2" t="s">
        <v>469</v>
      </c>
      <c r="B115" s="28" t="b">
        <v>0</v>
      </c>
      <c r="D115" s="149" t="s">
        <v>2027</v>
      </c>
      <c r="E115" s="155" t="s">
        <v>2028</v>
      </c>
    </row>
    <row r="116" spans="1:5" x14ac:dyDescent="0.25">
      <c r="A116" s="2" t="s">
        <v>469</v>
      </c>
      <c r="B116" s="28" t="b">
        <v>0</v>
      </c>
      <c r="D116" s="149" t="s">
        <v>2029</v>
      </c>
      <c r="E116" s="155" t="s">
        <v>2030</v>
      </c>
    </row>
    <row r="117" spans="1:5" x14ac:dyDescent="0.25">
      <c r="A117" s="3" t="s">
        <v>1007</v>
      </c>
      <c r="B117" s="5">
        <f>IF(AND(B115&lt;&gt;FALSE,B116&lt;&gt;FALSE),1,IF(OR(B115=TRUE,B116=TRUE),3,2))</f>
        <v>2</v>
      </c>
      <c r="D117" s="149"/>
      <c r="E117" s="155"/>
    </row>
    <row r="118" spans="1:5" x14ac:dyDescent="0.25">
      <c r="A118" s="4" t="s">
        <v>1009</v>
      </c>
      <c r="B118" s="6" t="str">
        <f>IF(AND(B99=TRUE,B100&lt;&gt;2),"No Score",IF(B99=TRUE,"Basic",IF(AND(B100=2,B105=2,B109=2,B113=2,B117=2),"Blank Form",IF(AND(B100=1,B105=1,B109=1,B113=1,B117=1),"Exemplary",IF(AND(B100=1,B105=1,B109=1,B113=1,B117&lt;&gt;1),"Accomplished",IF(AND(B100=1,B105=1,B109=1,B113&lt;&gt;1),"Proficient",IF(AND(B100=1,B105=1,B109&lt;&gt;1),"Partially Proficient",IF(AND(B100&lt;&gt;2,B105&lt;&gt;1,B109&lt;&gt;1,B113&lt;&gt;1,B117&lt;&gt;1),"Basic","Basic"))))))))</f>
        <v>Blank Form</v>
      </c>
      <c r="D118" s="149"/>
      <c r="E118" s="155"/>
    </row>
    <row r="119" spans="1:5" x14ac:dyDescent="0.25">
      <c r="A119" s="4" t="s">
        <v>483</v>
      </c>
      <c r="B119" s="6" t="str">
        <f>IF(B118=definitions!$B$13,definitions!$A$13,IF(B118=definitions!$B$11,definitions!$A$11,IF(B118=definitions!$B$10,4,IF(B118=definitions!$B$9,3,IF(B118=definitions!$B$8,2,IF(B118=definitions!$B$7,1,IF(B118=definitions!$B$6,0,definitions!$B$12)))))))</f>
        <v>BF</v>
      </c>
      <c r="D119" s="149"/>
      <c r="E119" s="158" t="s">
        <v>3274</v>
      </c>
    </row>
    <row r="120" spans="1:5" x14ac:dyDescent="0.25">
      <c r="A120" s="2" t="s">
        <v>493</v>
      </c>
      <c r="B120" s="28" t="b">
        <v>0</v>
      </c>
      <c r="D120" s="149" t="s">
        <v>2031</v>
      </c>
      <c r="E120" s="155" t="s">
        <v>2032</v>
      </c>
    </row>
    <row r="121" spans="1:5" ht="16.5" customHeight="1" x14ac:dyDescent="0.25">
      <c r="A121" s="60"/>
      <c r="B121" s="61"/>
      <c r="E121" s="153" t="s">
        <v>2470</v>
      </c>
    </row>
    <row r="122" spans="1:5" ht="16.5" customHeight="1" x14ac:dyDescent="0.25">
      <c r="A122" s="2" t="s">
        <v>493</v>
      </c>
      <c r="B122" s="28" t="b">
        <v>0</v>
      </c>
      <c r="D122" s="149" t="s">
        <v>2033</v>
      </c>
      <c r="E122" s="155" t="s">
        <v>2471</v>
      </c>
    </row>
    <row r="123" spans="1:5" ht="16.5" customHeight="1" x14ac:dyDescent="0.25">
      <c r="A123" s="2" t="s">
        <v>493</v>
      </c>
      <c r="B123" s="28" t="b">
        <v>0</v>
      </c>
      <c r="D123" s="149" t="s">
        <v>2034</v>
      </c>
      <c r="E123" s="155" t="s">
        <v>2472</v>
      </c>
    </row>
    <row r="124" spans="1:5" ht="16.5" customHeight="1" x14ac:dyDescent="0.25">
      <c r="A124" s="186" t="s">
        <v>493</v>
      </c>
      <c r="B124" s="187" t="b">
        <v>0</v>
      </c>
      <c r="D124" s="188"/>
      <c r="E124" s="189" t="s">
        <v>2566</v>
      </c>
    </row>
    <row r="125" spans="1:5" ht="16.5" customHeight="1" x14ac:dyDescent="0.25">
      <c r="A125" s="3" t="s">
        <v>1007</v>
      </c>
      <c r="B125" s="5">
        <f>IF(AND(B120&lt;&gt;FALSE,B122&lt;&gt;FALSE,B123&lt;&gt;FALSE),1,IF(OR(B120=TRUE,B122=TRUE,B123=TRUE),3,2))</f>
        <v>2</v>
      </c>
      <c r="D125" s="149"/>
      <c r="E125" s="157" t="s">
        <v>521</v>
      </c>
    </row>
    <row r="126" spans="1:5" x14ac:dyDescent="0.25">
      <c r="A126" s="60"/>
      <c r="B126" s="60"/>
      <c r="D126" s="149"/>
      <c r="E126" s="158" t="s">
        <v>3274</v>
      </c>
    </row>
    <row r="127" spans="1:5" x14ac:dyDescent="0.25">
      <c r="A127" s="2" t="s">
        <v>468</v>
      </c>
      <c r="B127" s="28" t="b">
        <v>0</v>
      </c>
      <c r="D127" s="149" t="s">
        <v>2035</v>
      </c>
      <c r="E127" s="155" t="s">
        <v>2036</v>
      </c>
    </row>
    <row r="128" spans="1:5" x14ac:dyDescent="0.25">
      <c r="A128" s="2" t="s">
        <v>468</v>
      </c>
      <c r="B128" s="28" t="b">
        <v>0</v>
      </c>
      <c r="D128" s="149" t="s">
        <v>2037</v>
      </c>
      <c r="E128" s="155" t="s">
        <v>2038</v>
      </c>
    </row>
    <row r="129" spans="1:5" x14ac:dyDescent="0.25">
      <c r="A129" s="3" t="s">
        <v>1007</v>
      </c>
      <c r="B129" s="5">
        <f>IF(AND(B127&lt;&gt;FALSE,B128&lt;&gt;FALSE),1,IF(OR(B127=TRUE,B128=TRUE),3,2))</f>
        <v>2</v>
      </c>
      <c r="D129" s="149"/>
      <c r="E129" s="157" t="s">
        <v>521</v>
      </c>
    </row>
    <row r="130" spans="1:5" x14ac:dyDescent="0.25">
      <c r="A130" s="60"/>
      <c r="B130" s="61"/>
      <c r="D130" s="149"/>
      <c r="E130" s="157" t="s">
        <v>3277</v>
      </c>
    </row>
    <row r="131" spans="1:5" x14ac:dyDescent="0.25">
      <c r="A131" s="2" t="s">
        <v>1003</v>
      </c>
      <c r="B131" s="28" t="b">
        <v>0</v>
      </c>
      <c r="D131" s="149" t="s">
        <v>2039</v>
      </c>
      <c r="E131" s="155" t="s">
        <v>2040</v>
      </c>
    </row>
    <row r="132" spans="1:5" x14ac:dyDescent="0.25">
      <c r="A132" s="2" t="s">
        <v>1003</v>
      </c>
      <c r="B132" s="28" t="b">
        <v>0</v>
      </c>
      <c r="D132" s="149" t="s">
        <v>2041</v>
      </c>
      <c r="E132" s="155" t="s">
        <v>2042</v>
      </c>
    </row>
    <row r="133" spans="1:5" x14ac:dyDescent="0.25">
      <c r="A133" s="3" t="s">
        <v>1007</v>
      </c>
      <c r="B133" s="5">
        <f>IF(AND(B131&lt;&gt;FALSE,B132&lt;&gt;FALSE),1,IF(OR(B131=TRUE,B132=TRUE),3,2))</f>
        <v>2</v>
      </c>
      <c r="D133" s="149"/>
      <c r="E133" s="157" t="s">
        <v>521</v>
      </c>
    </row>
    <row r="134" spans="1:5" x14ac:dyDescent="0.25">
      <c r="A134" s="60"/>
      <c r="B134" s="61"/>
      <c r="D134" s="149"/>
      <c r="E134" s="157" t="s">
        <v>3292</v>
      </c>
    </row>
    <row r="135" spans="1:5" x14ac:dyDescent="0.25">
      <c r="A135" s="2" t="s">
        <v>1004</v>
      </c>
      <c r="B135" s="28" t="b">
        <v>0</v>
      </c>
      <c r="D135" s="149" t="s">
        <v>2043</v>
      </c>
      <c r="E135" s="155" t="s">
        <v>2044</v>
      </c>
    </row>
    <row r="136" spans="1:5" x14ac:dyDescent="0.25">
      <c r="A136" s="2" t="s">
        <v>1004</v>
      </c>
      <c r="B136" s="28" t="b">
        <v>0</v>
      </c>
      <c r="D136" s="149" t="s">
        <v>2045</v>
      </c>
      <c r="E136" s="155" t="s">
        <v>2046</v>
      </c>
    </row>
    <row r="137" spans="1:5" x14ac:dyDescent="0.25">
      <c r="A137" s="2" t="s">
        <v>1004</v>
      </c>
      <c r="B137" s="28" t="b">
        <v>0</v>
      </c>
      <c r="D137" s="149" t="s">
        <v>2047</v>
      </c>
      <c r="E137" s="155" t="s">
        <v>2048</v>
      </c>
    </row>
    <row r="138" spans="1:5" x14ac:dyDescent="0.25">
      <c r="A138" s="3" t="s">
        <v>1007</v>
      </c>
      <c r="B138" s="5">
        <f>IF(AND(B135&lt;&gt;FALSE,B136&lt;&gt;FALSE,B137&lt;&gt;FALSE),1,IF(OR(B135=TRUE,B136=TRUE,B137=TRUE),3,2))</f>
        <v>2</v>
      </c>
      <c r="D138" s="149"/>
      <c r="E138" s="157" t="s">
        <v>521</v>
      </c>
    </row>
    <row r="139" spans="1:5" x14ac:dyDescent="0.25">
      <c r="A139" s="60"/>
      <c r="B139" s="61"/>
      <c r="D139" s="149"/>
      <c r="E139" s="157" t="s">
        <v>3292</v>
      </c>
    </row>
    <row r="140" spans="1:5" x14ac:dyDescent="0.25">
      <c r="A140" s="2" t="s">
        <v>469</v>
      </c>
      <c r="B140" s="28" t="b">
        <v>0</v>
      </c>
      <c r="D140" s="149" t="s">
        <v>2049</v>
      </c>
      <c r="E140" s="155" t="s">
        <v>2050</v>
      </c>
    </row>
    <row r="141" spans="1:5" x14ac:dyDescent="0.25">
      <c r="A141" s="2" t="s">
        <v>469</v>
      </c>
      <c r="B141" s="28" t="b">
        <v>0</v>
      </c>
      <c r="D141" s="149" t="s">
        <v>2051</v>
      </c>
      <c r="E141" s="155" t="s">
        <v>2052</v>
      </c>
    </row>
    <row r="142" spans="1:5" x14ac:dyDescent="0.25">
      <c r="A142" s="3" t="s">
        <v>1007</v>
      </c>
      <c r="B142" s="5">
        <f>IF(AND(B140&lt;&gt;FALSE,B141&lt;&gt;FALSE),1,IF(OR(B140=TRUE,B141=TRUE),3,2))</f>
        <v>2</v>
      </c>
      <c r="D142" s="149"/>
      <c r="E142" s="159"/>
    </row>
    <row r="143" spans="1:5" x14ac:dyDescent="0.25">
      <c r="A143" s="4" t="s">
        <v>1009</v>
      </c>
      <c r="B143" s="6" t="str">
        <f>IF(AND(B124=TRUE,B125&lt;&gt;2),"No Score",IF(B124=TRUE,"Basic",IF(AND(B125=2,B129=2,B133=2,B138=2,B142=2),"Blank Form",IF(AND(B125=1,B129=1,B133=1,B138=1,B142=1),"Exemplary",IF(AND(B125=1,B129=1,B133=1,B138=1,B142&lt;&gt;1),"Accomplished",IF(AND(B125=1,B129=1,B133=1,B138&lt;&gt;1),"Proficient",IF(AND(B125=1,B129=1,B133&lt;&gt;1),"Partially Proficient",IF(AND(B125&lt;&gt;2,B129&lt;&gt;1,B133&lt;&gt;1,B138&lt;&gt;1,B142&lt;&gt;1),"Basic","Basic"))))))))</f>
        <v>Blank Form</v>
      </c>
      <c r="D143" s="149"/>
      <c r="E143" s="153"/>
    </row>
    <row r="144" spans="1:5" x14ac:dyDescent="0.25">
      <c r="A144" s="4" t="s">
        <v>483</v>
      </c>
      <c r="B144" s="6" t="str">
        <f>IF(B143=definitions!$B$13,definitions!$A$13,IF(B143=definitions!$B$11,definitions!$A$11,IF(B143=definitions!$B$10,4,IF(B143=definitions!$B$9,3,IF(B143=definitions!$B$8,2,IF(B143=definitions!$B$7,1,IF(B143=definitions!$B$6,0,definitions!$B$12)))))))</f>
        <v>BF</v>
      </c>
      <c r="D144" s="149"/>
      <c r="E144" s="158" t="s">
        <v>3274</v>
      </c>
    </row>
    <row r="145" spans="1:5" x14ac:dyDescent="0.25">
      <c r="A145" s="2" t="s">
        <v>493</v>
      </c>
      <c r="B145" s="28" t="b">
        <v>0</v>
      </c>
      <c r="D145" s="149" t="s">
        <v>2053</v>
      </c>
      <c r="E145" s="155" t="s">
        <v>2054</v>
      </c>
    </row>
    <row r="146" spans="1:5" x14ac:dyDescent="0.25">
      <c r="A146" s="186" t="s">
        <v>493</v>
      </c>
      <c r="B146" s="187" t="b">
        <v>0</v>
      </c>
      <c r="D146" s="188"/>
      <c r="E146" s="189" t="s">
        <v>2566</v>
      </c>
    </row>
    <row r="147" spans="1:5" x14ac:dyDescent="0.25">
      <c r="A147" s="3" t="s">
        <v>1007</v>
      </c>
      <c r="B147" s="5">
        <f>IF(AND(B145&lt;&gt;FALSE),1,IF(OR(B145=TRUE),3,2))</f>
        <v>2</v>
      </c>
      <c r="D147" s="149"/>
      <c r="E147" s="157" t="s">
        <v>521</v>
      </c>
    </row>
    <row r="148" spans="1:5" x14ac:dyDescent="0.25">
      <c r="A148" s="60"/>
      <c r="B148" s="60"/>
      <c r="D148" s="149"/>
      <c r="E148" s="158" t="s">
        <v>3274</v>
      </c>
    </row>
    <row r="149" spans="1:5" x14ac:dyDescent="0.25">
      <c r="A149" s="2" t="s">
        <v>468</v>
      </c>
      <c r="B149" s="28" t="b">
        <v>0</v>
      </c>
      <c r="D149" s="149" t="s">
        <v>2055</v>
      </c>
      <c r="E149" s="155" t="s">
        <v>2056</v>
      </c>
    </row>
    <row r="150" spans="1:5" x14ac:dyDescent="0.25">
      <c r="A150" s="2" t="s">
        <v>468</v>
      </c>
      <c r="B150" s="28" t="b">
        <v>0</v>
      </c>
      <c r="D150" s="149" t="s">
        <v>2057</v>
      </c>
      <c r="E150" s="155" t="s">
        <v>2058</v>
      </c>
    </row>
    <row r="151" spans="1:5" x14ac:dyDescent="0.25">
      <c r="A151" s="3" t="s">
        <v>1007</v>
      </c>
      <c r="B151" s="5">
        <f>IF(AND(B149&lt;&gt;FALSE,B150&lt;&gt;FALSE),1,IF(OR(B149=TRUE,B150=TRUE),3,2))</f>
        <v>2</v>
      </c>
      <c r="D151" s="149"/>
      <c r="E151" s="157" t="s">
        <v>521</v>
      </c>
    </row>
    <row r="152" spans="1:5" x14ac:dyDescent="0.25">
      <c r="A152" s="64"/>
      <c r="B152" s="65"/>
      <c r="D152" s="149"/>
      <c r="E152" s="157" t="s">
        <v>3278</v>
      </c>
    </row>
    <row r="153" spans="1:5" x14ac:dyDescent="0.25">
      <c r="A153" s="2" t="s">
        <v>1003</v>
      </c>
      <c r="B153" s="28" t="b">
        <v>0</v>
      </c>
      <c r="D153" s="149" t="s">
        <v>2059</v>
      </c>
      <c r="E153" s="155" t="s">
        <v>2060</v>
      </c>
    </row>
    <row r="154" spans="1:5" x14ac:dyDescent="0.25">
      <c r="A154" s="3" t="s">
        <v>1007</v>
      </c>
      <c r="B154" s="5">
        <f>IF(AND(B153&lt;&gt;FALSE),1,IF(OR(B153=TRUE),3,2))</f>
        <v>2</v>
      </c>
      <c r="D154" s="149"/>
      <c r="E154" s="157" t="s">
        <v>521</v>
      </c>
    </row>
    <row r="155" spans="1:5" x14ac:dyDescent="0.25">
      <c r="A155" s="60"/>
      <c r="B155" s="60"/>
      <c r="D155" s="149"/>
      <c r="E155" s="157" t="s">
        <v>3292</v>
      </c>
    </row>
    <row r="156" spans="1:5" x14ac:dyDescent="0.25">
      <c r="A156" s="2" t="s">
        <v>1004</v>
      </c>
      <c r="B156" s="28" t="b">
        <v>0</v>
      </c>
      <c r="D156" s="149" t="s">
        <v>2061</v>
      </c>
      <c r="E156" s="155" t="s">
        <v>2062</v>
      </c>
    </row>
    <row r="157" spans="1:5" x14ac:dyDescent="0.25">
      <c r="A157" s="2" t="s">
        <v>1004</v>
      </c>
      <c r="B157" s="28" t="b">
        <v>0</v>
      </c>
      <c r="D157" s="149" t="s">
        <v>2063</v>
      </c>
      <c r="E157" s="155" t="s">
        <v>2064</v>
      </c>
    </row>
    <row r="158" spans="1:5" x14ac:dyDescent="0.25">
      <c r="A158" s="3" t="s">
        <v>1007</v>
      </c>
      <c r="B158" s="5">
        <f>IF(AND(B156&lt;&gt;FALSE,B157&lt;&gt;FALSE),1,IF(OR(B156=TRUE,B157=TRUE),3,2))</f>
        <v>2</v>
      </c>
      <c r="D158" s="149"/>
      <c r="E158" s="157" t="s">
        <v>521</v>
      </c>
    </row>
    <row r="159" spans="1:5" x14ac:dyDescent="0.25">
      <c r="A159" s="60"/>
      <c r="B159" s="61"/>
      <c r="D159" s="149"/>
      <c r="E159" s="157" t="s">
        <v>2473</v>
      </c>
    </row>
    <row r="160" spans="1:5" x14ac:dyDescent="0.25">
      <c r="A160" s="2" t="s">
        <v>469</v>
      </c>
      <c r="B160" s="28" t="b">
        <v>0</v>
      </c>
      <c r="D160" s="149" t="s">
        <v>2065</v>
      </c>
      <c r="E160" s="155" t="s">
        <v>2066</v>
      </c>
    </row>
    <row r="161" spans="1:5" x14ac:dyDescent="0.25">
      <c r="A161" s="3" t="s">
        <v>1007</v>
      </c>
      <c r="B161" s="5">
        <f>IF(AND(B160&lt;&gt;FALSE),1,IF(OR(B160=TRUE),3,2))</f>
        <v>2</v>
      </c>
      <c r="D161" s="149"/>
      <c r="E161" s="159"/>
    </row>
    <row r="162" spans="1:5" x14ac:dyDescent="0.25">
      <c r="A162" s="4" t="s">
        <v>1009</v>
      </c>
      <c r="B162" s="6" t="str">
        <f>IF(AND(B146=TRUE,B147&lt;&gt;2),"No Score",IF(B146=TRUE,"Basic",IF(AND(B147=2,B151=2,B154=2,B158=2,B161=2),"Blank Form",IF(AND(B147=1,B151=1,B154=1,B158=1,B161=1),"Exemplary",IF(AND(B147=1,B151=1,B154=1,B158=1,B161&lt;&gt;1),"Accomplished",IF(AND(B147=1,B151=1,B154=1,B158&lt;&gt;1),"Proficient",IF(AND(B147=1,B151=1,B154&lt;&gt;1),"Partially Proficient",IF(AND(B147&lt;&gt;2,B151&lt;&gt;1,B154&lt;&gt;1,B158&lt;&gt;1,B161&lt;&gt;1),"Basic","Basic"))))))))</f>
        <v>Blank Form</v>
      </c>
      <c r="D162" s="149"/>
      <c r="E162" s="159"/>
    </row>
    <row r="163" spans="1:5" x14ac:dyDescent="0.25">
      <c r="A163" s="4" t="s">
        <v>483</v>
      </c>
      <c r="B163" s="6" t="str">
        <f>IF(B162=definitions!$B$13,definitions!$A$13,IF(B162=definitions!$B$11,definitions!$A$11,IF(B162=definitions!$B$10,4,IF(B162=definitions!$B$9,3,IF(B162=definitions!$B$8,2,IF(B162=definitions!$B$7,1,IF(B162=definitions!$B$6,0,definitions!$B$12)))))))</f>
        <v>BF</v>
      </c>
      <c r="D163" s="149"/>
      <c r="E163" s="160" t="s">
        <v>3279</v>
      </c>
    </row>
    <row r="164" spans="1:5" s="192" customFormat="1" x14ac:dyDescent="0.25">
      <c r="A164" s="198" t="s">
        <v>2582</v>
      </c>
      <c r="B164" s="199" t="str">
        <f>'Standard 1'!E85</f>
        <v>BF</v>
      </c>
      <c r="D164" s="152"/>
      <c r="E164" s="160"/>
    </row>
    <row r="165" spans="1:5" s="192" customFormat="1" x14ac:dyDescent="0.25">
      <c r="A165" s="198" t="s">
        <v>2583</v>
      </c>
      <c r="B165" s="200" t="str">
        <f>IF(B164=definitions!$A$13,definitions!$B$13,IF(B164&lt;2,definitions!$B$6,IF(AND(B164&lt;6,B164&gt;1),definitions!$B$7,IF(AND(B164&lt;10,B164&gt;5),definitions!$B$8,IF(AND(B164&lt;14,B164&gt;9),definitions!$B$9,IF(AND(B164&lt;17,B164&gt;13),definitions!$B$10,definitions!$B$11))))))</f>
        <v>Blank Form</v>
      </c>
      <c r="D165" s="152"/>
      <c r="E165" s="160"/>
    </row>
    <row r="166" spans="1:5" s="192" customFormat="1" x14ac:dyDescent="0.25">
      <c r="A166" s="196" t="s">
        <v>2584</v>
      </c>
      <c r="B166" s="197"/>
      <c r="D166" s="152"/>
      <c r="E166" s="160"/>
    </row>
    <row r="167" spans="1:5" x14ac:dyDescent="0.25">
      <c r="A167" s="29" t="s">
        <v>493</v>
      </c>
      <c r="B167" s="59" t="b">
        <v>0</v>
      </c>
      <c r="D167" s="149" t="s">
        <v>2067</v>
      </c>
      <c r="E167" s="155" t="s">
        <v>2068</v>
      </c>
    </row>
    <row r="168" spans="1:5" x14ac:dyDescent="0.25">
      <c r="A168" s="29" t="s">
        <v>493</v>
      </c>
      <c r="B168" s="59" t="b">
        <v>0</v>
      </c>
      <c r="D168" s="149" t="s">
        <v>2069</v>
      </c>
      <c r="E168" s="155" t="s">
        <v>2070</v>
      </c>
    </row>
    <row r="169" spans="1:5" x14ac:dyDescent="0.25">
      <c r="A169" s="29" t="s">
        <v>493</v>
      </c>
      <c r="B169" s="59" t="b">
        <v>0</v>
      </c>
      <c r="D169" s="149" t="s">
        <v>2071</v>
      </c>
      <c r="E169" s="155" t="s">
        <v>2072</v>
      </c>
    </row>
    <row r="170" spans="1:5" x14ac:dyDescent="0.25">
      <c r="A170" s="29" t="s">
        <v>493</v>
      </c>
      <c r="B170" s="59" t="b">
        <v>0</v>
      </c>
      <c r="D170" s="149" t="s">
        <v>2073</v>
      </c>
      <c r="E170" s="155" t="s">
        <v>2074</v>
      </c>
    </row>
    <row r="171" spans="1:5" x14ac:dyDescent="0.25">
      <c r="A171" s="29" t="s">
        <v>493</v>
      </c>
      <c r="B171" s="59" t="b">
        <v>0</v>
      </c>
      <c r="D171" s="149" t="s">
        <v>2075</v>
      </c>
      <c r="E171" s="155" t="s">
        <v>2076</v>
      </c>
    </row>
    <row r="172" spans="1:5" x14ac:dyDescent="0.25">
      <c r="A172" s="186" t="s">
        <v>493</v>
      </c>
      <c r="B172" s="187" t="b">
        <v>0</v>
      </c>
      <c r="D172" s="188"/>
      <c r="E172" s="189" t="s">
        <v>2566</v>
      </c>
    </row>
    <row r="173" spans="1:5" ht="16.5" customHeight="1" x14ac:dyDescent="0.25">
      <c r="A173" s="3" t="s">
        <v>1007</v>
      </c>
      <c r="B173" s="5">
        <f>IF(AND(B167 &lt;&gt;FALSE,B168&lt;&gt;FALSE,B169&lt;&gt;FALSE,B170&lt;&gt;FALSE,B171&lt;&gt;FALSE),1,IF(OR(B167=TRUE,B168=TRUE,B169=TRUE,B170=TRUE,B171=TRUE),3,2))</f>
        <v>2</v>
      </c>
      <c r="D173" s="149"/>
      <c r="E173" s="157" t="s">
        <v>521</v>
      </c>
    </row>
    <row r="174" spans="1:5" x14ac:dyDescent="0.25">
      <c r="A174" s="60"/>
      <c r="B174" s="60"/>
      <c r="D174" s="149"/>
      <c r="E174" s="158" t="s">
        <v>3280</v>
      </c>
    </row>
    <row r="175" spans="1:5" x14ac:dyDescent="0.25">
      <c r="A175" s="2" t="s">
        <v>468</v>
      </c>
      <c r="B175" s="28" t="b">
        <v>0</v>
      </c>
      <c r="D175" s="149" t="s">
        <v>2077</v>
      </c>
      <c r="E175" s="155" t="s">
        <v>2078</v>
      </c>
    </row>
    <row r="176" spans="1:5" x14ac:dyDescent="0.25">
      <c r="A176" s="2" t="s">
        <v>468</v>
      </c>
      <c r="B176" s="28" t="b">
        <v>0</v>
      </c>
      <c r="D176" s="149" t="s">
        <v>2079</v>
      </c>
      <c r="E176" s="155" t="s">
        <v>2080</v>
      </c>
    </row>
    <row r="177" spans="1:5" x14ac:dyDescent="0.25">
      <c r="A177" s="2" t="s">
        <v>468</v>
      </c>
      <c r="B177" s="28" t="b">
        <v>0</v>
      </c>
      <c r="D177" s="149" t="s">
        <v>2081</v>
      </c>
      <c r="E177" s="155" t="s">
        <v>2082</v>
      </c>
    </row>
    <row r="178" spans="1:5" x14ac:dyDescent="0.25">
      <c r="A178" s="2" t="s">
        <v>468</v>
      </c>
      <c r="B178" s="28" t="b">
        <v>0</v>
      </c>
      <c r="D178" s="149" t="s">
        <v>2083</v>
      </c>
      <c r="E178" s="155" t="s">
        <v>2084</v>
      </c>
    </row>
    <row r="179" spans="1:5" x14ac:dyDescent="0.25">
      <c r="A179" s="3" t="s">
        <v>1007</v>
      </c>
      <c r="B179" s="5">
        <f>IF(AND(B175&lt;&gt;FALSE,B176&lt;&gt;FALSE,B177&lt;&gt;FALSE,B178&lt;&gt;FALSE),1,IF(OR(B175=TRUE,B176=TRUE,B177=TRUE,B178=TRUE),3,2))</f>
        <v>2</v>
      </c>
      <c r="D179" s="149"/>
      <c r="E179" s="157" t="s">
        <v>521</v>
      </c>
    </row>
    <row r="180" spans="1:5" x14ac:dyDescent="0.25">
      <c r="A180" s="60"/>
      <c r="B180" s="60"/>
      <c r="D180" s="149"/>
      <c r="E180" s="158" t="s">
        <v>3281</v>
      </c>
    </row>
    <row r="181" spans="1:5" x14ac:dyDescent="0.25">
      <c r="A181" s="2" t="s">
        <v>1003</v>
      </c>
      <c r="B181" s="28" t="b">
        <v>0</v>
      </c>
      <c r="D181" s="149" t="s">
        <v>2085</v>
      </c>
      <c r="E181" s="155" t="s">
        <v>2086</v>
      </c>
    </row>
    <row r="182" spans="1:5" x14ac:dyDescent="0.25">
      <c r="A182" s="2" t="s">
        <v>1003</v>
      </c>
      <c r="B182" s="28" t="b">
        <v>0</v>
      </c>
      <c r="D182" s="149" t="s">
        <v>2087</v>
      </c>
      <c r="E182" s="155" t="s">
        <v>2088</v>
      </c>
    </row>
    <row r="183" spans="1:5" x14ac:dyDescent="0.25">
      <c r="A183" s="2" t="s">
        <v>1003</v>
      </c>
      <c r="B183" s="28" t="b">
        <v>0</v>
      </c>
      <c r="D183" s="149" t="s">
        <v>2089</v>
      </c>
      <c r="E183" s="155" t="s">
        <v>2090</v>
      </c>
    </row>
    <row r="184" spans="1:5" x14ac:dyDescent="0.25">
      <c r="A184" s="2" t="s">
        <v>1003</v>
      </c>
      <c r="B184" s="28" t="b">
        <v>0</v>
      </c>
      <c r="D184" s="149" t="s">
        <v>2091</v>
      </c>
      <c r="E184" s="155" t="s">
        <v>2092</v>
      </c>
    </row>
    <row r="185" spans="1:5" x14ac:dyDescent="0.25">
      <c r="A185" s="3" t="s">
        <v>1007</v>
      </c>
      <c r="B185" s="5">
        <f>IF(AND(B181&lt;&gt;FALSE,B182&lt;&gt;FALSE,B183&lt;&gt;FALSE,B184&lt;&gt;FALSE),1,IF(OR(B181=TRUE,B182=TRUE,B183=TRUE,B184=TRUE),3,2))</f>
        <v>2</v>
      </c>
      <c r="D185" s="149"/>
      <c r="E185" s="157" t="s">
        <v>521</v>
      </c>
    </row>
    <row r="186" spans="1:5" x14ac:dyDescent="0.25">
      <c r="A186" s="63"/>
      <c r="B186" s="63"/>
      <c r="D186" s="149"/>
      <c r="E186" s="157" t="s">
        <v>3292</v>
      </c>
    </row>
    <row r="187" spans="1:5" x14ac:dyDescent="0.25">
      <c r="A187" s="2" t="s">
        <v>1004</v>
      </c>
      <c r="B187" s="28" t="b">
        <v>0</v>
      </c>
      <c r="D187" s="149" t="s">
        <v>2093</v>
      </c>
      <c r="E187" s="155" t="s">
        <v>2094</v>
      </c>
    </row>
    <row r="188" spans="1:5" x14ac:dyDescent="0.25">
      <c r="A188" s="2" t="s">
        <v>1004</v>
      </c>
      <c r="B188" s="28" t="b">
        <v>0</v>
      </c>
      <c r="D188" s="149" t="s">
        <v>2095</v>
      </c>
      <c r="E188" s="155" t="s">
        <v>2096</v>
      </c>
    </row>
    <row r="189" spans="1:5" x14ac:dyDescent="0.25">
      <c r="A189" s="2" t="s">
        <v>1004</v>
      </c>
      <c r="B189" s="28" t="b">
        <v>0</v>
      </c>
      <c r="D189" s="149" t="s">
        <v>2097</v>
      </c>
      <c r="E189" s="155" t="s">
        <v>2098</v>
      </c>
    </row>
    <row r="190" spans="1:5" x14ac:dyDescent="0.25">
      <c r="A190" s="3" t="s">
        <v>1007</v>
      </c>
      <c r="B190" s="5">
        <f>IF(AND(B187&lt;&gt;FALSE,B188&lt;&gt;FALSE,B189&lt;&gt;FALSE),1,IF(OR(B187=TRUE,B188=TRUE,B189=TRUE),3,2))</f>
        <v>2</v>
      </c>
      <c r="D190" s="149"/>
      <c r="E190" s="157" t="s">
        <v>521</v>
      </c>
    </row>
    <row r="191" spans="1:5" x14ac:dyDescent="0.25">
      <c r="A191" s="60"/>
      <c r="B191" s="61"/>
      <c r="D191" s="149"/>
      <c r="E191" s="157" t="s">
        <v>3292</v>
      </c>
    </row>
    <row r="192" spans="1:5" x14ac:dyDescent="0.25">
      <c r="A192" s="2" t="s">
        <v>469</v>
      </c>
      <c r="B192" s="28" t="b">
        <v>0</v>
      </c>
      <c r="D192" s="149" t="s">
        <v>2099</v>
      </c>
      <c r="E192" s="155" t="s">
        <v>2100</v>
      </c>
    </row>
    <row r="193" spans="1:5" x14ac:dyDescent="0.25">
      <c r="A193" s="2" t="s">
        <v>469</v>
      </c>
      <c r="B193" s="28" t="b">
        <v>0</v>
      </c>
      <c r="D193" s="149" t="s">
        <v>2101</v>
      </c>
      <c r="E193" s="155" t="s">
        <v>2102</v>
      </c>
    </row>
    <row r="194" spans="1:5" x14ac:dyDescent="0.25">
      <c r="A194" s="2" t="s">
        <v>469</v>
      </c>
      <c r="B194" s="28" t="b">
        <v>0</v>
      </c>
      <c r="D194" s="149" t="s">
        <v>2103</v>
      </c>
      <c r="E194" s="155" t="s">
        <v>2104</v>
      </c>
    </row>
    <row r="195" spans="1:5" x14ac:dyDescent="0.25">
      <c r="A195" s="3" t="s">
        <v>1007</v>
      </c>
      <c r="B195" s="5">
        <f>IF(AND(B192&lt;&gt;FALSE,B193&lt;&gt;FALSE,B194&lt;&gt;FALSE),1,IF(OR(B192=TRUE,B193=TRUE,B194=TRUE),3,2))</f>
        <v>2</v>
      </c>
      <c r="D195" s="149"/>
      <c r="E195" s="157"/>
    </row>
    <row r="196" spans="1:5" x14ac:dyDescent="0.25">
      <c r="A196" s="4" t="s">
        <v>1009</v>
      </c>
      <c r="B196" s="6" t="str">
        <f>IF(AND(B172=TRUE,B173&lt;&gt;2),"No Score",IF(B172=TRUE,"Basic",IF(AND(B173=2,B179=2,B185=2,B190=2,B195=2),"Blank Form",IF(AND(B173=1,B179=1,B185=1,B190=1,B195=1),"Exemplary",IF(AND(B173=1,B179=1,B185=1,B190=1,B195&lt;&gt;1),"Accomplished",IF(AND(B173=1,B179=1,B185=1,B190&lt;&gt;1),"Proficient",IF(AND(B173=1,B179=1,B185&lt;&gt;1),"Partially Proficient",IF(AND(OR(B173=2,B173=3),B179&lt;&gt;1,B185&lt;&gt;1,B190&lt;&gt;1,B195&lt;&gt;1),"Basic","Basic"))))))))</f>
        <v>Blank Form</v>
      </c>
      <c r="D196" s="149"/>
      <c r="E196" s="153"/>
    </row>
    <row r="197" spans="1:5" x14ac:dyDescent="0.25">
      <c r="A197" s="4" t="s">
        <v>483</v>
      </c>
      <c r="B197" s="6" t="str">
        <f>IF(B196=definitions!$B$13,definitions!$A$13,IF(B196=definitions!$B$11,definitions!$A$11,IF(B196=definitions!$B$10,4,IF(B196=definitions!$B$9,3,IF(B196=definitions!$B$8,2,IF(B196=definitions!$B$7,1,IF(B196=definitions!$B$6,0,definitions!$B$12)))))))</f>
        <v>BF</v>
      </c>
      <c r="D197" s="149"/>
      <c r="E197" s="158" t="s">
        <v>3274</v>
      </c>
    </row>
    <row r="198" spans="1:5" x14ac:dyDescent="0.25">
      <c r="A198" s="2" t="s">
        <v>493</v>
      </c>
      <c r="B198" s="28" t="b">
        <v>0</v>
      </c>
      <c r="D198" s="149" t="s">
        <v>2105</v>
      </c>
      <c r="E198" s="155" t="s">
        <v>2106</v>
      </c>
    </row>
    <row r="199" spans="1:5" x14ac:dyDescent="0.25">
      <c r="A199" s="186" t="s">
        <v>493</v>
      </c>
      <c r="B199" s="187" t="b">
        <v>0</v>
      </c>
      <c r="D199" s="188"/>
      <c r="E199" s="189" t="s">
        <v>2566</v>
      </c>
    </row>
    <row r="200" spans="1:5" x14ac:dyDescent="0.25">
      <c r="A200" s="3" t="s">
        <v>1007</v>
      </c>
      <c r="B200" s="5">
        <f>IF(AND(B198&lt;&gt;FALSE),1,IF(OR(B198=TRUE),3,2))</f>
        <v>2</v>
      </c>
      <c r="D200" s="149"/>
      <c r="E200" s="157" t="s">
        <v>521</v>
      </c>
    </row>
    <row r="201" spans="1:5" x14ac:dyDescent="0.25">
      <c r="A201" s="60"/>
      <c r="B201" s="60"/>
      <c r="D201" s="149"/>
      <c r="E201" s="158" t="s">
        <v>3274</v>
      </c>
    </row>
    <row r="202" spans="1:5" x14ac:dyDescent="0.25">
      <c r="A202" s="2" t="s">
        <v>468</v>
      </c>
      <c r="B202" s="28" t="b">
        <v>0</v>
      </c>
      <c r="D202" s="149" t="s">
        <v>2107</v>
      </c>
      <c r="E202" s="155" t="s">
        <v>2108</v>
      </c>
    </row>
    <row r="203" spans="1:5" x14ac:dyDescent="0.25">
      <c r="A203" s="2" t="s">
        <v>468</v>
      </c>
      <c r="B203" s="28" t="b">
        <v>0</v>
      </c>
      <c r="D203" s="149" t="s">
        <v>2109</v>
      </c>
      <c r="E203" s="155" t="s">
        <v>2110</v>
      </c>
    </row>
    <row r="204" spans="1:5" x14ac:dyDescent="0.25">
      <c r="A204" s="3" t="s">
        <v>1007</v>
      </c>
      <c r="B204" s="5">
        <f>IF(AND(B202&lt;&gt;FALSE,B203&lt;&gt;FALSE),1,IF(OR(B202=TRUE,B203=TRUE),3,2))</f>
        <v>2</v>
      </c>
      <c r="D204" s="149"/>
      <c r="E204" s="157" t="s">
        <v>521</v>
      </c>
    </row>
    <row r="205" spans="1:5" x14ac:dyDescent="0.25">
      <c r="A205" s="60"/>
      <c r="B205" s="60"/>
      <c r="D205" s="149"/>
      <c r="E205" s="158" t="s">
        <v>3274</v>
      </c>
    </row>
    <row r="206" spans="1:5" x14ac:dyDescent="0.25">
      <c r="A206" s="2" t="s">
        <v>1003</v>
      </c>
      <c r="B206" s="28" t="b">
        <v>0</v>
      </c>
      <c r="D206" s="149" t="s">
        <v>2111</v>
      </c>
      <c r="E206" s="155" t="s">
        <v>2112</v>
      </c>
    </row>
    <row r="207" spans="1:5" x14ac:dyDescent="0.25">
      <c r="A207" s="3" t="s">
        <v>1007</v>
      </c>
      <c r="B207" s="5">
        <f>IF(AND(B206&lt;&gt;FALSE),1,IF(OR(B206=TRUE),3,2))</f>
        <v>2</v>
      </c>
      <c r="D207" s="149"/>
      <c r="E207" s="157" t="s">
        <v>521</v>
      </c>
    </row>
    <row r="208" spans="1:5" x14ac:dyDescent="0.25">
      <c r="A208" s="60"/>
      <c r="B208" s="61"/>
      <c r="D208" s="149"/>
      <c r="E208" s="157" t="s">
        <v>3293</v>
      </c>
    </row>
    <row r="209" spans="1:5" s="343" customFormat="1" ht="30" x14ac:dyDescent="0.25">
      <c r="A209" s="354"/>
      <c r="B209" s="355"/>
      <c r="D209" s="152"/>
      <c r="E209" s="163" t="s">
        <v>3168</v>
      </c>
    </row>
    <row r="210" spans="1:5" x14ac:dyDescent="0.25">
      <c r="A210" s="2" t="s">
        <v>1004</v>
      </c>
      <c r="B210" s="28" t="b">
        <v>0</v>
      </c>
      <c r="D210" s="149" t="s">
        <v>2113</v>
      </c>
      <c r="E210" s="155" t="s">
        <v>2114</v>
      </c>
    </row>
    <row r="211" spans="1:5" x14ac:dyDescent="0.25">
      <c r="A211" s="2" t="s">
        <v>1004</v>
      </c>
      <c r="B211" s="28" t="b">
        <v>0</v>
      </c>
      <c r="D211" s="149" t="s">
        <v>2115</v>
      </c>
      <c r="E211" s="155" t="s">
        <v>2116</v>
      </c>
    </row>
    <row r="212" spans="1:5" x14ac:dyDescent="0.25">
      <c r="A212" s="3" t="s">
        <v>1007</v>
      </c>
      <c r="B212" s="5">
        <f>IF(AND(B210&lt;&gt;FALSE,B211&lt;&gt;FALSE),1,IF(OR(B210=TRUE,B211=TRUE),3,2))</f>
        <v>2</v>
      </c>
      <c r="D212" s="149"/>
      <c r="E212" s="157" t="s">
        <v>521</v>
      </c>
    </row>
    <row r="213" spans="1:5" x14ac:dyDescent="0.25">
      <c r="A213" s="60"/>
      <c r="B213" s="60"/>
      <c r="D213" s="149"/>
      <c r="E213" s="157" t="s">
        <v>3292</v>
      </c>
    </row>
    <row r="214" spans="1:5" x14ac:dyDescent="0.25">
      <c r="A214" s="29" t="s">
        <v>469</v>
      </c>
      <c r="B214" s="59" t="b">
        <v>0</v>
      </c>
      <c r="D214" s="149" t="s">
        <v>2117</v>
      </c>
      <c r="E214" s="155" t="s">
        <v>2118</v>
      </c>
    </row>
    <row r="215" spans="1:5" x14ac:dyDescent="0.25">
      <c r="A215" s="29" t="s">
        <v>469</v>
      </c>
      <c r="B215" s="59" t="b">
        <v>0</v>
      </c>
      <c r="D215" s="149" t="s">
        <v>2119</v>
      </c>
      <c r="E215" s="155" t="s">
        <v>2120</v>
      </c>
    </row>
    <row r="216" spans="1:5" x14ac:dyDescent="0.25">
      <c r="A216" s="3" t="s">
        <v>1007</v>
      </c>
      <c r="B216" s="5">
        <f>IF(AND(B214&lt;&gt;FALSE,B215&lt;&gt;FALSE),1,IF(OR(B214=TRUE,B215=TRUE),3,2))</f>
        <v>2</v>
      </c>
      <c r="D216" s="149"/>
      <c r="E216" s="159"/>
    </row>
    <row r="217" spans="1:5" x14ac:dyDescent="0.25">
      <c r="A217" s="4" t="s">
        <v>1009</v>
      </c>
      <c r="B217" s="6" t="str">
        <f>IF(AND(B199=TRUE,B200&lt;&gt;2),"No Score",IF(B199=TRUE,"Basic",IF(AND(B200=2,B204=2,B207=2,B212=2,B216=2),"Blank Form",IF(AND(B200=1,B204=1,B207=1,B212=1,B216=1),"Exemplary",IF(AND(B200=1,B204=1,B207=1,B212=1,B216&lt;&gt;1),"Accomplished",IF(AND(B200=1,B204=1,B207=1,B212&lt;&gt;1),"Proficient",IF(AND(B200=1,B204=1,B207&lt;&gt;1),"Partially Proficient",IF(AND(B200&lt;&gt;2,B204&lt;&gt;1,B207&lt;&gt;1,B212&lt;&gt;1,B216&lt;&gt;1),"Basic","Basic"))))))))</f>
        <v>Blank Form</v>
      </c>
      <c r="D217" s="149"/>
    </row>
    <row r="218" spans="1:5" x14ac:dyDescent="0.25">
      <c r="A218" s="4" t="s">
        <v>483</v>
      </c>
      <c r="B218" s="6" t="str">
        <f>IF(B217=definitions!$B$13,definitions!$A$13,IF(B217=definitions!$B$11,definitions!$A$11,IF(B217=definitions!$B$10,4,IF(B217=definitions!$B$9,3,IF(B217=definitions!$B$8,2,IF(B217=definitions!$B$7,1,IF(B217=definitions!$B$6,0,definitions!$B$12)))))))</f>
        <v>BF</v>
      </c>
      <c r="D218" s="149"/>
      <c r="E218" s="158" t="s">
        <v>3274</v>
      </c>
    </row>
    <row r="219" spans="1:5" x14ac:dyDescent="0.25">
      <c r="A219" s="29" t="s">
        <v>493</v>
      </c>
      <c r="B219" s="59" t="b">
        <v>0</v>
      </c>
      <c r="D219" s="149" t="s">
        <v>2121</v>
      </c>
      <c r="E219" s="155" t="s">
        <v>2122</v>
      </c>
    </row>
    <row r="220" spans="1:5" x14ac:dyDescent="0.25">
      <c r="A220" s="29" t="s">
        <v>493</v>
      </c>
      <c r="B220" s="59" t="b">
        <v>0</v>
      </c>
      <c r="D220" s="149" t="s">
        <v>2123</v>
      </c>
      <c r="E220" s="155" t="s">
        <v>2124</v>
      </c>
    </row>
    <row r="221" spans="1:5" x14ac:dyDescent="0.25">
      <c r="A221" s="186" t="s">
        <v>493</v>
      </c>
      <c r="B221" s="187" t="b">
        <v>0</v>
      </c>
      <c r="D221" s="188"/>
      <c r="E221" s="189" t="s">
        <v>2566</v>
      </c>
    </row>
    <row r="222" spans="1:5" x14ac:dyDescent="0.25">
      <c r="A222" s="3" t="s">
        <v>1007</v>
      </c>
      <c r="B222" s="5">
        <f>IF(AND(B219&lt;&gt;FALSE,B220&lt;&gt;FALSE),1,IF(OR(B219=TRUE,B220=TRUE),3,2))</f>
        <v>2</v>
      </c>
      <c r="D222" s="149"/>
      <c r="E222" s="157" t="s">
        <v>521</v>
      </c>
    </row>
    <row r="223" spans="1:5" x14ac:dyDescent="0.25">
      <c r="A223" s="60"/>
      <c r="B223" s="61"/>
      <c r="D223" s="149"/>
      <c r="E223" s="157" t="s">
        <v>3274</v>
      </c>
    </row>
    <row r="224" spans="1:5" x14ac:dyDescent="0.25">
      <c r="A224" s="29" t="s">
        <v>468</v>
      </c>
      <c r="B224" s="59" t="b">
        <v>0</v>
      </c>
      <c r="D224" s="149" t="s">
        <v>2125</v>
      </c>
      <c r="E224" s="155" t="s">
        <v>2126</v>
      </c>
    </row>
    <row r="225" spans="1:5" x14ac:dyDescent="0.25">
      <c r="A225" s="29" t="s">
        <v>468</v>
      </c>
      <c r="B225" s="59" t="b">
        <v>0</v>
      </c>
      <c r="D225" s="149" t="s">
        <v>2127</v>
      </c>
      <c r="E225" s="155" t="s">
        <v>2128</v>
      </c>
    </row>
    <row r="226" spans="1:5" x14ac:dyDescent="0.25">
      <c r="A226" s="60"/>
      <c r="B226" s="61"/>
      <c r="D226" s="149"/>
      <c r="E226" s="155" t="s">
        <v>3301</v>
      </c>
    </row>
    <row r="227" spans="1:5" x14ac:dyDescent="0.25">
      <c r="A227" s="29" t="s">
        <v>468</v>
      </c>
      <c r="B227" s="59" t="b">
        <v>0</v>
      </c>
      <c r="D227" s="149" t="s">
        <v>2129</v>
      </c>
      <c r="E227" s="155" t="s">
        <v>2488</v>
      </c>
    </row>
    <row r="228" spans="1:5" x14ac:dyDescent="0.25">
      <c r="A228" s="29" t="s">
        <v>468</v>
      </c>
      <c r="B228" s="59" t="b">
        <v>0</v>
      </c>
      <c r="D228" s="149" t="s">
        <v>2130</v>
      </c>
      <c r="E228" s="155" t="s">
        <v>2489</v>
      </c>
    </row>
    <row r="229" spans="1:5" x14ac:dyDescent="0.25">
      <c r="A229" s="3" t="s">
        <v>1007</v>
      </c>
      <c r="B229" s="5">
        <f>IF(AND(B224&lt;&gt;FALSE,B225&lt;&gt;FALSE,B227&lt;&gt;FALSE,B228&lt;&gt;FALSE),1,IF(OR(B224=TRUE,B225=TRUE,B227=TRUE,B228=TRUE),3,2))</f>
        <v>2</v>
      </c>
      <c r="D229" s="149"/>
      <c r="E229" s="157" t="s">
        <v>521</v>
      </c>
    </row>
    <row r="230" spans="1:5" x14ac:dyDescent="0.25">
      <c r="A230" s="60"/>
      <c r="B230" s="61"/>
      <c r="D230" s="149"/>
      <c r="E230" s="157" t="s">
        <v>3282</v>
      </c>
    </row>
    <row r="231" spans="1:5" x14ac:dyDescent="0.25">
      <c r="A231" s="2" t="s">
        <v>1003</v>
      </c>
      <c r="B231" s="28" t="b">
        <v>0</v>
      </c>
      <c r="D231" s="149" t="s">
        <v>2131</v>
      </c>
      <c r="E231" s="155" t="s">
        <v>2132</v>
      </c>
    </row>
    <row r="232" spans="1:5" x14ac:dyDescent="0.25">
      <c r="A232" s="2" t="s">
        <v>1003</v>
      </c>
      <c r="B232" s="28" t="b">
        <v>0</v>
      </c>
      <c r="D232" s="149" t="s">
        <v>2133</v>
      </c>
      <c r="E232" s="155" t="s">
        <v>2134</v>
      </c>
    </row>
    <row r="233" spans="1:5" x14ac:dyDescent="0.25">
      <c r="A233" s="2" t="s">
        <v>1003</v>
      </c>
      <c r="B233" s="28" t="b">
        <v>0</v>
      </c>
      <c r="D233" s="149" t="s">
        <v>2135</v>
      </c>
      <c r="E233" s="155" t="s">
        <v>2474</v>
      </c>
    </row>
    <row r="234" spans="1:5" x14ac:dyDescent="0.25">
      <c r="A234" s="2" t="s">
        <v>1003</v>
      </c>
      <c r="B234" s="28" t="b">
        <v>0</v>
      </c>
      <c r="D234" s="149" t="s">
        <v>2136</v>
      </c>
      <c r="E234" s="155" t="s">
        <v>2137</v>
      </c>
    </row>
    <row r="235" spans="1:5" x14ac:dyDescent="0.25">
      <c r="A235" s="3" t="s">
        <v>1007</v>
      </c>
      <c r="B235" s="5">
        <f>IF(AND(B231&lt;&gt;FALSE,B232&lt;&gt;FALSE,B233&lt;&gt;FALSE,B234&lt;&gt;FALSE),1,IF(OR(B231=TRUE,B232=TRUE,B233=TRUE,B234=TRUE),3,2))</f>
        <v>2</v>
      </c>
      <c r="D235" s="149"/>
      <c r="E235" s="157" t="s">
        <v>521</v>
      </c>
    </row>
    <row r="236" spans="1:5" x14ac:dyDescent="0.25">
      <c r="A236" s="60"/>
      <c r="B236" s="61"/>
      <c r="D236" s="149"/>
      <c r="E236" s="157" t="s">
        <v>3291</v>
      </c>
    </row>
    <row r="237" spans="1:5" x14ac:dyDescent="0.25">
      <c r="A237" s="2" t="s">
        <v>1004</v>
      </c>
      <c r="B237" s="28" t="b">
        <v>0</v>
      </c>
      <c r="D237" s="149" t="s">
        <v>2138</v>
      </c>
      <c r="E237" s="155" t="s">
        <v>2139</v>
      </c>
    </row>
    <row r="238" spans="1:5" x14ac:dyDescent="0.25">
      <c r="A238" s="3" t="s">
        <v>1007</v>
      </c>
      <c r="B238" s="5">
        <f>IF(AND(B237&lt;&gt;FALSE),1,IF(OR(B237=TRUE),3,2))</f>
        <v>2</v>
      </c>
      <c r="D238" s="149"/>
      <c r="E238" s="157" t="s">
        <v>521</v>
      </c>
    </row>
    <row r="239" spans="1:5" x14ac:dyDescent="0.25">
      <c r="A239" s="60"/>
      <c r="B239" s="61"/>
      <c r="D239" s="149"/>
      <c r="E239" s="157" t="s">
        <v>3291</v>
      </c>
    </row>
    <row r="240" spans="1:5" x14ac:dyDescent="0.25">
      <c r="A240" s="29" t="s">
        <v>469</v>
      </c>
      <c r="B240" s="59" t="b">
        <v>0</v>
      </c>
      <c r="D240" s="149" t="s">
        <v>2140</v>
      </c>
      <c r="E240" s="155" t="s">
        <v>2141</v>
      </c>
    </row>
    <row r="241" spans="1:5" x14ac:dyDescent="0.25">
      <c r="A241" s="29" t="s">
        <v>469</v>
      </c>
      <c r="B241" s="59" t="b">
        <v>0</v>
      </c>
      <c r="D241" s="149" t="s">
        <v>2142</v>
      </c>
      <c r="E241" s="155" t="s">
        <v>2143</v>
      </c>
    </row>
    <row r="242" spans="1:5" x14ac:dyDescent="0.25">
      <c r="A242" s="3" t="s">
        <v>1007</v>
      </c>
      <c r="B242" s="5">
        <f>IF(AND(B240&lt;&gt;FALSE,B241&lt;&gt;FALSE),1,IF(OR(B240=TRUE,B241=TRUE),3,2))</f>
        <v>2</v>
      </c>
      <c r="D242" s="149"/>
      <c r="E242" s="159"/>
    </row>
    <row r="243" spans="1:5" x14ac:dyDescent="0.25">
      <c r="A243" s="4" t="s">
        <v>1009</v>
      </c>
      <c r="B243" s="6" t="str">
        <f>IF(AND(B221=TRUE,B222&lt;&gt;2),"No Score",IF(B221=TRUE,"Basic",IF(AND(B222=2,B229=2,B235=2,B238=2,B242=2),"Blank Form",IF(AND(B222=1,B229=1,B235=1,B238=1,B242=1),"Exemplary",IF(AND(B222=1,B229=1,B235=1,B238=1,B242&lt;&gt;1),"Accomplished",IF(AND(B222=1,B229=1,B235=1,B238&lt;&gt;1),"Proficient",IF(AND(B222=1,B229=1,B235&lt;&gt;1),"Partially Proficient",IF(AND(B222&lt;&gt;2,B229&lt;&gt;1,B235&lt;&gt;1,B238&lt;&gt;1,B242&lt;&gt;1),"Basic","Basic"))))))))</f>
        <v>Blank Form</v>
      </c>
      <c r="D243" s="149"/>
      <c r="E243" s="153"/>
    </row>
    <row r="244" spans="1:5" x14ac:dyDescent="0.25">
      <c r="A244" s="4" t="s">
        <v>483</v>
      </c>
      <c r="B244" s="6" t="str">
        <f>IF(B243=definitions!$B$13,definitions!$A$13,IF(B243=definitions!$B$11,definitions!$A$11,IF(B243=definitions!$B$10,4,IF(B243=definitions!$B$9,3,IF(B243=definitions!$B$8,2,IF(B243=definitions!$B$7,1,IF(B243=definitions!$B$6,0,definitions!$B$12)))))))</f>
        <v>BF</v>
      </c>
      <c r="D244" s="149"/>
      <c r="E244" s="157" t="s">
        <v>3274</v>
      </c>
    </row>
    <row r="245" spans="1:5" x14ac:dyDescent="0.25">
      <c r="A245" s="29" t="s">
        <v>493</v>
      </c>
      <c r="B245" s="59" t="b">
        <v>0</v>
      </c>
      <c r="D245" s="149" t="s">
        <v>2144</v>
      </c>
      <c r="E245" s="155" t="s">
        <v>2145</v>
      </c>
    </row>
    <row r="246" spans="1:5" x14ac:dyDescent="0.25">
      <c r="A246" s="186" t="s">
        <v>493</v>
      </c>
      <c r="B246" s="187" t="b">
        <v>0</v>
      </c>
      <c r="D246" s="188"/>
      <c r="E246" s="189" t="s">
        <v>2566</v>
      </c>
    </row>
    <row r="247" spans="1:5" x14ac:dyDescent="0.25">
      <c r="A247" s="3" t="s">
        <v>1007</v>
      </c>
      <c r="B247" s="5">
        <f>IF(AND(B245&lt;&gt;FALSE),1,IF(OR(B245=TRUE),3,2))</f>
        <v>2</v>
      </c>
      <c r="D247" s="149"/>
      <c r="E247" s="157" t="s">
        <v>521</v>
      </c>
    </row>
    <row r="248" spans="1:5" x14ac:dyDescent="0.25">
      <c r="A248" s="60"/>
      <c r="B248" s="61"/>
      <c r="D248" s="149"/>
      <c r="E248" s="157" t="s">
        <v>3274</v>
      </c>
    </row>
    <row r="249" spans="1:5" x14ac:dyDescent="0.25">
      <c r="A249" s="29" t="s">
        <v>468</v>
      </c>
      <c r="B249" s="59" t="b">
        <v>0</v>
      </c>
      <c r="D249" s="149" t="s">
        <v>2146</v>
      </c>
      <c r="E249" s="155" t="s">
        <v>2147</v>
      </c>
    </row>
    <row r="250" spans="1:5" x14ac:dyDescent="0.25">
      <c r="A250" s="3" t="s">
        <v>1007</v>
      </c>
      <c r="B250" s="5">
        <f>IF(AND(B249&lt;&gt;FALSE),1,IF(OR(B249=TRUE),3,2))</f>
        <v>2</v>
      </c>
      <c r="D250" s="149"/>
      <c r="E250" s="157" t="s">
        <v>521</v>
      </c>
    </row>
    <row r="251" spans="1:5" x14ac:dyDescent="0.25">
      <c r="A251" s="60"/>
      <c r="B251" s="61"/>
      <c r="D251" s="149"/>
      <c r="E251" s="160" t="s">
        <v>3300</v>
      </c>
    </row>
    <row r="252" spans="1:5" x14ac:dyDescent="0.25">
      <c r="A252" s="60"/>
      <c r="B252" s="61"/>
      <c r="D252" s="152"/>
      <c r="E252" s="163" t="s">
        <v>2494</v>
      </c>
    </row>
    <row r="253" spans="1:5" x14ac:dyDescent="0.25">
      <c r="A253" s="2" t="s">
        <v>1003</v>
      </c>
      <c r="B253" s="28" t="b">
        <v>0</v>
      </c>
      <c r="D253" s="149" t="s">
        <v>2148</v>
      </c>
      <c r="E253" s="155" t="s">
        <v>1997</v>
      </c>
    </row>
    <row r="254" spans="1:5" x14ac:dyDescent="0.25">
      <c r="A254" s="2" t="s">
        <v>1003</v>
      </c>
      <c r="B254" s="28" t="b">
        <v>0</v>
      </c>
      <c r="D254" s="149" t="s">
        <v>2149</v>
      </c>
      <c r="E254" s="155" t="s">
        <v>1999</v>
      </c>
    </row>
    <row r="255" spans="1:5" x14ac:dyDescent="0.25">
      <c r="A255" s="2" t="s">
        <v>1003</v>
      </c>
      <c r="B255" s="28" t="b">
        <v>0</v>
      </c>
      <c r="D255" s="149" t="s">
        <v>2150</v>
      </c>
      <c r="E255" s="155" t="s">
        <v>2151</v>
      </c>
    </row>
    <row r="256" spans="1:5" x14ac:dyDescent="0.25">
      <c r="A256" s="2" t="s">
        <v>1003</v>
      </c>
      <c r="B256" s="28" t="b">
        <v>0</v>
      </c>
      <c r="D256" s="149" t="s">
        <v>2152</v>
      </c>
      <c r="E256" s="155" t="s">
        <v>1995</v>
      </c>
    </row>
    <row r="257" spans="1:5" x14ac:dyDescent="0.25">
      <c r="A257" s="2" t="s">
        <v>1003</v>
      </c>
      <c r="B257" s="28" t="b">
        <v>0</v>
      </c>
      <c r="D257" s="149" t="s">
        <v>2153</v>
      </c>
      <c r="E257" s="155" t="s">
        <v>2154</v>
      </c>
    </row>
    <row r="258" spans="1:5" x14ac:dyDescent="0.25">
      <c r="A258" s="2" t="s">
        <v>1003</v>
      </c>
      <c r="B258" s="28" t="b">
        <v>0</v>
      </c>
      <c r="D258" s="149" t="s">
        <v>2155</v>
      </c>
      <c r="E258" s="155" t="s">
        <v>2156</v>
      </c>
    </row>
    <row r="259" spans="1:5" x14ac:dyDescent="0.25">
      <c r="A259" s="3" t="s">
        <v>1007</v>
      </c>
      <c r="B259" s="5">
        <f>IF(AND(B253 &lt;&gt;FALSE,B254 &lt;&gt;FALSE,B255&lt;&gt;FALSE,B256&lt;&gt;FALSE,B257&lt;&gt;FALSE,B258&lt;&gt;FALSE),1,IF(OR(B253=TRUE,B254=TRUE,B255=TRUE,B256=TRUE,B257=TRUE,B258=TRUE),3,2))</f>
        <v>2</v>
      </c>
      <c r="D259" s="149"/>
      <c r="E259" s="157" t="s">
        <v>521</v>
      </c>
    </row>
    <row r="260" spans="1:5" x14ac:dyDescent="0.25">
      <c r="A260" s="60"/>
      <c r="B260" s="61"/>
      <c r="D260" s="149"/>
      <c r="E260" s="158" t="s">
        <v>3291</v>
      </c>
    </row>
    <row r="261" spans="1:5" x14ac:dyDescent="0.25">
      <c r="A261" s="2" t="s">
        <v>1004</v>
      </c>
      <c r="B261" s="28" t="b">
        <v>0</v>
      </c>
      <c r="D261" s="149" t="s">
        <v>2157</v>
      </c>
      <c r="E261" s="155" t="s">
        <v>2158</v>
      </c>
    </row>
    <row r="262" spans="1:5" x14ac:dyDescent="0.25">
      <c r="A262" s="2" t="s">
        <v>1004</v>
      </c>
      <c r="B262" s="28" t="b">
        <v>0</v>
      </c>
      <c r="D262" s="149" t="s">
        <v>2159</v>
      </c>
      <c r="E262" s="155" t="s">
        <v>2160</v>
      </c>
    </row>
    <row r="263" spans="1:5" x14ac:dyDescent="0.25">
      <c r="A263" s="3" t="s">
        <v>1007</v>
      </c>
      <c r="B263" s="5">
        <f>IF(AND(B261&lt;&gt;FALSE,B262&lt;&gt;FALSE),1,IF(OR(B261=TRUE,B262=TRUE),3,2))</f>
        <v>2</v>
      </c>
      <c r="D263" s="149"/>
      <c r="E263" s="157" t="s">
        <v>521</v>
      </c>
    </row>
    <row r="264" spans="1:5" x14ac:dyDescent="0.25">
      <c r="A264" s="60"/>
      <c r="B264" s="61"/>
      <c r="D264" s="149"/>
      <c r="E264" s="158" t="s">
        <v>3291</v>
      </c>
    </row>
    <row r="265" spans="1:5" x14ac:dyDescent="0.25">
      <c r="A265" s="29" t="s">
        <v>469</v>
      </c>
      <c r="B265" s="59" t="b">
        <v>0</v>
      </c>
      <c r="D265" s="149" t="s">
        <v>2161</v>
      </c>
      <c r="E265" s="155" t="s">
        <v>2162</v>
      </c>
    </row>
    <row r="266" spans="1:5" x14ac:dyDescent="0.25">
      <c r="A266" s="3" t="s">
        <v>1007</v>
      </c>
      <c r="B266" s="5">
        <f>IF(AND(B265&lt;&gt;FALSE),1,IF(OR(B265=TRUE),3,2))</f>
        <v>2</v>
      </c>
      <c r="D266" s="149"/>
      <c r="E266" s="155"/>
    </row>
    <row r="267" spans="1:5" x14ac:dyDescent="0.25">
      <c r="A267" s="4" t="s">
        <v>1009</v>
      </c>
      <c r="B267" s="6" t="str">
        <f>IF(AND(B246=TRUE,B247&lt;&gt;2),"No Score",IF(B246=TRUE,"Basic",IF(AND(B247=2,B250=2,B259=2,B263=2,B266=2),"Blank Form",IF(AND(B247=1,B250=1,B259=1,B263=1,B266=1),"Exemplary",IF(AND(B247=1,B250=1,B259=1,B263=1,B266&lt;&gt;1),"Accomplished",IF(AND(B247=1,B250=1,B259=1,B263&lt;&gt;1),"Proficient",IF(AND(B247=1,B250=1,B259&lt;&gt;1),"Partially Proficient",IF(AND(B247&lt;&gt;2,B250&lt;&gt;1,B259&lt;&gt;1,B263&lt;&gt;1,B266&lt;&gt;1),"Basic","Basic"))))))))</f>
        <v>Blank Form</v>
      </c>
      <c r="D267" s="149"/>
      <c r="E267" s="159"/>
    </row>
    <row r="268" spans="1:5" x14ac:dyDescent="0.25">
      <c r="A268" s="4" t="s">
        <v>483</v>
      </c>
      <c r="B268" s="6" t="str">
        <f>IF(B267=definitions!$B$13,definitions!$A$13,IF(B267=definitions!$B$11,definitions!$A$11,IF(B267=definitions!$B$10,4,IF(B267=definitions!$B$9,3,IF(B267=definitions!$B$8,2,IF(B267=definitions!$B$7,1,IF(B267=definitions!$B$6,0,definitions!$B$12)))))))</f>
        <v>BF</v>
      </c>
      <c r="D268" s="149"/>
      <c r="E268" s="157" t="s">
        <v>3274</v>
      </c>
    </row>
    <row r="269" spans="1:5" x14ac:dyDescent="0.25">
      <c r="A269" s="29" t="s">
        <v>493</v>
      </c>
      <c r="B269" s="59" t="b">
        <v>0</v>
      </c>
      <c r="D269" s="149" t="s">
        <v>2163</v>
      </c>
      <c r="E269" s="155" t="s">
        <v>2164</v>
      </c>
    </row>
    <row r="270" spans="1:5" x14ac:dyDescent="0.25">
      <c r="A270" s="29" t="s">
        <v>493</v>
      </c>
      <c r="B270" s="59" t="b">
        <v>0</v>
      </c>
      <c r="D270" s="149" t="s">
        <v>2165</v>
      </c>
      <c r="E270" s="155" t="s">
        <v>2166</v>
      </c>
    </row>
    <row r="271" spans="1:5" x14ac:dyDescent="0.25">
      <c r="A271" s="186" t="s">
        <v>493</v>
      </c>
      <c r="B271" s="187" t="b">
        <v>0</v>
      </c>
      <c r="D271" s="188"/>
      <c r="E271" s="189" t="s">
        <v>2566</v>
      </c>
    </row>
    <row r="272" spans="1:5" x14ac:dyDescent="0.25">
      <c r="A272" s="3" t="s">
        <v>1007</v>
      </c>
      <c r="B272" s="5">
        <f>IF(AND(B269&lt;&gt;FALSE,B270&lt;&gt;FALSE),1,IF(OR(B269=TRUE,B270=TRUE),3,2))</f>
        <v>2</v>
      </c>
      <c r="D272" s="149"/>
      <c r="E272" s="157" t="s">
        <v>521</v>
      </c>
    </row>
    <row r="273" spans="1:5" x14ac:dyDescent="0.25">
      <c r="A273" s="60"/>
      <c r="B273" s="61"/>
      <c r="D273" s="149"/>
      <c r="E273" s="157" t="s">
        <v>3274</v>
      </c>
    </row>
    <row r="274" spans="1:5" x14ac:dyDescent="0.25">
      <c r="A274" s="29" t="s">
        <v>468</v>
      </c>
      <c r="B274" s="59" t="b">
        <v>0</v>
      </c>
      <c r="D274" s="149" t="s">
        <v>2167</v>
      </c>
      <c r="E274" s="155" t="s">
        <v>2168</v>
      </c>
    </row>
    <row r="275" spans="1:5" x14ac:dyDescent="0.25">
      <c r="A275" s="29" t="s">
        <v>468</v>
      </c>
      <c r="B275" s="59" t="b">
        <v>0</v>
      </c>
      <c r="D275" s="149" t="s">
        <v>2169</v>
      </c>
      <c r="E275" s="155" t="s">
        <v>2170</v>
      </c>
    </row>
    <row r="276" spans="1:5" x14ac:dyDescent="0.25">
      <c r="A276" s="3" t="s">
        <v>1007</v>
      </c>
      <c r="B276" s="5">
        <f>IF(AND(B274&lt;&gt;FALSE,B275&lt;&gt;FALSE),1,IF(OR(B274=TRUE,B275=TRUE),3,2))</f>
        <v>2</v>
      </c>
      <c r="D276" s="149"/>
      <c r="E276" s="157" t="s">
        <v>521</v>
      </c>
    </row>
    <row r="277" spans="1:5" x14ac:dyDescent="0.25">
      <c r="A277" s="60"/>
      <c r="B277" s="61"/>
      <c r="D277" s="149"/>
      <c r="E277" s="157" t="s">
        <v>3274</v>
      </c>
    </row>
    <row r="278" spans="1:5" x14ac:dyDescent="0.25">
      <c r="A278" s="2" t="s">
        <v>1003</v>
      </c>
      <c r="B278" s="28" t="b">
        <v>0</v>
      </c>
      <c r="D278" s="149" t="s">
        <v>2171</v>
      </c>
      <c r="E278" s="155" t="s">
        <v>2172</v>
      </c>
    </row>
    <row r="279" spans="1:5" x14ac:dyDescent="0.25">
      <c r="A279" s="2" t="s">
        <v>1003</v>
      </c>
      <c r="B279" s="28" t="b">
        <v>0</v>
      </c>
      <c r="D279" s="149" t="s">
        <v>2173</v>
      </c>
      <c r="E279" s="155" t="s">
        <v>2174</v>
      </c>
    </row>
    <row r="280" spans="1:5" x14ac:dyDescent="0.25">
      <c r="A280" s="3" t="s">
        <v>1007</v>
      </c>
      <c r="B280" s="5">
        <f>IF(AND(B278&lt;&gt;FALSE,B279&lt;&gt;FALSE),1,IF(OR(B278=TRUE,B279=TRUE),3,2))</f>
        <v>2</v>
      </c>
      <c r="D280" s="149"/>
      <c r="E280" s="157" t="s">
        <v>521</v>
      </c>
    </row>
    <row r="281" spans="1:5" x14ac:dyDescent="0.25">
      <c r="A281" s="60"/>
      <c r="B281" s="61"/>
      <c r="D281" s="149"/>
      <c r="E281" s="158" t="s">
        <v>3291</v>
      </c>
    </row>
    <row r="282" spans="1:5" x14ac:dyDescent="0.25">
      <c r="A282" s="2" t="s">
        <v>1004</v>
      </c>
      <c r="B282" s="28" t="b">
        <v>0</v>
      </c>
      <c r="D282" s="149" t="s">
        <v>2175</v>
      </c>
      <c r="E282" s="155" t="s">
        <v>2176</v>
      </c>
    </row>
    <row r="283" spans="1:5" x14ac:dyDescent="0.25">
      <c r="A283" s="2" t="s">
        <v>1004</v>
      </c>
      <c r="B283" s="28" t="b">
        <v>0</v>
      </c>
      <c r="D283" s="149" t="s">
        <v>2177</v>
      </c>
      <c r="E283" s="155" t="s">
        <v>2178</v>
      </c>
    </row>
    <row r="284" spans="1:5" x14ac:dyDescent="0.25">
      <c r="A284" s="3" t="s">
        <v>1007</v>
      </c>
      <c r="B284" s="5">
        <f>IF(AND(B282&lt;&gt;FALSE,B283&lt;&gt;FALSE),1,IF(OR(B282=TRUE,B283=TRUE),3,2))</f>
        <v>2</v>
      </c>
      <c r="D284" s="149"/>
      <c r="E284" s="157" t="s">
        <v>521</v>
      </c>
    </row>
    <row r="285" spans="1:5" x14ac:dyDescent="0.25">
      <c r="A285" s="60"/>
      <c r="B285" s="61"/>
      <c r="D285" s="149"/>
      <c r="E285" s="158" t="s">
        <v>3291</v>
      </c>
    </row>
    <row r="286" spans="1:5" x14ac:dyDescent="0.25">
      <c r="A286" s="29" t="s">
        <v>469</v>
      </c>
      <c r="B286" s="59" t="b">
        <v>0</v>
      </c>
      <c r="D286" s="149" t="s">
        <v>2179</v>
      </c>
      <c r="E286" s="155" t="s">
        <v>2180</v>
      </c>
    </row>
    <row r="287" spans="1:5" x14ac:dyDescent="0.25">
      <c r="A287" s="3" t="s">
        <v>1007</v>
      </c>
      <c r="B287" s="5">
        <f>IF(AND(B286&lt;&gt;FALSE),1,IF(OR(B286=TRUE),3,2))</f>
        <v>2</v>
      </c>
      <c r="D287" s="149"/>
      <c r="E287" s="155"/>
    </row>
    <row r="288" spans="1:5" x14ac:dyDescent="0.25">
      <c r="A288" s="4" t="s">
        <v>1009</v>
      </c>
      <c r="B288" s="6" t="str">
        <f>IF(AND(B271=TRUE,B272&lt;&gt;2),"No Score",IF(B271=TRUE,"Basic",IF(AND(B272=2,B276=2,B280=2,B284=2,B287=2),"Blank Form",IF(AND(B272=1,B276=1,B280=1,B284=1,B287=1),"Exemplary",IF(AND(B272=1,B276=1,B280=1,B284=1,B287&lt;&gt;1),"Accomplished",IF(AND(B272=1,B276=1,B280=1,B284&lt;&gt;1),"Proficient",IF(AND(B272=1,B276=1,B280&lt;&gt;1),"Partially Proficient",IF(AND(B272&lt;&gt;2,B276&lt;&gt;1,B280&lt;&gt;1,B284&lt;&gt;1,B287&lt;&gt;1),"Basic","Basic"))))))))</f>
        <v>Blank Form</v>
      </c>
      <c r="D288" s="149"/>
      <c r="E288" s="155"/>
    </row>
    <row r="289" spans="1:5" x14ac:dyDescent="0.25">
      <c r="A289" s="4" t="s">
        <v>483</v>
      </c>
      <c r="B289" s="6" t="str">
        <f>IF(B288=definitions!$B$13,definitions!$A$13,IF(B288=definitions!$B$11,definitions!$A$11,IF(B288=definitions!$B$10,4,IF(B288=definitions!$B$9,3,IF(B288=definitions!$B$8,2,IF(B288=definitions!$B$7,1,IF(B288=definitions!$B$6,0,definitions!$B$12)))))))</f>
        <v>BF</v>
      </c>
      <c r="D289" s="149"/>
      <c r="E289" s="157" t="s">
        <v>3274</v>
      </c>
    </row>
    <row r="290" spans="1:5" s="195" customFormat="1" x14ac:dyDescent="0.25">
      <c r="A290" s="198" t="s">
        <v>2585</v>
      </c>
      <c r="B290" s="199" t="str">
        <f>'Standard 2'!E98</f>
        <v>BF</v>
      </c>
      <c r="D290" s="152"/>
      <c r="E290" s="160"/>
    </row>
    <row r="291" spans="1:5" s="195" customFormat="1" x14ac:dyDescent="0.25">
      <c r="A291" s="198" t="s">
        <v>2586</v>
      </c>
      <c r="B291" s="203" t="str">
        <f>IF(B290=definitions!$A$13,definitions!$B$13,IF(B290&lt;3,definitions!$B$6,IF(AND(B290&lt;8,B290&gt;2),definitions!$B$7,IF(AND(B290&lt;13,B290&gt;7),definitions!$B$8,IF(AND(B290&lt;18,B290&gt;12),definitions!$B$9,IF(AND(B290&lt;21,B290&gt;17),definitions!$B$10,definitions!$B$11))))))</f>
        <v>Blank Form</v>
      </c>
      <c r="D291" s="152"/>
      <c r="E291" s="160"/>
    </row>
    <row r="292" spans="1:5" s="195" customFormat="1" x14ac:dyDescent="0.25">
      <c r="A292" s="196" t="s">
        <v>2587</v>
      </c>
      <c r="B292" s="197"/>
      <c r="D292" s="152"/>
      <c r="E292" s="160"/>
    </row>
    <row r="293" spans="1:5" x14ac:dyDescent="0.25">
      <c r="A293" s="29" t="s">
        <v>493</v>
      </c>
      <c r="B293" s="59" t="b">
        <v>0</v>
      </c>
      <c r="D293" s="149" t="s">
        <v>2181</v>
      </c>
      <c r="E293" s="155" t="s">
        <v>2182</v>
      </c>
    </row>
    <row r="294" spans="1:5" x14ac:dyDescent="0.25">
      <c r="A294" s="60"/>
      <c r="B294" s="61"/>
      <c r="E294" s="153" t="s">
        <v>2484</v>
      </c>
    </row>
    <row r="295" spans="1:5" x14ac:dyDescent="0.25">
      <c r="A295" s="29" t="s">
        <v>493</v>
      </c>
      <c r="B295" s="59" t="b">
        <v>0</v>
      </c>
      <c r="D295" s="149" t="s">
        <v>2183</v>
      </c>
      <c r="E295" s="155" t="s">
        <v>2485</v>
      </c>
    </row>
    <row r="296" spans="1:5" x14ac:dyDescent="0.25">
      <c r="A296" s="29" t="s">
        <v>493</v>
      </c>
      <c r="B296" s="59" t="b">
        <v>0</v>
      </c>
      <c r="D296" s="149" t="s">
        <v>2184</v>
      </c>
      <c r="E296" s="155" t="s">
        <v>2486</v>
      </c>
    </row>
    <row r="297" spans="1:5" x14ac:dyDescent="0.25">
      <c r="A297" s="29" t="s">
        <v>493</v>
      </c>
      <c r="B297" s="59" t="b">
        <v>0</v>
      </c>
      <c r="D297" s="149" t="s">
        <v>2185</v>
      </c>
      <c r="E297" s="155" t="s">
        <v>2487</v>
      </c>
    </row>
    <row r="298" spans="1:5" x14ac:dyDescent="0.25">
      <c r="A298" s="186" t="s">
        <v>493</v>
      </c>
      <c r="B298" s="187" t="b">
        <v>0</v>
      </c>
      <c r="D298" s="188"/>
      <c r="E298" s="189" t="s">
        <v>2566</v>
      </c>
    </row>
    <row r="299" spans="1:5" x14ac:dyDescent="0.25">
      <c r="A299" s="3" t="s">
        <v>1007</v>
      </c>
      <c r="B299" s="5">
        <f>IF(AND(B293&lt;&gt;FALSE,B295&lt;&gt;FALSE,B296&lt;&gt;FALSE,B297&lt;&gt;FALSE),1,IF(OR(B293=TRUE,B295=TRUE,B296=TRUE,B297=TRUE),3,2))</f>
        <v>2</v>
      </c>
      <c r="D299" s="149"/>
      <c r="E299" s="157" t="s">
        <v>521</v>
      </c>
    </row>
    <row r="300" spans="1:5" ht="28.5" x14ac:dyDescent="0.25">
      <c r="A300" s="60"/>
      <c r="B300" s="61"/>
      <c r="D300" s="149"/>
      <c r="E300" s="160" t="s">
        <v>3302</v>
      </c>
    </row>
    <row r="301" spans="1:5" x14ac:dyDescent="0.25">
      <c r="A301" s="29" t="s">
        <v>468</v>
      </c>
      <c r="B301" s="59" t="b">
        <v>0</v>
      </c>
      <c r="D301" s="149" t="s">
        <v>2186</v>
      </c>
      <c r="E301" s="155" t="s">
        <v>2187</v>
      </c>
    </row>
    <row r="302" spans="1:5" x14ac:dyDescent="0.25">
      <c r="A302" s="29" t="s">
        <v>468</v>
      </c>
      <c r="B302" s="59" t="b">
        <v>0</v>
      </c>
      <c r="D302" s="149" t="s">
        <v>2188</v>
      </c>
      <c r="E302" s="155" t="s">
        <v>2189</v>
      </c>
    </row>
    <row r="303" spans="1:5" x14ac:dyDescent="0.25">
      <c r="A303" s="29" t="s">
        <v>468</v>
      </c>
      <c r="B303" s="59" t="b">
        <v>0</v>
      </c>
      <c r="D303" s="149" t="s">
        <v>2190</v>
      </c>
      <c r="E303" s="155" t="s">
        <v>2191</v>
      </c>
    </row>
    <row r="304" spans="1:5" x14ac:dyDescent="0.25">
      <c r="A304" s="3" t="s">
        <v>1007</v>
      </c>
      <c r="B304" s="5">
        <f>IF(AND(B301&lt;&gt;FALSE,B302&lt;&gt;FALSE,B303&lt;&gt;FALSE),1,IF(OR(B301=TRUE,B302=TRUE,B303=TRUE),3,2))</f>
        <v>2</v>
      </c>
      <c r="D304" s="149"/>
      <c r="E304" s="157" t="s">
        <v>521</v>
      </c>
    </row>
    <row r="305" spans="1:5" x14ac:dyDescent="0.25">
      <c r="A305" s="60"/>
      <c r="B305" s="61"/>
      <c r="D305" s="149"/>
      <c r="E305" s="157" t="s">
        <v>3274</v>
      </c>
    </row>
    <row r="306" spans="1:5" x14ac:dyDescent="0.25">
      <c r="A306" s="2" t="s">
        <v>1003</v>
      </c>
      <c r="B306" s="28" t="b">
        <v>0</v>
      </c>
      <c r="D306" s="149" t="s">
        <v>2192</v>
      </c>
      <c r="E306" s="155" t="s">
        <v>2193</v>
      </c>
    </row>
    <row r="307" spans="1:5" x14ac:dyDescent="0.25">
      <c r="A307" s="2" t="s">
        <v>1003</v>
      </c>
      <c r="B307" s="28" t="b">
        <v>0</v>
      </c>
      <c r="D307" s="149" t="s">
        <v>2194</v>
      </c>
      <c r="E307" s="155" t="s">
        <v>2195</v>
      </c>
    </row>
    <row r="308" spans="1:5" x14ac:dyDescent="0.25">
      <c r="A308" s="3" t="s">
        <v>1007</v>
      </c>
      <c r="B308" s="5">
        <f>IF(AND(B306&lt;&gt;FALSE,B307&lt;&gt;FALSE),1,IF(OR(B306=TRUE,B307=TRUE),3,2))</f>
        <v>2</v>
      </c>
      <c r="D308" s="149"/>
      <c r="E308" s="157" t="s">
        <v>521</v>
      </c>
    </row>
    <row r="309" spans="1:5" x14ac:dyDescent="0.25">
      <c r="A309" s="60"/>
      <c r="B309" s="61"/>
      <c r="D309" s="149"/>
      <c r="E309" s="158" t="s">
        <v>2491</v>
      </c>
    </row>
    <row r="310" spans="1:5" x14ac:dyDescent="0.25">
      <c r="A310" s="2" t="s">
        <v>1004</v>
      </c>
      <c r="B310" s="28" t="b">
        <v>0</v>
      </c>
      <c r="D310" s="149" t="s">
        <v>2196</v>
      </c>
      <c r="E310" s="155" t="s">
        <v>2197</v>
      </c>
    </row>
    <row r="311" spans="1:5" x14ac:dyDescent="0.25">
      <c r="A311" s="2" t="s">
        <v>1004</v>
      </c>
      <c r="B311" s="28" t="b">
        <v>0</v>
      </c>
      <c r="D311" s="149" t="s">
        <v>2198</v>
      </c>
      <c r="E311" s="155" t="s">
        <v>2199</v>
      </c>
    </row>
    <row r="312" spans="1:5" x14ac:dyDescent="0.25">
      <c r="A312" s="3" t="s">
        <v>1007</v>
      </c>
      <c r="B312" s="5">
        <f>IF(AND(B310&lt;&gt;FALSE,B311&lt;&gt;FALSE),1,IF(OR(B310=TRUE,B311=TRUE),3,2))</f>
        <v>2</v>
      </c>
      <c r="D312" s="149"/>
      <c r="E312" s="157" t="s">
        <v>521</v>
      </c>
    </row>
    <row r="313" spans="1:5" x14ac:dyDescent="0.25">
      <c r="A313" s="60"/>
      <c r="B313" s="61"/>
      <c r="D313" s="149"/>
      <c r="E313" s="158" t="s">
        <v>3294</v>
      </c>
    </row>
    <row r="314" spans="1:5" x14ac:dyDescent="0.25">
      <c r="A314" s="29" t="s">
        <v>469</v>
      </c>
      <c r="B314" s="59" t="b">
        <v>0</v>
      </c>
      <c r="D314" s="149" t="s">
        <v>2200</v>
      </c>
      <c r="E314" s="155" t="s">
        <v>2201</v>
      </c>
    </row>
    <row r="315" spans="1:5" x14ac:dyDescent="0.25">
      <c r="A315" s="3" t="s">
        <v>1007</v>
      </c>
      <c r="B315" s="5">
        <f>IF(AND(B314&lt;&gt;FALSE),1,IF(OR(B314=TRUE),3,2))</f>
        <v>2</v>
      </c>
      <c r="D315" s="149"/>
      <c r="E315" s="159"/>
    </row>
    <row r="316" spans="1:5" x14ac:dyDescent="0.25">
      <c r="A316" s="4" t="s">
        <v>1009</v>
      </c>
      <c r="B316" s="6" t="str">
        <f>IF(AND(B298=TRUE,B299&lt;&gt;2),"No Score",IF(B298=TRUE,"Basic",IF(AND(B299=2,B304=2,B308=2,B312=2,B315=2),"Blank Form",IF(AND(B299=1,B304=1,B308=1,B312=1,B315=1),"Exemplary",IF(AND(B299=1,B304=1,B308=1,B312=1,B315&lt;&gt;1),"Accomplished",IF(AND(B299=1,B304=1,B308=1,B312&lt;&gt;1),"Proficient",IF(AND(B299=1,B304=1,B308&lt;&gt;1),"Partially Proficient",IF(AND(B299&lt;&gt;2,B304&lt;&gt;1,B308&lt;&gt;1,B312&lt;&gt;1,B315&lt;&gt;1),"Basic","Basic"))))))))</f>
        <v>Blank Form</v>
      </c>
      <c r="D316" s="149"/>
      <c r="E316" s="153"/>
    </row>
    <row r="317" spans="1:5" x14ac:dyDescent="0.25">
      <c r="A317" s="4" t="s">
        <v>483</v>
      </c>
      <c r="B317" s="6" t="str">
        <f>IF(B316=definitions!$B$13,definitions!$A$13,IF(B316=definitions!$B$11,definitions!$A$11,IF(B316=definitions!$B$10,4,IF(B316=definitions!$B$9,3,IF(B316=definitions!$B$8,2,IF(B316=definitions!$B$7,1,IF(B316=definitions!$B$6,0,definitions!$B$12)))))))</f>
        <v>BF</v>
      </c>
      <c r="D317" s="149"/>
      <c r="E317" s="157" t="s">
        <v>3274</v>
      </c>
    </row>
    <row r="318" spans="1:5" x14ac:dyDescent="0.25">
      <c r="A318" s="29" t="s">
        <v>493</v>
      </c>
      <c r="B318" s="59" t="b">
        <v>0</v>
      </c>
      <c r="D318" s="149" t="s">
        <v>2202</v>
      </c>
      <c r="E318" s="155" t="s">
        <v>2203</v>
      </c>
    </row>
    <row r="319" spans="1:5" x14ac:dyDescent="0.25">
      <c r="A319" s="186" t="s">
        <v>493</v>
      </c>
      <c r="B319" s="187" t="b">
        <v>0</v>
      </c>
      <c r="D319" s="188"/>
      <c r="E319" s="189" t="s">
        <v>2566</v>
      </c>
    </row>
    <row r="320" spans="1:5" x14ac:dyDescent="0.25">
      <c r="A320" s="3" t="s">
        <v>1007</v>
      </c>
      <c r="B320" s="5">
        <f>IF(AND(B318&lt;&gt;FALSE),1,IF(OR(B318=TRUE),3,2))</f>
        <v>2</v>
      </c>
      <c r="D320" s="149"/>
      <c r="E320" s="157" t="s">
        <v>521</v>
      </c>
    </row>
    <row r="321" spans="1:5" x14ac:dyDescent="0.25">
      <c r="A321" s="60"/>
      <c r="B321" s="61"/>
      <c r="D321" s="149"/>
      <c r="E321" s="157" t="s">
        <v>3274</v>
      </c>
    </row>
    <row r="322" spans="1:5" x14ac:dyDescent="0.25">
      <c r="A322" s="29" t="s">
        <v>468</v>
      </c>
      <c r="B322" s="59" t="b">
        <v>0</v>
      </c>
      <c r="D322" s="149" t="s">
        <v>2204</v>
      </c>
      <c r="E322" s="155" t="s">
        <v>2205</v>
      </c>
    </row>
    <row r="323" spans="1:5" x14ac:dyDescent="0.25">
      <c r="A323" s="3" t="s">
        <v>1007</v>
      </c>
      <c r="B323" s="5">
        <f>IF(AND(B322&lt;&gt;FALSE),1,IF(OR(B322=TRUE),3,2))</f>
        <v>2</v>
      </c>
      <c r="D323" s="149"/>
      <c r="E323" s="157" t="s">
        <v>521</v>
      </c>
    </row>
    <row r="324" spans="1:5" x14ac:dyDescent="0.25">
      <c r="A324" s="60"/>
      <c r="B324" s="61"/>
      <c r="D324" s="149"/>
      <c r="E324" s="157" t="s">
        <v>3274</v>
      </c>
    </row>
    <row r="325" spans="1:5" x14ac:dyDescent="0.25">
      <c r="A325" s="2" t="s">
        <v>1003</v>
      </c>
      <c r="B325" s="28" t="b">
        <v>0</v>
      </c>
      <c r="D325" s="149" t="s">
        <v>2206</v>
      </c>
      <c r="E325" s="155" t="s">
        <v>2207</v>
      </c>
    </row>
    <row r="326" spans="1:5" x14ac:dyDescent="0.25">
      <c r="A326" s="3" t="s">
        <v>1007</v>
      </c>
      <c r="B326" s="5">
        <f>IF(AND(B325&lt;&gt;FALSE),1,IF(OR(B325=TRUE),3,2))</f>
        <v>2</v>
      </c>
      <c r="D326" s="149"/>
      <c r="E326" s="157" t="s">
        <v>521</v>
      </c>
    </row>
    <row r="327" spans="1:5" x14ac:dyDescent="0.25">
      <c r="A327" s="60"/>
      <c r="B327" s="61"/>
      <c r="D327" s="149"/>
      <c r="E327" s="158" t="s">
        <v>3291</v>
      </c>
    </row>
    <row r="328" spans="1:5" x14ac:dyDescent="0.25">
      <c r="A328" s="2" t="s">
        <v>1004</v>
      </c>
      <c r="B328" s="28" t="b">
        <v>0</v>
      </c>
      <c r="D328" s="149" t="s">
        <v>2208</v>
      </c>
      <c r="E328" s="155" t="s">
        <v>2209</v>
      </c>
    </row>
    <row r="329" spans="1:5" x14ac:dyDescent="0.25">
      <c r="A329" s="2" t="s">
        <v>1004</v>
      </c>
      <c r="B329" s="28" t="b">
        <v>0</v>
      </c>
      <c r="D329" s="149" t="s">
        <v>2210</v>
      </c>
      <c r="E329" s="155" t="s">
        <v>2211</v>
      </c>
    </row>
    <row r="330" spans="1:5" x14ac:dyDescent="0.25">
      <c r="A330" s="3" t="s">
        <v>1007</v>
      </c>
      <c r="B330" s="5">
        <f>IF(AND(B328&lt;&gt;FALSE,B329&lt;&gt;FALSE),1,IF(OR(B328=TRUE,B329=TRUE),3,2))</f>
        <v>2</v>
      </c>
      <c r="D330" s="149"/>
      <c r="E330" s="157" t="s">
        <v>521</v>
      </c>
    </row>
    <row r="331" spans="1:5" x14ac:dyDescent="0.25">
      <c r="A331" s="60"/>
      <c r="B331" s="61"/>
      <c r="D331" s="149"/>
      <c r="E331" s="158" t="s">
        <v>3291</v>
      </c>
    </row>
    <row r="332" spans="1:5" x14ac:dyDescent="0.25">
      <c r="A332" s="29" t="s">
        <v>469</v>
      </c>
      <c r="B332" s="59" t="b">
        <v>0</v>
      </c>
      <c r="D332" s="149" t="s">
        <v>2212</v>
      </c>
      <c r="E332" s="155" t="s">
        <v>3303</v>
      </c>
    </row>
    <row r="333" spans="1:5" x14ac:dyDescent="0.25">
      <c r="A333" s="3" t="s">
        <v>1007</v>
      </c>
      <c r="B333" s="5">
        <f>IF(AND(B332&lt;&gt;FALSE),1,IF(OR(B332=TRUE),3,2))</f>
        <v>2</v>
      </c>
      <c r="D333" s="149"/>
      <c r="E333" s="159"/>
    </row>
    <row r="334" spans="1:5" x14ac:dyDescent="0.25">
      <c r="A334" s="4" t="s">
        <v>1009</v>
      </c>
      <c r="B334" s="6" t="str">
        <f>IF(AND(B319=TRUE,B320&lt;&gt;2),"No Score",IF(B319=TRUE,"Basic",IF(AND(B320=2,B323=2,B326=2,B330=2,B333=2),"Blank Form",IF(AND(B320=1,B323=1,B326=1,B330=1,B333=1),"Exemplary",IF(AND(B320=1,B323=1,B326=1,B330=1,B333&lt;&gt;1),"Accomplished",IF(AND(B320=1,B323=1,B326=1,B330&lt;&gt;1),"Proficient",IF(AND(B320=1,B323=1,B326&lt;&gt;1),"Partially Proficient",IF(AND(B320&lt;&gt;2,B323&lt;&gt;1,B326&lt;&gt;1,B330&lt;&gt;1,B333&lt;&gt;1),"Basic","Basic"))))))))</f>
        <v>Blank Form</v>
      </c>
      <c r="D334" s="149"/>
      <c r="E334" s="159"/>
    </row>
    <row r="335" spans="1:5" x14ac:dyDescent="0.25">
      <c r="A335" s="4" t="s">
        <v>483</v>
      </c>
      <c r="B335" s="6" t="str">
        <f>IF(B334=definitions!$B$13,definitions!$A$13,IF(B334=definitions!$B$11,definitions!$A$11,IF(B334=definitions!$B$10,4,IF(B334=definitions!$B$9,3,IF(B334=definitions!$B$8,2,IF(B334=definitions!$B$7,1,IF(B334=definitions!$B$6,0,definitions!$B$12)))))))</f>
        <v>BF</v>
      </c>
      <c r="D335" s="149"/>
      <c r="E335" s="157" t="s">
        <v>3274</v>
      </c>
    </row>
    <row r="336" spans="1:5" x14ac:dyDescent="0.25">
      <c r="A336" s="29" t="s">
        <v>493</v>
      </c>
      <c r="B336" s="59" t="b">
        <v>0</v>
      </c>
      <c r="D336" s="149" t="s">
        <v>2213</v>
      </c>
      <c r="E336" s="155" t="s">
        <v>2214</v>
      </c>
    </row>
    <row r="337" spans="1:5" ht="16.5" customHeight="1" x14ac:dyDescent="0.25">
      <c r="A337" s="29" t="s">
        <v>493</v>
      </c>
      <c r="B337" s="59" t="b">
        <v>0</v>
      </c>
      <c r="D337" s="149" t="s">
        <v>2215</v>
      </c>
      <c r="E337" s="155" t="s">
        <v>2216</v>
      </c>
    </row>
    <row r="338" spans="1:5" ht="16.5" customHeight="1" x14ac:dyDescent="0.25">
      <c r="A338" s="186" t="s">
        <v>493</v>
      </c>
      <c r="B338" s="187" t="b">
        <v>0</v>
      </c>
      <c r="D338" s="188"/>
      <c r="E338" s="189" t="s">
        <v>2566</v>
      </c>
    </row>
    <row r="339" spans="1:5" ht="16.5" customHeight="1" x14ac:dyDescent="0.25">
      <c r="A339" s="3" t="s">
        <v>1007</v>
      </c>
      <c r="B339" s="5">
        <f>IF(AND(B336&lt;&gt;FALSE,B337&lt;&gt;FALSE),1,IF(OR(B336=TRUE,B337=TRUE),3,2))</f>
        <v>2</v>
      </c>
      <c r="D339" s="149"/>
      <c r="E339" s="157" t="s">
        <v>521</v>
      </c>
    </row>
    <row r="340" spans="1:5" x14ac:dyDescent="0.25">
      <c r="A340" s="60"/>
      <c r="B340" s="61"/>
      <c r="D340" s="149"/>
      <c r="E340" s="158" t="s">
        <v>3283</v>
      </c>
    </row>
    <row r="341" spans="1:5" x14ac:dyDescent="0.25">
      <c r="A341" s="29" t="s">
        <v>468</v>
      </c>
      <c r="B341" s="59" t="b">
        <v>0</v>
      </c>
      <c r="D341" s="149" t="s">
        <v>2217</v>
      </c>
      <c r="E341" s="155" t="s">
        <v>2218</v>
      </c>
    </row>
    <row r="342" spans="1:5" x14ac:dyDescent="0.25">
      <c r="A342" s="29" t="s">
        <v>468</v>
      </c>
      <c r="B342" s="59" t="b">
        <v>0</v>
      </c>
      <c r="D342" s="149" t="s">
        <v>2219</v>
      </c>
      <c r="E342" s="155" t="s">
        <v>2220</v>
      </c>
    </row>
    <row r="343" spans="1:5" x14ac:dyDescent="0.25">
      <c r="A343" s="29" t="s">
        <v>468</v>
      </c>
      <c r="B343" s="59" t="b">
        <v>0</v>
      </c>
      <c r="D343" s="149" t="s">
        <v>2221</v>
      </c>
      <c r="E343" s="155" t="s">
        <v>2222</v>
      </c>
    </row>
    <row r="344" spans="1:5" x14ac:dyDescent="0.25">
      <c r="A344" s="3" t="s">
        <v>1007</v>
      </c>
      <c r="B344" s="5">
        <f>IF(AND(B341&lt;&gt;FALSE,B342&lt;&gt;FALSE,B343&lt;&gt;FALSE),1,IF(OR(B341=TRUE,B342=TRUE,B343=TRUE),3,2))</f>
        <v>2</v>
      </c>
      <c r="C344" s="168"/>
      <c r="D344" s="149"/>
      <c r="E344" s="157" t="s">
        <v>521</v>
      </c>
    </row>
    <row r="345" spans="1:5" x14ac:dyDescent="0.25">
      <c r="A345" s="60"/>
      <c r="B345" s="61"/>
      <c r="D345" s="149"/>
      <c r="E345" s="161" t="s">
        <v>3284</v>
      </c>
    </row>
    <row r="346" spans="1:5" x14ac:dyDescent="0.25">
      <c r="A346" s="2" t="s">
        <v>1003</v>
      </c>
      <c r="B346" s="28" t="b">
        <v>0</v>
      </c>
      <c r="D346" s="149" t="s">
        <v>2223</v>
      </c>
      <c r="E346" s="155" t="s">
        <v>2224</v>
      </c>
    </row>
    <row r="347" spans="1:5" x14ac:dyDescent="0.25">
      <c r="A347" s="2" t="s">
        <v>1003</v>
      </c>
      <c r="B347" s="28" t="b">
        <v>0</v>
      </c>
      <c r="D347" s="149" t="s">
        <v>2225</v>
      </c>
      <c r="E347" s="155" t="s">
        <v>2226</v>
      </c>
    </row>
    <row r="348" spans="1:5" x14ac:dyDescent="0.25">
      <c r="A348" s="2" t="s">
        <v>1003</v>
      </c>
      <c r="B348" s="28" t="b">
        <v>0</v>
      </c>
      <c r="D348" s="149" t="s">
        <v>2227</v>
      </c>
      <c r="E348" s="155" t="s">
        <v>2228</v>
      </c>
    </row>
    <row r="349" spans="1:5" x14ac:dyDescent="0.25">
      <c r="A349" s="2" t="s">
        <v>1003</v>
      </c>
      <c r="B349" s="28" t="b">
        <v>0</v>
      </c>
      <c r="D349" s="149" t="s">
        <v>2229</v>
      </c>
      <c r="E349" s="155" t="s">
        <v>2230</v>
      </c>
    </row>
    <row r="350" spans="1:5" x14ac:dyDescent="0.25">
      <c r="A350" s="3" t="s">
        <v>1007</v>
      </c>
      <c r="B350" s="5">
        <f>IF(AND(B346&lt;&gt;FALSE,B347&lt;&gt;FALSE,B348&lt;&gt;FALSE,B349&lt;&gt;FALSE),1,IF(OR(B346=TRUE,B347=TRUE,B348=TRUE,B349=TRUE),3,2))</f>
        <v>2</v>
      </c>
      <c r="D350" s="149"/>
      <c r="E350" s="157" t="s">
        <v>521</v>
      </c>
    </row>
    <row r="351" spans="1:5" x14ac:dyDescent="0.25">
      <c r="A351" s="60"/>
      <c r="B351" s="61"/>
      <c r="D351" s="149"/>
      <c r="E351" s="157" t="s">
        <v>3292</v>
      </c>
    </row>
    <row r="352" spans="1:5" x14ac:dyDescent="0.25">
      <c r="A352" s="2" t="s">
        <v>1004</v>
      </c>
      <c r="B352" s="28" t="b">
        <v>0</v>
      </c>
      <c r="D352" s="149" t="s">
        <v>2231</v>
      </c>
      <c r="E352" s="155" t="s">
        <v>2232</v>
      </c>
    </row>
    <row r="353" spans="1:5" x14ac:dyDescent="0.25">
      <c r="A353" s="2" t="s">
        <v>1004</v>
      </c>
      <c r="B353" s="28" t="b">
        <v>0</v>
      </c>
      <c r="D353" s="149" t="s">
        <v>2233</v>
      </c>
      <c r="E353" s="155" t="s">
        <v>2234</v>
      </c>
    </row>
    <row r="354" spans="1:5" x14ac:dyDescent="0.25">
      <c r="A354" s="3" t="s">
        <v>1007</v>
      </c>
      <c r="B354" s="5">
        <f>IF(AND(B352&lt;&gt;FALSE,B353&lt;&gt;FALSE),1,IF(OR(B352=TRUE,B353=TRUE),3,2))</f>
        <v>2</v>
      </c>
      <c r="D354" s="149"/>
      <c r="E354" s="157" t="s">
        <v>521</v>
      </c>
    </row>
    <row r="355" spans="1:5" x14ac:dyDescent="0.25">
      <c r="A355" s="60"/>
      <c r="B355" s="61"/>
      <c r="D355" s="149"/>
      <c r="E355" s="158" t="s">
        <v>3295</v>
      </c>
    </row>
    <row r="356" spans="1:5" x14ac:dyDescent="0.25">
      <c r="A356" s="29" t="s">
        <v>469</v>
      </c>
      <c r="B356" s="59" t="b">
        <v>0</v>
      </c>
      <c r="D356" s="149" t="s">
        <v>2235</v>
      </c>
      <c r="E356" s="155" t="s">
        <v>2236</v>
      </c>
    </row>
    <row r="357" spans="1:5" x14ac:dyDescent="0.25">
      <c r="A357" s="60"/>
      <c r="B357" s="61"/>
      <c r="D357" s="149"/>
      <c r="E357" s="157" t="s">
        <v>467</v>
      </c>
    </row>
    <row r="358" spans="1:5" x14ac:dyDescent="0.25">
      <c r="A358" s="29" t="s">
        <v>469</v>
      </c>
      <c r="B358" s="59" t="b">
        <v>0</v>
      </c>
      <c r="D358" s="149" t="s">
        <v>2237</v>
      </c>
      <c r="E358" s="155" t="s">
        <v>2483</v>
      </c>
    </row>
    <row r="359" spans="1:5" x14ac:dyDescent="0.25">
      <c r="A359" s="3" t="s">
        <v>1007</v>
      </c>
      <c r="B359" s="5">
        <f>IF(AND(B356&lt;&gt;FALSE,B358&lt;&gt;FALSE),1,IF(OR(B356=TRUE,B358=TRUE),3,2))</f>
        <v>2</v>
      </c>
      <c r="D359" s="149"/>
      <c r="E359" s="159"/>
    </row>
    <row r="360" spans="1:5" x14ac:dyDescent="0.25">
      <c r="A360" s="4" t="s">
        <v>1009</v>
      </c>
      <c r="B360" s="6" t="str">
        <f>IF(AND(B338=TRUE,B339&lt;&gt;2),"No Score",IF(B338=TRUE,"Basic",IF(AND(B339=2,B344=2,B350=2,B354=2,B359=2),"Blank Form",IF(AND(B339=1,B344=1,B350=1,B354=1,B359=1),"Exemplary",IF(AND(B339=1,B344=1,B350=1,B354=1,B359&lt;&gt;1),"Accomplished",IF(AND(B339=1,B344=1,B350=1,B354&lt;&gt;1),"Proficient",IF(AND(B339=1,B344=1,B350&lt;&gt;1),"Partially Proficient",IF(AND(B339&lt;&gt;2,B344&lt;&gt;1,B350&lt;&gt;1,B354&lt;&gt;1,B359&lt;&gt;1),"Basic","Basic"))))))))</f>
        <v>Blank Form</v>
      </c>
      <c r="D360" s="149"/>
      <c r="E360" s="159"/>
    </row>
    <row r="361" spans="1:5" x14ac:dyDescent="0.25">
      <c r="A361" s="4" t="s">
        <v>483</v>
      </c>
      <c r="B361" s="6" t="str">
        <f>IF(B360=definitions!$B$13,definitions!$A$13,IF(B360=definitions!$B$11,definitions!$A$11,IF(B360=definitions!$B$10,4,IF(B360=definitions!$B$9,3,IF(B360=definitions!$B$8,2,IF(B360=definitions!$B$7,1,IF(B360=definitions!$B$6,0,definitions!$B$12)))))))</f>
        <v>BF</v>
      </c>
      <c r="D361" s="149"/>
      <c r="E361" s="157" t="s">
        <v>3274</v>
      </c>
    </row>
    <row r="362" spans="1:5" x14ac:dyDescent="0.25">
      <c r="A362" s="29" t="s">
        <v>493</v>
      </c>
      <c r="B362" s="59" t="b">
        <v>0</v>
      </c>
      <c r="D362" s="149" t="s">
        <v>2238</v>
      </c>
      <c r="E362" s="155" t="s">
        <v>2239</v>
      </c>
    </row>
    <row r="363" spans="1:5" x14ac:dyDescent="0.25">
      <c r="A363" s="29" t="s">
        <v>493</v>
      </c>
      <c r="B363" s="59" t="b">
        <v>0</v>
      </c>
      <c r="D363" s="149" t="s">
        <v>2240</v>
      </c>
      <c r="E363" s="155" t="s">
        <v>2241</v>
      </c>
    </row>
    <row r="364" spans="1:5" x14ac:dyDescent="0.25">
      <c r="A364" s="186" t="s">
        <v>493</v>
      </c>
      <c r="B364" s="187" t="b">
        <v>0</v>
      </c>
      <c r="D364" s="188"/>
      <c r="E364" s="189" t="s">
        <v>2566</v>
      </c>
    </row>
    <row r="365" spans="1:5" x14ac:dyDescent="0.25">
      <c r="A365" s="3" t="s">
        <v>1007</v>
      </c>
      <c r="B365" s="5">
        <f>IF(AND(B362&lt;&gt;FALSE,B363&lt;&gt;FALSE),1,IF(OR(B362=TRUE,B363=TRUE),3,2))</f>
        <v>2</v>
      </c>
      <c r="D365" s="149"/>
      <c r="E365" s="157" t="s">
        <v>521</v>
      </c>
    </row>
    <row r="366" spans="1:5" x14ac:dyDescent="0.25">
      <c r="A366" s="60"/>
      <c r="B366" s="61"/>
      <c r="D366" s="149"/>
      <c r="E366" s="157" t="s">
        <v>3274</v>
      </c>
    </row>
    <row r="367" spans="1:5" x14ac:dyDescent="0.25">
      <c r="A367" s="29" t="s">
        <v>468</v>
      </c>
      <c r="B367" s="59" t="b">
        <v>0</v>
      </c>
      <c r="D367" s="149" t="s">
        <v>2242</v>
      </c>
      <c r="E367" s="155" t="s">
        <v>2243</v>
      </c>
    </row>
    <row r="368" spans="1:5" x14ac:dyDescent="0.25">
      <c r="A368" s="3" t="s">
        <v>1007</v>
      </c>
      <c r="B368" s="5">
        <f>IF(AND(B367&lt;&gt;FALSE),1,IF(OR(B367=TRUE),3,2))</f>
        <v>2</v>
      </c>
      <c r="D368" s="149"/>
      <c r="E368" s="157" t="s">
        <v>521</v>
      </c>
    </row>
    <row r="369" spans="1:5" ht="28.5" x14ac:dyDescent="0.25">
      <c r="A369" s="60"/>
      <c r="B369" s="61"/>
      <c r="D369" s="149"/>
      <c r="E369" s="160" t="s">
        <v>3285</v>
      </c>
    </row>
    <row r="370" spans="1:5" x14ac:dyDescent="0.25">
      <c r="A370" s="2" t="s">
        <v>1003</v>
      </c>
      <c r="B370" s="28" t="b">
        <v>0</v>
      </c>
      <c r="D370" s="149" t="s">
        <v>2244</v>
      </c>
      <c r="E370" s="155" t="s">
        <v>2245</v>
      </c>
    </row>
    <row r="371" spans="1:5" x14ac:dyDescent="0.25">
      <c r="A371" s="2" t="s">
        <v>1003</v>
      </c>
      <c r="B371" s="28" t="b">
        <v>0</v>
      </c>
      <c r="D371" s="149" t="s">
        <v>2246</v>
      </c>
      <c r="E371" s="155" t="s">
        <v>2247</v>
      </c>
    </row>
    <row r="372" spans="1:5" x14ac:dyDescent="0.25">
      <c r="A372" s="3" t="s">
        <v>1007</v>
      </c>
      <c r="B372" s="5">
        <f>IF(AND(B370&lt;&gt;FALSE,B371&lt;&gt;FALSE),1,IF(OR(B370=TRUE,B371=TRUE),3,2))</f>
        <v>2</v>
      </c>
      <c r="D372" s="149"/>
      <c r="E372" s="157" t="s">
        <v>521</v>
      </c>
    </row>
    <row r="373" spans="1:5" x14ac:dyDescent="0.25">
      <c r="A373" s="60"/>
      <c r="B373" s="61"/>
      <c r="D373" s="149"/>
      <c r="E373" s="158" t="s">
        <v>2492</v>
      </c>
    </row>
    <row r="374" spans="1:5" x14ac:dyDescent="0.25">
      <c r="A374" s="2" t="s">
        <v>1004</v>
      </c>
      <c r="B374" s="28" t="b">
        <v>0</v>
      </c>
      <c r="D374" s="149" t="s">
        <v>2248</v>
      </c>
      <c r="E374" s="155" t="s">
        <v>2249</v>
      </c>
    </row>
    <row r="375" spans="1:5" x14ac:dyDescent="0.25">
      <c r="A375" s="2" t="s">
        <v>1004</v>
      </c>
      <c r="B375" s="28" t="b">
        <v>0</v>
      </c>
      <c r="D375" s="149" t="s">
        <v>2250</v>
      </c>
      <c r="E375" s="155" t="s">
        <v>2251</v>
      </c>
    </row>
    <row r="376" spans="1:5" x14ac:dyDescent="0.25">
      <c r="A376" s="3" t="s">
        <v>1007</v>
      </c>
      <c r="B376" s="5">
        <f>IF(AND(B374&lt;&gt;FALSE,B375&lt;&gt;FALSE),1,IF(OR(B374=TRUE,B375=TRUE),3,2))</f>
        <v>2</v>
      </c>
      <c r="D376" s="149"/>
      <c r="E376" s="157" t="s">
        <v>521</v>
      </c>
    </row>
    <row r="377" spans="1:5" ht="28.5" x14ac:dyDescent="0.25">
      <c r="A377" s="60"/>
      <c r="B377" s="61"/>
      <c r="D377" s="149"/>
      <c r="E377" s="160" t="s">
        <v>3296</v>
      </c>
    </row>
    <row r="378" spans="1:5" x14ac:dyDescent="0.25">
      <c r="A378" s="29" t="s">
        <v>469</v>
      </c>
      <c r="B378" s="59" t="b">
        <v>0</v>
      </c>
      <c r="D378" s="149" t="s">
        <v>2252</v>
      </c>
      <c r="E378" s="155" t="s">
        <v>2253</v>
      </c>
    </row>
    <row r="379" spans="1:5" x14ac:dyDescent="0.25">
      <c r="A379" s="29" t="s">
        <v>469</v>
      </c>
      <c r="B379" s="59" t="b">
        <v>0</v>
      </c>
      <c r="D379" s="149" t="s">
        <v>2254</v>
      </c>
      <c r="E379" s="155" t="s">
        <v>2255</v>
      </c>
    </row>
    <row r="380" spans="1:5" x14ac:dyDescent="0.25">
      <c r="A380" s="3" t="s">
        <v>1007</v>
      </c>
      <c r="B380" s="5">
        <f>IF(AND(B378&lt;&gt;FALSE,B379&lt;&gt;FALSE),1,IF(OR(B378=TRUE,B379=TRUE),3,2))</f>
        <v>2</v>
      </c>
      <c r="D380" s="149"/>
      <c r="E380" s="155"/>
    </row>
    <row r="381" spans="1:5" x14ac:dyDescent="0.25">
      <c r="A381" s="4" t="s">
        <v>1009</v>
      </c>
      <c r="B381" s="6" t="str">
        <f>IF(AND(B364=TRUE,B365&lt;&gt;2),"No Score",IF(B364=TRUE,"Basic",IF(AND(B365=2,B368=2,B372=2,B376=2,B380=2),"Blank Form",IF(AND(B365=1,B368=1,B372=1,B376=1,B380=1),"Exemplary",IF(AND(B365=1,B368=1,B372=1,B376=1,B380&lt;&gt;1),"Accomplished",IF(AND(B365=1,B368=1,B372=1,B376&lt;&gt;1),"Proficient",IF(AND(B365=1,B368=1,B372&lt;&gt;1),"Partially Proficient",IF(AND(B365&lt;&gt;2,B368&lt;&gt;1,B372&lt;&gt;1,B376&lt;&gt;1,B380&lt;&gt;1),"Basic","Basic"))))))))</f>
        <v>Blank Form</v>
      </c>
      <c r="D381" s="149"/>
      <c r="E381" s="159"/>
    </row>
    <row r="382" spans="1:5" x14ac:dyDescent="0.25">
      <c r="A382" s="4" t="s">
        <v>483</v>
      </c>
      <c r="B382" s="6" t="str">
        <f>IF(B381=definitions!$B$13,definitions!$A$13,IF(B381=definitions!$B$11,definitions!$A$11,IF(B381=definitions!$B$10,4,IF(B381=definitions!$B$9,3,IF(B381=definitions!$B$8,2,IF(B381=definitions!$B$7,1,IF(B381=definitions!$B$6,0,definitions!$B$12)))))))</f>
        <v>BF</v>
      </c>
      <c r="D382" s="149"/>
      <c r="E382" s="157" t="s">
        <v>3274</v>
      </c>
    </row>
    <row r="383" spans="1:5" s="195" customFormat="1" x14ac:dyDescent="0.25">
      <c r="A383" s="198" t="s">
        <v>2588</v>
      </c>
      <c r="B383" s="199" t="str">
        <f>'Standard 3'!$E$82</f>
        <v>BF</v>
      </c>
      <c r="D383" s="152"/>
      <c r="E383" s="160"/>
    </row>
    <row r="384" spans="1:5" s="195" customFormat="1" x14ac:dyDescent="0.25">
      <c r="A384" s="198" t="s">
        <v>2589</v>
      </c>
      <c r="B384" s="203" t="str">
        <f>IF(B383=definitions!$A$13,definitions!$B$13,IF(B383&lt;2,definitions!$B$6,IF(AND(B383&lt;6,B383&gt;1),definitions!$B$7,IF(AND(B383&lt;10,B383&gt;5),definitions!$B$8,IF(AND(B383&lt;14,B383&gt;9),definitions!$B$9,IF(AND(B383&lt;17,B383&gt;13),definitions!$B$10,definitions!$B$11))))))</f>
        <v>Blank Form</v>
      </c>
      <c r="D384" s="152"/>
      <c r="E384" s="160"/>
    </row>
    <row r="385" spans="1:5" s="195" customFormat="1" x14ac:dyDescent="0.25">
      <c r="A385" s="196" t="s">
        <v>2590</v>
      </c>
      <c r="B385" s="197"/>
      <c r="D385" s="152"/>
      <c r="E385" s="160"/>
    </row>
    <row r="386" spans="1:5" x14ac:dyDescent="0.25">
      <c r="A386" s="29" t="s">
        <v>493</v>
      </c>
      <c r="B386" s="59" t="b">
        <v>0</v>
      </c>
      <c r="D386" s="149" t="s">
        <v>2256</v>
      </c>
      <c r="E386" s="155" t="s">
        <v>2257</v>
      </c>
    </row>
    <row r="387" spans="1:5" x14ac:dyDescent="0.25">
      <c r="A387" s="186" t="s">
        <v>493</v>
      </c>
      <c r="B387" s="187" t="b">
        <v>0</v>
      </c>
      <c r="D387" s="188"/>
      <c r="E387" s="189" t="s">
        <v>2566</v>
      </c>
    </row>
    <row r="388" spans="1:5" x14ac:dyDescent="0.25">
      <c r="A388" s="3" t="s">
        <v>1007</v>
      </c>
      <c r="B388" s="5">
        <f>IF(AND(B386&lt;&gt;FALSE),1,IF(OR(B386=TRUE),3,2))</f>
        <v>2</v>
      </c>
      <c r="D388" s="149"/>
      <c r="E388" s="157" t="s">
        <v>521</v>
      </c>
    </row>
    <row r="389" spans="1:5" x14ac:dyDescent="0.25">
      <c r="A389" s="60"/>
      <c r="B389" s="61"/>
      <c r="D389" s="149"/>
      <c r="E389" s="158" t="s">
        <v>3286</v>
      </c>
    </row>
    <row r="390" spans="1:5" x14ac:dyDescent="0.25">
      <c r="A390" s="29" t="s">
        <v>468</v>
      </c>
      <c r="B390" s="59" t="b">
        <v>0</v>
      </c>
      <c r="D390" s="149" t="s">
        <v>2258</v>
      </c>
      <c r="E390" s="155" t="s">
        <v>2259</v>
      </c>
    </row>
    <row r="391" spans="1:5" x14ac:dyDescent="0.25">
      <c r="A391" s="29" t="s">
        <v>468</v>
      </c>
      <c r="B391" s="59" t="b">
        <v>0</v>
      </c>
      <c r="D391" s="149" t="s">
        <v>2260</v>
      </c>
      <c r="E391" s="155" t="s">
        <v>2261</v>
      </c>
    </row>
    <row r="392" spans="1:5" x14ac:dyDescent="0.25">
      <c r="A392" s="29" t="s">
        <v>468</v>
      </c>
      <c r="B392" s="59" t="b">
        <v>0</v>
      </c>
      <c r="D392" s="149" t="s">
        <v>2262</v>
      </c>
      <c r="E392" s="155" t="s">
        <v>2263</v>
      </c>
    </row>
    <row r="393" spans="1:5" x14ac:dyDescent="0.25">
      <c r="A393" s="29" t="s">
        <v>468</v>
      </c>
      <c r="B393" s="59" t="b">
        <v>0</v>
      </c>
      <c r="D393" s="149" t="s">
        <v>2264</v>
      </c>
      <c r="E393" s="155" t="s">
        <v>2265</v>
      </c>
    </row>
    <row r="394" spans="1:5" x14ac:dyDescent="0.25">
      <c r="A394" s="29" t="s">
        <v>468</v>
      </c>
      <c r="B394" s="59" t="b">
        <v>0</v>
      </c>
      <c r="D394" s="149" t="s">
        <v>2266</v>
      </c>
      <c r="E394" s="155" t="s">
        <v>2267</v>
      </c>
    </row>
    <row r="395" spans="1:5" x14ac:dyDescent="0.25">
      <c r="A395" s="29" t="s">
        <v>468</v>
      </c>
      <c r="B395" s="59" t="b">
        <v>0</v>
      </c>
      <c r="D395" s="149" t="s">
        <v>2268</v>
      </c>
      <c r="E395" s="155" t="s">
        <v>2269</v>
      </c>
    </row>
    <row r="396" spans="1:5" x14ac:dyDescent="0.25">
      <c r="A396" s="29" t="s">
        <v>468</v>
      </c>
      <c r="B396" s="59" t="b">
        <v>0</v>
      </c>
      <c r="D396" s="149" t="s">
        <v>2270</v>
      </c>
      <c r="E396" s="155" t="s">
        <v>2271</v>
      </c>
    </row>
    <row r="397" spans="1:5" x14ac:dyDescent="0.25">
      <c r="A397" s="3" t="s">
        <v>1007</v>
      </c>
      <c r="B397" s="5">
        <f>IF(AND(B390 &lt;&gt;FALSE,B391 &lt;&gt;FALSE,B392 &lt;&gt;FALSE,B393&lt;&gt;FALSE,B394&lt;&gt;FALSE,B395&lt;&gt;FALSE,B396&lt;&gt;FALSE),1,IF(OR(B390=TRUE,B391=TRUE,B392=TRUE,B393=TRUE,B394=TRUE,B395=TRUE,B396=TRUE),3,2))</f>
        <v>2</v>
      </c>
      <c r="D397" s="149"/>
      <c r="E397" s="157" t="s">
        <v>521</v>
      </c>
    </row>
    <row r="398" spans="1:5" x14ac:dyDescent="0.25">
      <c r="A398" s="60"/>
      <c r="B398" s="61"/>
      <c r="D398" s="149"/>
      <c r="E398" s="157" t="s">
        <v>3274</v>
      </c>
    </row>
    <row r="399" spans="1:5" x14ac:dyDescent="0.25">
      <c r="A399" s="2" t="s">
        <v>1003</v>
      </c>
      <c r="B399" s="28" t="b">
        <v>0</v>
      </c>
      <c r="D399" s="149" t="s">
        <v>2272</v>
      </c>
      <c r="E399" s="155" t="s">
        <v>2273</v>
      </c>
    </row>
    <row r="400" spans="1:5" x14ac:dyDescent="0.25">
      <c r="A400" s="3" t="s">
        <v>1007</v>
      </c>
      <c r="B400" s="5">
        <f>IF(AND(B399&lt;&gt;FALSE),1,IF(OR(B399=TRUE),3,2))</f>
        <v>2</v>
      </c>
      <c r="D400" s="149"/>
      <c r="E400" s="157" t="s">
        <v>521</v>
      </c>
    </row>
    <row r="401" spans="1:5" x14ac:dyDescent="0.25">
      <c r="A401" s="60"/>
      <c r="B401" s="61"/>
      <c r="D401" s="149"/>
      <c r="E401" s="158" t="s">
        <v>3292</v>
      </c>
    </row>
    <row r="402" spans="1:5" x14ac:dyDescent="0.25">
      <c r="A402" s="2" t="s">
        <v>1004</v>
      </c>
      <c r="B402" s="28" t="b">
        <v>0</v>
      </c>
      <c r="D402" s="149" t="s">
        <v>2274</v>
      </c>
      <c r="E402" s="155" t="s">
        <v>2275</v>
      </c>
    </row>
    <row r="403" spans="1:5" x14ac:dyDescent="0.25">
      <c r="A403" s="3" t="s">
        <v>1007</v>
      </c>
      <c r="B403" s="5">
        <f>IF(AND(B402&lt;&gt;FALSE),1,IF(OR(B402=TRUE),3,2))</f>
        <v>2</v>
      </c>
      <c r="D403" s="149"/>
      <c r="E403" s="157" t="s">
        <v>521</v>
      </c>
    </row>
    <row r="404" spans="1:5" x14ac:dyDescent="0.25">
      <c r="A404" s="60"/>
      <c r="B404" s="61"/>
      <c r="D404" s="149"/>
      <c r="E404" s="158" t="s">
        <v>3292</v>
      </c>
    </row>
    <row r="405" spans="1:5" x14ac:dyDescent="0.25">
      <c r="A405" s="29" t="s">
        <v>469</v>
      </c>
      <c r="B405" s="59" t="b">
        <v>0</v>
      </c>
      <c r="D405" s="149" t="s">
        <v>2276</v>
      </c>
      <c r="E405" s="155" t="s">
        <v>2277</v>
      </c>
    </row>
    <row r="406" spans="1:5" x14ac:dyDescent="0.25">
      <c r="A406" s="3" t="s">
        <v>1007</v>
      </c>
      <c r="B406" s="5">
        <f>IF(AND(B405&lt;&gt;FALSE),1,IF(OR(B405=TRUE),3,2))</f>
        <v>2</v>
      </c>
      <c r="D406" s="149"/>
      <c r="E406" s="159"/>
    </row>
    <row r="407" spans="1:5" x14ac:dyDescent="0.25">
      <c r="A407" s="4" t="s">
        <v>1009</v>
      </c>
      <c r="B407" s="6" t="str">
        <f>IF(AND(B387=TRUE,B388&lt;&gt;2),"No Score",IF(B387=TRUE,"Basic",IF(AND(B388=2,B397=2,B400=2,B403=2,B406=2),"Blank Form",IF(AND(B388=1,B397=1,B400=1,B403=1,B406=1),"Exemplary",IF(AND(B388=1,B397=1,B400=1,B403=1,B406&lt;&gt;1),"Accomplished",IF(AND(B388=1,B397=1,B400=1,B403&lt;&gt;1),"Proficient",IF(AND(B388=1,B397=1,B400&lt;&gt;1),"Partially Proficient",IF(AND(B388&lt;&gt;2,B397&lt;&gt;1,B400&lt;&gt;1,B403&lt;&gt;1,B406&lt;&gt;1),"Basic","Basic"))))))))</f>
        <v>Blank Form</v>
      </c>
      <c r="D407" s="149"/>
      <c r="E407" s="159"/>
    </row>
    <row r="408" spans="1:5" x14ac:dyDescent="0.25">
      <c r="A408" s="4" t="s">
        <v>483</v>
      </c>
      <c r="B408" s="6" t="str">
        <f>IF(B407=definitions!$B$13,definitions!$A$13,IF(B407=definitions!$B$11,definitions!$A$11,IF(B407=definitions!$B$10,4,IF(B407=definitions!$B$9,3,IF(B407=definitions!$B$8,2,IF(B407=definitions!$B$7,1,IF(B407=definitions!$B$6,0,definitions!$B$12)))))))</f>
        <v>BF</v>
      </c>
      <c r="D408" s="149"/>
      <c r="E408" s="157" t="s">
        <v>3274</v>
      </c>
    </row>
    <row r="409" spans="1:5" x14ac:dyDescent="0.25">
      <c r="A409" s="29" t="s">
        <v>493</v>
      </c>
      <c r="B409" s="59" t="b">
        <v>0</v>
      </c>
      <c r="D409" s="149" t="s">
        <v>2278</v>
      </c>
      <c r="E409" s="155" t="s">
        <v>2279</v>
      </c>
    </row>
    <row r="410" spans="1:5" x14ac:dyDescent="0.25">
      <c r="A410" s="29" t="s">
        <v>493</v>
      </c>
      <c r="B410" s="59" t="b">
        <v>0</v>
      </c>
      <c r="D410" s="149" t="s">
        <v>2280</v>
      </c>
      <c r="E410" s="155" t="s">
        <v>2281</v>
      </c>
    </row>
    <row r="411" spans="1:5" x14ac:dyDescent="0.25">
      <c r="A411" s="186" t="s">
        <v>493</v>
      </c>
      <c r="B411" s="187" t="b">
        <v>0</v>
      </c>
      <c r="D411" s="188"/>
      <c r="E411" s="189" t="s">
        <v>2566</v>
      </c>
    </row>
    <row r="412" spans="1:5" x14ac:dyDescent="0.25">
      <c r="A412" s="3" t="s">
        <v>1007</v>
      </c>
      <c r="B412" s="5">
        <f>IF(AND(B409&lt;&gt;FALSE,B410&lt;&gt;FALSE),1,IF(OR(B409=TRUE,B410=TRUE),3,2))</f>
        <v>2</v>
      </c>
      <c r="D412" s="149"/>
      <c r="E412" s="157" t="s">
        <v>521</v>
      </c>
    </row>
    <row r="413" spans="1:5" x14ac:dyDescent="0.25">
      <c r="A413" s="60"/>
      <c r="B413" s="61"/>
      <c r="D413" s="149"/>
      <c r="E413" s="162" t="s">
        <v>3287</v>
      </c>
    </row>
    <row r="414" spans="1:5" x14ac:dyDescent="0.25">
      <c r="A414" s="29" t="s">
        <v>468</v>
      </c>
      <c r="B414" s="59" t="b">
        <v>0</v>
      </c>
      <c r="D414" s="149" t="s">
        <v>2282</v>
      </c>
      <c r="E414" s="155" t="s">
        <v>2283</v>
      </c>
    </row>
    <row r="415" spans="1:5" x14ac:dyDescent="0.25">
      <c r="A415" s="29" t="s">
        <v>468</v>
      </c>
      <c r="B415" s="59" t="b">
        <v>0</v>
      </c>
      <c r="D415" s="149" t="s">
        <v>2284</v>
      </c>
      <c r="E415" s="155" t="s">
        <v>2285</v>
      </c>
    </row>
    <row r="416" spans="1:5" x14ac:dyDescent="0.25">
      <c r="A416" s="29" t="s">
        <v>468</v>
      </c>
      <c r="B416" s="59" t="b">
        <v>0</v>
      </c>
      <c r="D416" s="149" t="s">
        <v>2286</v>
      </c>
      <c r="E416" s="155" t="s">
        <v>2287</v>
      </c>
    </row>
    <row r="417" spans="1:5" x14ac:dyDescent="0.25">
      <c r="A417" s="29" t="s">
        <v>468</v>
      </c>
      <c r="B417" s="59" t="b">
        <v>0</v>
      </c>
      <c r="D417" s="149" t="s">
        <v>2288</v>
      </c>
      <c r="E417" s="155" t="s">
        <v>2289</v>
      </c>
    </row>
    <row r="418" spans="1:5" x14ac:dyDescent="0.25">
      <c r="A418" s="29" t="s">
        <v>468</v>
      </c>
      <c r="B418" s="59" t="b">
        <v>0</v>
      </c>
      <c r="D418" s="149" t="s">
        <v>2290</v>
      </c>
      <c r="E418" s="155" t="s">
        <v>2291</v>
      </c>
    </row>
    <row r="419" spans="1:5" x14ac:dyDescent="0.25">
      <c r="A419" s="29" t="s">
        <v>468</v>
      </c>
      <c r="B419" s="59" t="b">
        <v>0</v>
      </c>
      <c r="D419" s="149" t="s">
        <v>2292</v>
      </c>
      <c r="E419" s="155" t="s">
        <v>2293</v>
      </c>
    </row>
    <row r="420" spans="1:5" x14ac:dyDescent="0.25">
      <c r="A420" s="3" t="s">
        <v>1007</v>
      </c>
      <c r="B420" s="5">
        <f>IF(AND(B414 &lt;&gt;FALSE,B415 &lt;&gt;FALSE,B416&lt;&gt;FALSE,B417&lt;&gt;FALSE,B418&lt;&gt;FALSE,B419&lt;&gt;FALSE),1,IF(OR(B414=TRUE,B415=TRUE,B416=TRUE,B417=TRUE,B418=TRUE,B419=TRUE),3,2))</f>
        <v>2</v>
      </c>
      <c r="D420" s="149"/>
      <c r="E420" s="157" t="s">
        <v>521</v>
      </c>
    </row>
    <row r="421" spans="1:5" x14ac:dyDescent="0.25">
      <c r="A421" s="60"/>
      <c r="B421" s="61"/>
      <c r="D421" s="149"/>
      <c r="E421" s="157" t="s">
        <v>3274</v>
      </c>
    </row>
    <row r="422" spans="1:5" x14ac:dyDescent="0.25">
      <c r="A422" s="2" t="s">
        <v>1003</v>
      </c>
      <c r="B422" s="28" t="b">
        <v>0</v>
      </c>
      <c r="D422" s="149" t="s">
        <v>2294</v>
      </c>
      <c r="E422" s="155" t="s">
        <v>2295</v>
      </c>
    </row>
    <row r="423" spans="1:5" x14ac:dyDescent="0.25">
      <c r="A423" s="2" t="s">
        <v>1003</v>
      </c>
      <c r="B423" s="28" t="b">
        <v>0</v>
      </c>
      <c r="D423" s="149" t="s">
        <v>2296</v>
      </c>
      <c r="E423" s="155" t="s">
        <v>2297</v>
      </c>
    </row>
    <row r="424" spans="1:5" x14ac:dyDescent="0.25">
      <c r="A424" s="2" t="s">
        <v>1003</v>
      </c>
      <c r="B424" s="28" t="b">
        <v>0</v>
      </c>
      <c r="D424" s="149" t="s">
        <v>2298</v>
      </c>
      <c r="E424" s="155" t="s">
        <v>2299</v>
      </c>
    </row>
    <row r="425" spans="1:5" x14ac:dyDescent="0.25">
      <c r="A425" s="3" t="s">
        <v>1007</v>
      </c>
      <c r="B425" s="5">
        <f>IF(AND(B422&lt;&gt;FALSE,B423&lt;&gt;FALSE,B424&lt;&gt;FALSE),1,IF(OR(B422=TRUE,B423=TRUE,B424=TRUE),3,2))</f>
        <v>2</v>
      </c>
      <c r="D425" s="149"/>
      <c r="E425" s="157" t="s">
        <v>521</v>
      </c>
    </row>
    <row r="426" spans="1:5" x14ac:dyDescent="0.25">
      <c r="A426" s="60"/>
      <c r="B426" s="61"/>
      <c r="D426" s="149"/>
      <c r="E426" s="158" t="s">
        <v>3292</v>
      </c>
    </row>
    <row r="427" spans="1:5" x14ac:dyDescent="0.25">
      <c r="A427" s="2" t="s">
        <v>1004</v>
      </c>
      <c r="B427" s="28" t="b">
        <v>0</v>
      </c>
      <c r="D427" s="149" t="s">
        <v>2300</v>
      </c>
      <c r="E427" s="155" t="s">
        <v>2301</v>
      </c>
    </row>
    <row r="428" spans="1:5" x14ac:dyDescent="0.25">
      <c r="A428" s="3" t="s">
        <v>1007</v>
      </c>
      <c r="B428" s="5">
        <f>IF(AND(B427&lt;&gt;FALSE),1,IF(OR(B427=TRUE),3,2))</f>
        <v>2</v>
      </c>
      <c r="D428" s="149"/>
      <c r="E428" s="157" t="s">
        <v>521</v>
      </c>
    </row>
    <row r="429" spans="1:5" x14ac:dyDescent="0.25">
      <c r="A429" s="60"/>
      <c r="B429" s="61"/>
      <c r="D429" s="149"/>
      <c r="E429" s="158" t="s">
        <v>3292</v>
      </c>
    </row>
    <row r="430" spans="1:5" x14ac:dyDescent="0.25">
      <c r="A430" s="29" t="s">
        <v>469</v>
      </c>
      <c r="B430" s="59" t="b">
        <v>0</v>
      </c>
      <c r="D430" s="149" t="s">
        <v>2302</v>
      </c>
      <c r="E430" s="155" t="s">
        <v>2303</v>
      </c>
    </row>
    <row r="431" spans="1:5" x14ac:dyDescent="0.25">
      <c r="A431" s="3" t="s">
        <v>1007</v>
      </c>
      <c r="B431" s="5">
        <f>IF(AND(B430&lt;&gt;FALSE),1,IF(OR(B430=TRUE),3,2))</f>
        <v>2</v>
      </c>
      <c r="D431" s="149"/>
      <c r="E431" s="159"/>
    </row>
    <row r="432" spans="1:5" x14ac:dyDescent="0.25">
      <c r="A432" s="4" t="s">
        <v>1009</v>
      </c>
      <c r="B432" s="6" t="str">
        <f>IF(AND(B411=TRUE,B412&lt;&gt;2),"No Score",IF(B411=TRUE,"Basic",IF(AND(B412=2,B420=2,B425=2,B428=2,B431=2),"Blank Form",IF(AND(B412=1,B420=1,B425=1,B428=1,B431=1),"Exemplary",IF(AND(B412=1,B420=1,B425=1,B428=1,B431&lt;&gt;1),"Accomplished",IF(AND(B412=1,B420=1,B425=1,B428&lt;&gt;1),"Proficient",IF(AND(B412=1,B420=1,B425&lt;&gt;1),"Partially Proficient",IF(AND(B412&lt;&gt;2,B420&lt;&gt;1,B425&lt;&gt;1,B428&lt;&gt;1,B431&lt;&gt;1),"Basic","Basic"))))))))</f>
        <v>Blank Form</v>
      </c>
      <c r="D432" s="149"/>
      <c r="E432" s="159"/>
    </row>
    <row r="433" spans="1:5" x14ac:dyDescent="0.25">
      <c r="A433" s="4" t="s">
        <v>483</v>
      </c>
      <c r="B433" s="6" t="str">
        <f>IF(B432=definitions!$B$13,definitions!$A$13,IF(B432=definitions!$B$11,definitions!$A$11,IF(B432=definitions!$B$10,4,IF(B432=definitions!$B$9,3,IF(B432=definitions!$B$8,2,IF(B432=definitions!$B$7,1,IF(B432=definitions!$B$6,0,definitions!$B$12)))))))</f>
        <v>BF</v>
      </c>
      <c r="D433" s="149"/>
      <c r="E433" s="157" t="s">
        <v>3274</v>
      </c>
    </row>
    <row r="434" spans="1:5" x14ac:dyDescent="0.25">
      <c r="A434" s="29" t="s">
        <v>493</v>
      </c>
      <c r="B434" s="59" t="b">
        <v>0</v>
      </c>
      <c r="D434" s="149" t="s">
        <v>2304</v>
      </c>
      <c r="E434" s="155" t="s">
        <v>2305</v>
      </c>
    </row>
    <row r="435" spans="1:5" x14ac:dyDescent="0.25">
      <c r="A435" s="186" t="s">
        <v>493</v>
      </c>
      <c r="B435" s="187" t="b">
        <v>0</v>
      </c>
      <c r="D435" s="188"/>
      <c r="E435" s="189" t="s">
        <v>2566</v>
      </c>
    </row>
    <row r="436" spans="1:5" x14ac:dyDescent="0.25">
      <c r="A436" s="3" t="s">
        <v>1007</v>
      </c>
      <c r="B436" s="5">
        <f>IF(AND(B434&lt;&gt;FALSE),1,IF(OR(B434=TRUE),3,2))</f>
        <v>2</v>
      </c>
      <c r="D436" s="149"/>
      <c r="E436" s="157" t="s">
        <v>521</v>
      </c>
    </row>
    <row r="437" spans="1:5" x14ac:dyDescent="0.25">
      <c r="A437" s="60"/>
      <c r="B437" s="61"/>
      <c r="D437" s="149"/>
      <c r="E437" s="157" t="s">
        <v>3274</v>
      </c>
    </row>
    <row r="438" spans="1:5" x14ac:dyDescent="0.25">
      <c r="A438" s="60"/>
      <c r="B438" s="61"/>
      <c r="D438" s="149"/>
      <c r="E438" s="162" t="s">
        <v>3304</v>
      </c>
    </row>
    <row r="439" spans="1:5" x14ac:dyDescent="0.25">
      <c r="A439" s="29" t="s">
        <v>468</v>
      </c>
      <c r="B439" s="59" t="b">
        <v>0</v>
      </c>
      <c r="D439" s="149" t="s">
        <v>2306</v>
      </c>
      <c r="E439" s="155" t="s">
        <v>2480</v>
      </c>
    </row>
    <row r="440" spans="1:5" x14ac:dyDescent="0.25">
      <c r="A440" s="29" t="s">
        <v>468</v>
      </c>
      <c r="B440" s="59" t="b">
        <v>0</v>
      </c>
      <c r="D440" s="149" t="s">
        <v>2307</v>
      </c>
      <c r="E440" s="155" t="s">
        <v>2481</v>
      </c>
    </row>
    <row r="441" spans="1:5" x14ac:dyDescent="0.25">
      <c r="A441" s="29" t="s">
        <v>468</v>
      </c>
      <c r="B441" s="59" t="b">
        <v>0</v>
      </c>
      <c r="D441" s="149" t="s">
        <v>2308</v>
      </c>
      <c r="E441" s="155" t="s">
        <v>2482</v>
      </c>
    </row>
    <row r="442" spans="1:5" x14ac:dyDescent="0.25">
      <c r="A442" s="60"/>
      <c r="B442" s="61"/>
      <c r="D442" s="149"/>
      <c r="E442" s="155"/>
    </row>
    <row r="443" spans="1:5" x14ac:dyDescent="0.25">
      <c r="A443" s="29" t="s">
        <v>468</v>
      </c>
      <c r="B443" s="59" t="b">
        <v>0</v>
      </c>
      <c r="D443" s="149" t="s">
        <v>2309</v>
      </c>
      <c r="E443" s="155" t="s">
        <v>2310</v>
      </c>
    </row>
    <row r="444" spans="1:5" x14ac:dyDescent="0.25">
      <c r="A444" s="3" t="s">
        <v>1007</v>
      </c>
      <c r="B444" s="5">
        <f>IF(AND(B439&lt;&gt;FALSE,B440&lt;&gt;FALSE,B441&lt;&gt;FALSE,B443&lt;&gt;FALSE),1,IF(OR(B439=TRUE,B440=TRUE,B441=TRUE,B443=TRUE),3,2))</f>
        <v>2</v>
      </c>
      <c r="D444" s="149"/>
      <c r="E444" s="157" t="s">
        <v>521</v>
      </c>
    </row>
    <row r="445" spans="1:5" x14ac:dyDescent="0.25">
      <c r="A445" s="60"/>
      <c r="B445" s="61"/>
      <c r="D445" s="149"/>
      <c r="E445" s="157" t="s">
        <v>3274</v>
      </c>
    </row>
    <row r="446" spans="1:5" x14ac:dyDescent="0.25">
      <c r="A446" s="2" t="s">
        <v>1003</v>
      </c>
      <c r="B446" s="28" t="b">
        <v>0</v>
      </c>
      <c r="D446" s="149" t="s">
        <v>2311</v>
      </c>
      <c r="E446" s="155" t="s">
        <v>2312</v>
      </c>
    </row>
    <row r="447" spans="1:5" x14ac:dyDescent="0.25">
      <c r="A447" s="3" t="s">
        <v>1007</v>
      </c>
      <c r="B447" s="5">
        <f>IF(AND(B446&lt;&gt;FALSE),1,IF(OR(B446=TRUE),3,2))</f>
        <v>2</v>
      </c>
      <c r="D447" s="149"/>
      <c r="E447" s="157" t="s">
        <v>521</v>
      </c>
    </row>
    <row r="448" spans="1:5" x14ac:dyDescent="0.25">
      <c r="A448" s="60"/>
      <c r="B448" s="61"/>
      <c r="D448" s="149"/>
      <c r="E448" s="158" t="s">
        <v>3292</v>
      </c>
    </row>
    <row r="449" spans="1:5" x14ac:dyDescent="0.25">
      <c r="A449" s="2" t="s">
        <v>1004</v>
      </c>
      <c r="B449" s="28" t="b">
        <v>0</v>
      </c>
      <c r="D449" s="149" t="s">
        <v>2313</v>
      </c>
      <c r="E449" s="155" t="s">
        <v>2314</v>
      </c>
    </row>
    <row r="450" spans="1:5" x14ac:dyDescent="0.25">
      <c r="A450" s="3" t="s">
        <v>1007</v>
      </c>
      <c r="B450" s="5">
        <f>IF(AND(B449&lt;&gt;FALSE),1,IF(OR(B449=TRUE),3,2))</f>
        <v>2</v>
      </c>
      <c r="D450" s="149"/>
      <c r="E450" s="157" t="s">
        <v>521</v>
      </c>
    </row>
    <row r="451" spans="1:5" x14ac:dyDescent="0.25">
      <c r="A451" s="60"/>
      <c r="B451" s="61"/>
      <c r="D451" s="149"/>
      <c r="E451" s="158" t="s">
        <v>3292</v>
      </c>
    </row>
    <row r="452" spans="1:5" x14ac:dyDescent="0.25">
      <c r="A452" s="29" t="s">
        <v>469</v>
      </c>
      <c r="B452" s="59" t="b">
        <v>0</v>
      </c>
      <c r="D452" s="149" t="s">
        <v>2315</v>
      </c>
      <c r="E452" s="155" t="s">
        <v>2316</v>
      </c>
    </row>
    <row r="453" spans="1:5" x14ac:dyDescent="0.25">
      <c r="A453" s="29" t="s">
        <v>469</v>
      </c>
      <c r="B453" s="59" t="b">
        <v>0</v>
      </c>
      <c r="D453" s="149" t="s">
        <v>2317</v>
      </c>
      <c r="E453" s="155" t="s">
        <v>2318</v>
      </c>
    </row>
    <row r="454" spans="1:5" x14ac:dyDescent="0.25">
      <c r="A454" s="3" t="s">
        <v>1007</v>
      </c>
      <c r="B454" s="5">
        <f>IF(AND(B452&lt;&gt;FALSE,B453&lt;&gt;FALSE),1,IF(OR(B452=TRUE,B453=TRUE),3,2))</f>
        <v>2</v>
      </c>
      <c r="D454" s="149"/>
      <c r="E454" s="155"/>
    </row>
    <row r="455" spans="1:5" x14ac:dyDescent="0.25">
      <c r="A455" s="4" t="s">
        <v>1009</v>
      </c>
      <c r="B455" s="6" t="str">
        <f>IF(AND(B435=TRUE,B436&lt;&gt;2),"No Score",IF(B435=TRUE,"Basic",IF(AND(B436=2,B444=2,B447=2,B450=2,B454=2),"Blank Form",IF(AND(B436=1,B444=1,B447=1,B450=1,B454=1),"Exemplary",IF(AND(B436=1,B444=1,B447=1,B450=1,B454&lt;&gt;1),"Accomplished",IF(AND(B436=1,B444=1,B447=1,B450&lt;&gt;1),"Proficient",IF(AND(B436=1,B444=1,B447&lt;&gt;1),"Partially Proficient",IF(AND(B436&lt;&gt;2,B444&lt;&gt;1,B447&lt;&gt;1,B450&lt;&gt;1,B454&lt;&gt;1),"Basic","Basic"))))))))</f>
        <v>Blank Form</v>
      </c>
      <c r="D455" s="149"/>
      <c r="E455" s="159"/>
    </row>
    <row r="456" spans="1:5" ht="42.75" x14ac:dyDescent="0.25">
      <c r="A456" s="4" t="s">
        <v>483</v>
      </c>
      <c r="B456" s="6" t="str">
        <f>IF(B455=definitions!$B$13,definitions!$A$13,IF(B455=definitions!$B$11,definitions!$A$11,IF(B455=definitions!$B$10,4,IF(B455=definitions!$B$9,3,IF(B455=definitions!$B$8,2,IF(B455=definitions!$B$7,1,IF(B455=definitions!$B$6,0,definitions!$B$12)))))))</f>
        <v>BF</v>
      </c>
      <c r="D456" s="149"/>
      <c r="E456" s="160" t="s">
        <v>3288</v>
      </c>
    </row>
    <row r="457" spans="1:5" s="195" customFormat="1" x14ac:dyDescent="0.25">
      <c r="A457" s="198" t="s">
        <v>2591</v>
      </c>
      <c r="B457" s="199" t="str">
        <f>'Standard 4'!$E$80</f>
        <v>BF</v>
      </c>
      <c r="D457" s="152"/>
      <c r="E457" s="160"/>
    </row>
    <row r="458" spans="1:5" s="195" customFormat="1" x14ac:dyDescent="0.25">
      <c r="A458" s="198" t="s">
        <v>2592</v>
      </c>
      <c r="B458" s="203" t="str">
        <f>IF(B457=definitions!$A$13,definitions!$B$13,IF(B457&lt;2,definitions!$B$6,IF(AND(B457&lt;5,B457&gt;1),definitions!$B$7,IF(AND(B457&lt;8,B457&gt;4),definitions!$B$8,IF(AND(B457&lt;11,B457&gt;7),definitions!$B$9,IF(AND(B457&lt;13,B457&gt;10),definitions!$B$10,definitions!$B$11))))))</f>
        <v>Blank Form</v>
      </c>
      <c r="D458" s="152"/>
      <c r="E458" s="160"/>
    </row>
    <row r="459" spans="1:5" s="195" customFormat="1" x14ac:dyDescent="0.25">
      <c r="A459" s="196" t="s">
        <v>2593</v>
      </c>
      <c r="B459" s="197"/>
      <c r="D459" s="152"/>
      <c r="E459" s="160"/>
    </row>
    <row r="460" spans="1:5" x14ac:dyDescent="0.25">
      <c r="A460" s="2" t="s">
        <v>493</v>
      </c>
      <c r="B460" s="28" t="b">
        <v>0</v>
      </c>
      <c r="D460" s="149" t="s">
        <v>2319</v>
      </c>
      <c r="E460" s="155" t="s">
        <v>2320</v>
      </c>
    </row>
    <row r="461" spans="1:5" x14ac:dyDescent="0.25">
      <c r="A461" s="2" t="s">
        <v>493</v>
      </c>
      <c r="B461" s="28" t="b">
        <v>0</v>
      </c>
      <c r="D461" s="149" t="s">
        <v>2321</v>
      </c>
      <c r="E461" s="155" t="s">
        <v>2322</v>
      </c>
    </row>
    <row r="462" spans="1:5" x14ac:dyDescent="0.25">
      <c r="A462" s="2" t="s">
        <v>493</v>
      </c>
      <c r="B462" s="28" t="b">
        <v>0</v>
      </c>
      <c r="D462" s="149" t="s">
        <v>2323</v>
      </c>
      <c r="E462" s="155" t="s">
        <v>2324</v>
      </c>
    </row>
    <row r="463" spans="1:5" x14ac:dyDescent="0.25">
      <c r="A463" s="186" t="s">
        <v>493</v>
      </c>
      <c r="B463" s="187" t="b">
        <v>0</v>
      </c>
      <c r="D463" s="188"/>
      <c r="E463" s="189" t="s">
        <v>2566</v>
      </c>
    </row>
    <row r="464" spans="1:5" x14ac:dyDescent="0.25">
      <c r="A464" s="3" t="s">
        <v>1007</v>
      </c>
      <c r="B464" s="5">
        <f>IF(AND(B460&lt;&gt;FALSE,B461&lt;&gt;FALSE,B462&lt;&gt;FALSE),1,IF(OR(B460=TRUE,B461=TRUE,B462=TRUE),3,2))</f>
        <v>2</v>
      </c>
      <c r="D464" s="149"/>
      <c r="E464" s="157" t="s">
        <v>521</v>
      </c>
    </row>
    <row r="465" spans="1:5" x14ac:dyDescent="0.25">
      <c r="A465" s="60"/>
      <c r="B465" s="61"/>
      <c r="D465" s="149"/>
      <c r="E465" s="157" t="s">
        <v>3274</v>
      </c>
    </row>
    <row r="466" spans="1:5" x14ac:dyDescent="0.25">
      <c r="A466" s="29" t="s">
        <v>468</v>
      </c>
      <c r="B466" s="59" t="b">
        <v>0</v>
      </c>
      <c r="D466" s="149" t="s">
        <v>2325</v>
      </c>
      <c r="E466" s="155" t="s">
        <v>2326</v>
      </c>
    </row>
    <row r="467" spans="1:5" x14ac:dyDescent="0.25">
      <c r="A467" s="60"/>
      <c r="B467" s="61"/>
      <c r="D467" s="149"/>
      <c r="E467" s="155" t="s">
        <v>2475</v>
      </c>
    </row>
    <row r="468" spans="1:5" x14ac:dyDescent="0.25">
      <c r="A468" s="29" t="s">
        <v>468</v>
      </c>
      <c r="B468" s="59" t="b">
        <v>0</v>
      </c>
      <c r="D468" s="149" t="s">
        <v>2327</v>
      </c>
      <c r="E468" s="155" t="s">
        <v>2476</v>
      </c>
    </row>
    <row r="469" spans="1:5" x14ac:dyDescent="0.25">
      <c r="A469" s="29" t="s">
        <v>468</v>
      </c>
      <c r="B469" s="59" t="b">
        <v>0</v>
      </c>
      <c r="D469" s="149" t="s">
        <v>2328</v>
      </c>
      <c r="E469" s="155" t="s">
        <v>2477</v>
      </c>
    </row>
    <row r="470" spans="1:5" x14ac:dyDescent="0.25">
      <c r="A470" s="29" t="s">
        <v>468</v>
      </c>
      <c r="B470" s="59" t="b">
        <v>0</v>
      </c>
      <c r="D470" s="149" t="s">
        <v>2329</v>
      </c>
      <c r="E470" s="155" t="s">
        <v>2478</v>
      </c>
    </row>
    <row r="471" spans="1:5" x14ac:dyDescent="0.25">
      <c r="A471" s="29" t="s">
        <v>468</v>
      </c>
      <c r="B471" s="59" t="b">
        <v>0</v>
      </c>
      <c r="D471" s="149" t="s">
        <v>2330</v>
      </c>
      <c r="E471" s="155" t="s">
        <v>2479</v>
      </c>
    </row>
    <row r="472" spans="1:5" x14ac:dyDescent="0.25">
      <c r="A472" s="3" t="s">
        <v>1007</v>
      </c>
      <c r="B472" s="5">
        <f>IF(AND(B466 &lt;&gt;FALSE,B468&lt;&gt;FALSE,B469&lt;&gt;FALSE,B470&lt;&gt;FALSE,B471&lt;&gt;FALSE),1,IF(OR(B466=TRUE,B468=TRUE,B469=TRUE,B470=TRUE,B471=TRUE),3,2))</f>
        <v>2</v>
      </c>
      <c r="D472" s="149"/>
      <c r="E472" s="157" t="s">
        <v>521</v>
      </c>
    </row>
    <row r="473" spans="1:5" x14ac:dyDescent="0.25">
      <c r="A473" s="60"/>
      <c r="B473" s="61"/>
      <c r="D473" s="149"/>
      <c r="E473" s="157" t="s">
        <v>3274</v>
      </c>
    </row>
    <row r="474" spans="1:5" x14ac:dyDescent="0.25">
      <c r="A474" s="2" t="s">
        <v>1003</v>
      </c>
      <c r="B474" s="28" t="b">
        <v>0</v>
      </c>
      <c r="D474" s="149" t="s">
        <v>2331</v>
      </c>
      <c r="E474" s="155" t="s">
        <v>2332</v>
      </c>
    </row>
    <row r="475" spans="1:5" x14ac:dyDescent="0.25">
      <c r="A475" s="2" t="s">
        <v>1003</v>
      </c>
      <c r="B475" s="28" t="b">
        <v>0</v>
      </c>
      <c r="D475" s="149" t="s">
        <v>2333</v>
      </c>
      <c r="E475" s="155" t="s">
        <v>2334</v>
      </c>
    </row>
    <row r="476" spans="1:5" x14ac:dyDescent="0.25">
      <c r="A476" s="3" t="s">
        <v>1007</v>
      </c>
      <c r="B476" s="5">
        <f>IF(AND(B474&lt;&gt;FALSE,B475&lt;&gt;FALSE),1,IF(OR(B474=TRUE,B475=TRUE),3,2))</f>
        <v>2</v>
      </c>
      <c r="D476" s="149"/>
      <c r="E476" s="157" t="s">
        <v>521</v>
      </c>
    </row>
    <row r="477" spans="1:5" x14ac:dyDescent="0.25">
      <c r="A477" s="60"/>
      <c r="B477" s="61"/>
      <c r="D477" s="149"/>
      <c r="E477" s="158" t="s">
        <v>3292</v>
      </c>
    </row>
    <row r="478" spans="1:5" x14ac:dyDescent="0.25">
      <c r="A478" s="2" t="s">
        <v>1004</v>
      </c>
      <c r="B478" s="28" t="b">
        <v>0</v>
      </c>
      <c r="D478" s="149" t="s">
        <v>2335</v>
      </c>
      <c r="E478" s="155" t="s">
        <v>2336</v>
      </c>
    </row>
    <row r="479" spans="1:5" x14ac:dyDescent="0.25">
      <c r="A479" s="3" t="s">
        <v>1007</v>
      </c>
      <c r="B479" s="5">
        <f>IF(AND(B478&lt;&gt;FALSE),1,IF(OR(B478=TRUE),3,2))</f>
        <v>2</v>
      </c>
      <c r="D479" s="149"/>
      <c r="E479" s="157" t="s">
        <v>521</v>
      </c>
    </row>
    <row r="480" spans="1:5" x14ac:dyDescent="0.25">
      <c r="A480" s="60"/>
      <c r="B480" s="61"/>
      <c r="D480" s="149"/>
      <c r="E480" s="158" t="s">
        <v>3292</v>
      </c>
    </row>
    <row r="481" spans="1:5" x14ac:dyDescent="0.25">
      <c r="A481" s="29" t="s">
        <v>469</v>
      </c>
      <c r="B481" s="59" t="b">
        <v>0</v>
      </c>
      <c r="D481" s="149" t="s">
        <v>2337</v>
      </c>
      <c r="E481" s="155" t="s">
        <v>2338</v>
      </c>
    </row>
    <row r="482" spans="1:5" x14ac:dyDescent="0.25">
      <c r="A482" s="29" t="s">
        <v>469</v>
      </c>
      <c r="B482" s="59" t="b">
        <v>0</v>
      </c>
      <c r="D482" s="149" t="s">
        <v>2339</v>
      </c>
      <c r="E482" s="155" t="s">
        <v>2340</v>
      </c>
    </row>
    <row r="483" spans="1:5" x14ac:dyDescent="0.25">
      <c r="A483" s="29" t="s">
        <v>469</v>
      </c>
      <c r="B483" s="59" t="b">
        <v>0</v>
      </c>
      <c r="D483" s="149" t="s">
        <v>2341</v>
      </c>
      <c r="E483" s="155" t="s">
        <v>2342</v>
      </c>
    </row>
    <row r="484" spans="1:5" x14ac:dyDescent="0.25">
      <c r="A484" s="3" t="s">
        <v>1007</v>
      </c>
      <c r="B484" s="5">
        <f>IF(AND(B481&lt;&gt;FALSE,B482&lt;&gt;FALSE,B483&lt;&gt;FALSE),1,IF(OR(B481=TRUE,B482=TRUE,B483=TRUE),3,2))</f>
        <v>2</v>
      </c>
      <c r="D484" s="149"/>
      <c r="E484" s="159"/>
    </row>
    <row r="485" spans="1:5" x14ac:dyDescent="0.25">
      <c r="A485" s="4" t="s">
        <v>1009</v>
      </c>
      <c r="B485" s="6" t="str">
        <f>IF(AND(B463=TRUE,B464&lt;&gt;2),"No Score",IF(B463=TRUE,"Basic",IF(AND(B464=2,B472=2,B476=2,B479=2,B484=2),"Blank Form",IF(AND(B464=1,B472=1,B476=1,B479=1,B484=1),"Exemplary",IF(AND(B464=1,B472=1,B476=1,B479=1,B484&lt;&gt;1),"Accomplished",IF(AND(B464=1,B472=1,B476=1,B479&lt;&gt;1),"Proficient",IF(AND(B464=1,B472=1,B476&lt;&gt;1),"Partially Proficient",IF(AND(B464&lt;&gt;2,B472&lt;&gt;1,B476&lt;&gt;1,B479&lt;&gt;1,B484&lt;&gt;1),"Basic","Basic"))))))))</f>
        <v>Blank Form</v>
      </c>
      <c r="D485" s="149"/>
      <c r="E485" s="159"/>
    </row>
    <row r="486" spans="1:5" x14ac:dyDescent="0.25">
      <c r="A486" s="4" t="s">
        <v>483</v>
      </c>
      <c r="B486" s="6" t="str">
        <f>IF(B485=definitions!$B$13,definitions!$A$13,IF(B485=definitions!$B$11,definitions!$A$11,IF(B485=definitions!$B$10,4,IF(B485=definitions!$B$9,3,IF(B485=definitions!$B$8,2,IF(B485=definitions!$B$7,1,IF(B485=definitions!$B$6,0,definitions!$B$12)))))))</f>
        <v>BF</v>
      </c>
      <c r="D486" s="149"/>
      <c r="E486" s="157" t="s">
        <v>3274</v>
      </c>
    </row>
    <row r="487" spans="1:5" x14ac:dyDescent="0.25">
      <c r="A487" s="2" t="s">
        <v>493</v>
      </c>
      <c r="B487" s="28" t="b">
        <v>0</v>
      </c>
      <c r="D487" s="149" t="s">
        <v>2343</v>
      </c>
      <c r="E487" s="155" t="s">
        <v>2344</v>
      </c>
    </row>
    <row r="488" spans="1:5" x14ac:dyDescent="0.25">
      <c r="A488" s="186" t="s">
        <v>493</v>
      </c>
      <c r="B488" s="187" t="b">
        <v>0</v>
      </c>
      <c r="D488" s="188"/>
      <c r="E488" s="189" t="s">
        <v>2566</v>
      </c>
    </row>
    <row r="489" spans="1:5" x14ac:dyDescent="0.25">
      <c r="A489" s="3" t="s">
        <v>1007</v>
      </c>
      <c r="B489" s="5">
        <f>IF(AND(B487&lt;&gt;FALSE),1,IF(OR(B487=TRUE),3,2))</f>
        <v>2</v>
      </c>
      <c r="D489" s="149"/>
      <c r="E489" s="157" t="s">
        <v>521</v>
      </c>
    </row>
    <row r="490" spans="1:5" x14ac:dyDescent="0.25">
      <c r="A490" s="60"/>
      <c r="B490" s="61"/>
      <c r="D490" s="149"/>
      <c r="E490" s="157" t="s">
        <v>3274</v>
      </c>
    </row>
    <row r="491" spans="1:5" x14ac:dyDescent="0.25">
      <c r="A491" s="29" t="s">
        <v>468</v>
      </c>
      <c r="B491" s="59" t="b">
        <v>0</v>
      </c>
      <c r="D491" s="149" t="s">
        <v>2345</v>
      </c>
      <c r="E491" s="155" t="s">
        <v>2346</v>
      </c>
    </row>
    <row r="492" spans="1:5" x14ac:dyDescent="0.25">
      <c r="A492" s="3" t="s">
        <v>1007</v>
      </c>
      <c r="B492" s="5">
        <f>IF(AND(B491&lt;&gt;FALSE),1,IF(OR(B491=TRUE),3,2))</f>
        <v>2</v>
      </c>
      <c r="D492" s="149"/>
      <c r="E492" s="157" t="s">
        <v>521</v>
      </c>
    </row>
    <row r="493" spans="1:5" x14ac:dyDescent="0.25">
      <c r="A493" s="60"/>
      <c r="B493" s="61"/>
      <c r="D493" s="149"/>
      <c r="E493" s="157" t="s">
        <v>3274</v>
      </c>
    </row>
    <row r="494" spans="1:5" x14ac:dyDescent="0.25">
      <c r="A494" s="2" t="s">
        <v>1003</v>
      </c>
      <c r="B494" s="28" t="b">
        <v>0</v>
      </c>
      <c r="D494" s="149" t="s">
        <v>2347</v>
      </c>
      <c r="E494" s="155" t="s">
        <v>2348</v>
      </c>
    </row>
    <row r="495" spans="1:5" x14ac:dyDescent="0.25">
      <c r="A495" s="2" t="s">
        <v>1003</v>
      </c>
      <c r="B495" s="28" t="b">
        <v>0</v>
      </c>
      <c r="D495" s="149" t="s">
        <v>2349</v>
      </c>
      <c r="E495" s="155" t="s">
        <v>2350</v>
      </c>
    </row>
    <row r="496" spans="1:5" x14ac:dyDescent="0.25">
      <c r="A496" s="3" t="s">
        <v>1007</v>
      </c>
      <c r="B496" s="5">
        <f>IF(AND(B494&lt;&gt;FALSE,B495&lt;&gt;FALSE),1,IF(OR(B494=TRUE,B495=TRUE),3,2))</f>
        <v>2</v>
      </c>
      <c r="D496" s="149"/>
      <c r="E496" s="157" t="s">
        <v>521</v>
      </c>
    </row>
    <row r="497" spans="1:5" x14ac:dyDescent="0.25">
      <c r="A497" s="60"/>
      <c r="B497" s="61"/>
      <c r="D497" s="149"/>
      <c r="E497" s="158" t="s">
        <v>3292</v>
      </c>
    </row>
    <row r="498" spans="1:5" x14ac:dyDescent="0.25">
      <c r="A498" s="29" t="s">
        <v>1004</v>
      </c>
      <c r="B498" s="59" t="b">
        <v>0</v>
      </c>
      <c r="D498" s="149" t="s">
        <v>2351</v>
      </c>
      <c r="E498" s="155" t="s">
        <v>2352</v>
      </c>
    </row>
    <row r="499" spans="1:5" x14ac:dyDescent="0.25">
      <c r="A499" s="29" t="s">
        <v>1004</v>
      </c>
      <c r="B499" s="59" t="b">
        <v>0</v>
      </c>
      <c r="D499" s="149" t="s">
        <v>2353</v>
      </c>
      <c r="E499" s="155" t="s">
        <v>2354</v>
      </c>
    </row>
    <row r="500" spans="1:5" x14ac:dyDescent="0.25">
      <c r="A500" s="3" t="s">
        <v>1007</v>
      </c>
      <c r="B500" s="5">
        <f>IF(AND(B498&lt;&gt;FALSE,B499&lt;&gt;FALSE),1,IF(OR(B498=TRUE,B499=TRUE),3,2))</f>
        <v>2</v>
      </c>
      <c r="D500" s="149"/>
      <c r="E500" s="157" t="s">
        <v>521</v>
      </c>
    </row>
    <row r="501" spans="1:5" x14ac:dyDescent="0.25">
      <c r="A501" s="60"/>
      <c r="B501" s="61"/>
      <c r="D501" s="149"/>
      <c r="E501" s="158" t="s">
        <v>3292</v>
      </c>
    </row>
    <row r="502" spans="1:5" x14ac:dyDescent="0.25">
      <c r="A502" s="2" t="s">
        <v>1008</v>
      </c>
      <c r="B502" s="28" t="b">
        <v>0</v>
      </c>
      <c r="D502" s="149" t="s">
        <v>2355</v>
      </c>
      <c r="E502" s="155" t="s">
        <v>2356</v>
      </c>
    </row>
    <row r="503" spans="1:5" x14ac:dyDescent="0.25">
      <c r="A503" s="3" t="s">
        <v>1007</v>
      </c>
      <c r="B503" s="5">
        <f>IF(AND(B502&lt;&gt;FALSE),1,IF(OR(B502=TRUE),3,2))</f>
        <v>2</v>
      </c>
      <c r="D503" s="149"/>
      <c r="E503" s="159"/>
    </row>
    <row r="504" spans="1:5" x14ac:dyDescent="0.25">
      <c r="A504" s="4" t="s">
        <v>1009</v>
      </c>
      <c r="B504" s="6" t="str">
        <f>IF(AND(B488=TRUE,B489&lt;&gt;2),"No Score",IF(B488=TRUE,"Basic",IF(AND(B489=2,B492=2,B496=2,B500=2,B503=2),"Blank Form",IF(AND(B489=1,B492=1,B496=1,B500=1,B503=1),"Exemplary",IF(AND(B489=1,B492=1,B496=1,B500=1,B503&lt;&gt;1),"Accomplished",IF(AND(B489=1,B492=1,B496=1,B500&lt;&gt;1),"Proficient",IF(AND(B489=1,B492=1,B496&lt;&gt;1),"Partially Proficient",IF(AND(B489&lt;&gt;2,B492&lt;&gt;1,B496&lt;&gt;1,B500&lt;&gt;1,B503&lt;&gt;1),"Basic","Basic"))))))))</f>
        <v>Blank Form</v>
      </c>
      <c r="D504" s="149"/>
      <c r="E504" s="159"/>
    </row>
    <row r="505" spans="1:5" x14ac:dyDescent="0.25">
      <c r="A505" s="4" t="s">
        <v>483</v>
      </c>
      <c r="B505" s="6" t="str">
        <f>IF(B504=definitions!$B$13,definitions!$A$13,IF(B504=definitions!$B$11,definitions!$A$11,IF(B504=definitions!$B$10,4,IF(B504=definitions!$B$9,3,IF(B504=definitions!$B$8,2,IF(B504=definitions!$B$7,1,IF(B504=definitions!$B$6,0,definitions!$B$12)))))))</f>
        <v>BF</v>
      </c>
      <c r="D505" s="149"/>
      <c r="E505" s="157" t="s">
        <v>3274</v>
      </c>
    </row>
    <row r="506" spans="1:5" x14ac:dyDescent="0.25">
      <c r="A506" s="2" t="s">
        <v>493</v>
      </c>
      <c r="B506" s="28" t="b">
        <v>0</v>
      </c>
      <c r="D506" s="149" t="s">
        <v>2357</v>
      </c>
      <c r="E506" s="155" t="s">
        <v>2358</v>
      </c>
    </row>
    <row r="507" spans="1:5" x14ac:dyDescent="0.25">
      <c r="A507" s="2" t="s">
        <v>493</v>
      </c>
      <c r="B507" s="28" t="b">
        <v>0</v>
      </c>
      <c r="D507" s="149" t="s">
        <v>2359</v>
      </c>
      <c r="E507" s="155" t="s">
        <v>2360</v>
      </c>
    </row>
    <row r="508" spans="1:5" x14ac:dyDescent="0.25">
      <c r="A508" s="186" t="s">
        <v>493</v>
      </c>
      <c r="B508" s="187" t="b">
        <v>0</v>
      </c>
      <c r="D508" s="188"/>
      <c r="E508" s="189" t="s">
        <v>2566</v>
      </c>
    </row>
    <row r="509" spans="1:5" x14ac:dyDescent="0.25">
      <c r="A509" s="3" t="s">
        <v>1007</v>
      </c>
      <c r="B509" s="5">
        <f>IF(AND(B506&lt;&gt;FALSE,B507&lt;&gt;FALSE),1,IF(OR(B506=TRUE,B507=TRUE),3,2))</f>
        <v>2</v>
      </c>
      <c r="D509" s="149"/>
      <c r="E509" s="157" t="s">
        <v>521</v>
      </c>
    </row>
    <row r="510" spans="1:5" x14ac:dyDescent="0.25">
      <c r="A510" s="60"/>
      <c r="B510" s="61"/>
      <c r="D510" s="149"/>
      <c r="E510" s="157" t="s">
        <v>3274</v>
      </c>
    </row>
    <row r="511" spans="1:5" x14ac:dyDescent="0.25">
      <c r="A511" s="29" t="s">
        <v>468</v>
      </c>
      <c r="B511" s="59" t="b">
        <v>0</v>
      </c>
      <c r="D511" s="149" t="s">
        <v>2361</v>
      </c>
      <c r="E511" s="155" t="s">
        <v>2362</v>
      </c>
    </row>
    <row r="512" spans="1:5" x14ac:dyDescent="0.25">
      <c r="A512" s="29" t="s">
        <v>468</v>
      </c>
      <c r="B512" s="59" t="b">
        <v>0</v>
      </c>
      <c r="D512" s="149" t="s">
        <v>2363</v>
      </c>
      <c r="E512" s="155" t="s">
        <v>2364</v>
      </c>
    </row>
    <row r="513" spans="1:5" x14ac:dyDescent="0.25">
      <c r="A513" s="3" t="s">
        <v>1007</v>
      </c>
      <c r="B513" s="5">
        <f>IF(AND(B511&lt;&gt;FALSE,B512&lt;&gt;FALSE),1,IF(OR(B511=TRUE,B512=TRUE),3,2))</f>
        <v>2</v>
      </c>
      <c r="D513" s="149"/>
      <c r="E513" s="157" t="s">
        <v>521</v>
      </c>
    </row>
    <row r="514" spans="1:5" x14ac:dyDescent="0.25">
      <c r="A514" s="60"/>
      <c r="B514" s="61"/>
      <c r="D514" s="149"/>
      <c r="E514" s="157" t="s">
        <v>3274</v>
      </c>
    </row>
    <row r="515" spans="1:5" x14ac:dyDescent="0.25">
      <c r="A515" s="2" t="s">
        <v>1003</v>
      </c>
      <c r="B515" s="28" t="b">
        <v>0</v>
      </c>
      <c r="D515" s="149" t="s">
        <v>2365</v>
      </c>
      <c r="E515" s="155" t="s">
        <v>2366</v>
      </c>
    </row>
    <row r="516" spans="1:5" x14ac:dyDescent="0.25">
      <c r="A516" s="3" t="s">
        <v>1007</v>
      </c>
      <c r="B516" s="5">
        <f>IF(AND(B515&lt;&gt;FALSE),1,IF(OR(B515=TRUE),3,2))</f>
        <v>2</v>
      </c>
      <c r="D516" s="149"/>
      <c r="E516" s="157" t="s">
        <v>521</v>
      </c>
    </row>
    <row r="517" spans="1:5" x14ac:dyDescent="0.25">
      <c r="A517" s="60"/>
      <c r="B517" s="61"/>
      <c r="D517" s="149"/>
      <c r="E517" s="158" t="s">
        <v>3292</v>
      </c>
    </row>
    <row r="518" spans="1:5" x14ac:dyDescent="0.25">
      <c r="A518" s="2" t="s">
        <v>1004</v>
      </c>
      <c r="B518" s="28" t="b">
        <v>0</v>
      </c>
      <c r="D518" s="149" t="s">
        <v>2367</v>
      </c>
      <c r="E518" s="155" t="s">
        <v>2368</v>
      </c>
    </row>
    <row r="519" spans="1:5" x14ac:dyDescent="0.25">
      <c r="A519" s="3" t="s">
        <v>1007</v>
      </c>
      <c r="B519" s="5">
        <f>IF(AND(B518&lt;&gt;FALSE),1,IF(OR(B518=TRUE),3,2))</f>
        <v>2</v>
      </c>
      <c r="D519" s="149"/>
      <c r="E519" s="157" t="s">
        <v>521</v>
      </c>
    </row>
    <row r="520" spans="1:5" x14ac:dyDescent="0.25">
      <c r="A520" s="60"/>
      <c r="B520" s="61"/>
      <c r="D520" s="149"/>
      <c r="E520" s="158" t="s">
        <v>3292</v>
      </c>
    </row>
    <row r="521" spans="1:5" x14ac:dyDescent="0.25">
      <c r="A521" s="2" t="s">
        <v>1008</v>
      </c>
      <c r="B521" s="28" t="b">
        <v>0</v>
      </c>
      <c r="D521" s="149" t="s">
        <v>2369</v>
      </c>
      <c r="E521" s="155" t="s">
        <v>2370</v>
      </c>
    </row>
    <row r="522" spans="1:5" x14ac:dyDescent="0.25">
      <c r="A522" s="3" t="s">
        <v>1007</v>
      </c>
      <c r="B522" s="5">
        <f>IF(AND(B521&lt;&gt;FALSE),1,IF(OR(B521=TRUE),3,2))</f>
        <v>2</v>
      </c>
      <c r="D522" s="149"/>
      <c r="E522" s="159"/>
    </row>
    <row r="523" spans="1:5" x14ac:dyDescent="0.25">
      <c r="A523" s="4" t="s">
        <v>1009</v>
      </c>
      <c r="B523" s="6" t="str">
        <f>IF(AND(B508=TRUE,B509&lt;&gt;2),"No Score",IF(B508=TRUE,"Basic",IF(AND(B509=2,B513=2,B516=2,B519=2,B522=2),"Blank Form",IF(AND(B509=1,B513=1,B516=1,B519=1,B522=1),"Exemplary",IF(AND(B509=1,B513=1,B516=1,B519=1,B522&lt;&gt;1),"Accomplished",IF(AND(B509=1,B513=1,B516=1,B519&lt;&gt;1),"Proficient",IF(AND(B509=1,B513=1,B516&lt;&gt;1),"Partially Proficient",IF(AND(B509&lt;&gt;2,B513&lt;&gt;1,B516&lt;&gt;1,B519&lt;&gt;1,B522&lt;&gt;1),"Basic","Basic"))))))))</f>
        <v>Blank Form</v>
      </c>
      <c r="D523" s="149"/>
      <c r="E523" s="159"/>
    </row>
    <row r="524" spans="1:5" x14ac:dyDescent="0.25">
      <c r="A524" s="4" t="s">
        <v>483</v>
      </c>
      <c r="B524" s="6" t="str">
        <f>IF(B523=definitions!$B$13,definitions!$A$13,IF(B523=definitions!$B$11,definitions!$A$11,IF(B523=definitions!$B$10,4,IF(B523=definitions!$B$9,3,IF(B523=definitions!$B$8,2,IF(B523=definitions!$B$7,1,IF(B523=definitions!$B$6,0,definitions!$B$12)))))))</f>
        <v>BF</v>
      </c>
      <c r="D524" s="149"/>
      <c r="E524" s="157" t="s">
        <v>3274</v>
      </c>
    </row>
    <row r="525" spans="1:5" x14ac:dyDescent="0.25">
      <c r="A525" s="2" t="s">
        <v>493</v>
      </c>
      <c r="B525" s="28" t="b">
        <v>0</v>
      </c>
      <c r="D525" s="149" t="s">
        <v>2371</v>
      </c>
      <c r="E525" s="155" t="s">
        <v>2372</v>
      </c>
    </row>
    <row r="526" spans="1:5" x14ac:dyDescent="0.25">
      <c r="A526" s="2" t="s">
        <v>493</v>
      </c>
      <c r="B526" s="28" t="b">
        <v>0</v>
      </c>
      <c r="D526" s="149" t="s">
        <v>2373</v>
      </c>
      <c r="E526" s="155" t="s">
        <v>2374</v>
      </c>
    </row>
    <row r="527" spans="1:5" x14ac:dyDescent="0.25">
      <c r="A527" s="186" t="s">
        <v>493</v>
      </c>
      <c r="B527" s="187" t="b">
        <v>0</v>
      </c>
      <c r="D527" s="188"/>
      <c r="E527" s="189" t="s">
        <v>2566</v>
      </c>
    </row>
    <row r="528" spans="1:5" x14ac:dyDescent="0.25">
      <c r="A528" s="3" t="s">
        <v>1007</v>
      </c>
      <c r="B528" s="5">
        <f>IF(AND(B525&lt;&gt;FALSE,B526&lt;&gt;FALSE),1,IF(OR(B525=TRUE,B526=TRUE),3,2))</f>
        <v>2</v>
      </c>
      <c r="D528" s="149"/>
      <c r="E528" s="157" t="s">
        <v>521</v>
      </c>
    </row>
    <row r="529" spans="1:5" x14ac:dyDescent="0.25">
      <c r="A529" s="60"/>
      <c r="B529" s="61"/>
      <c r="D529" s="149"/>
      <c r="E529" s="157" t="s">
        <v>3274</v>
      </c>
    </row>
    <row r="530" spans="1:5" x14ac:dyDescent="0.25">
      <c r="A530" s="29" t="s">
        <v>468</v>
      </c>
      <c r="B530" s="59" t="b">
        <v>0</v>
      </c>
      <c r="D530" s="149" t="s">
        <v>2375</v>
      </c>
      <c r="E530" s="155" t="s">
        <v>2376</v>
      </c>
    </row>
    <row r="531" spans="1:5" x14ac:dyDescent="0.25">
      <c r="A531" s="29" t="s">
        <v>468</v>
      </c>
      <c r="B531" s="59" t="b">
        <v>0</v>
      </c>
      <c r="D531" s="149" t="s">
        <v>2377</v>
      </c>
      <c r="E531" s="155" t="s">
        <v>2378</v>
      </c>
    </row>
    <row r="532" spans="1:5" x14ac:dyDescent="0.25">
      <c r="A532" s="3" t="s">
        <v>1007</v>
      </c>
      <c r="B532" s="5">
        <f>IF(AND(B530&lt;&gt;FALSE,B531&lt;&gt;FALSE),1,IF(OR(B530=TRUE,B531=TRUE),3,2))</f>
        <v>2</v>
      </c>
      <c r="D532" s="149"/>
      <c r="E532" s="157" t="s">
        <v>521</v>
      </c>
    </row>
    <row r="533" spans="1:5" x14ac:dyDescent="0.25">
      <c r="A533" s="60"/>
      <c r="B533" s="61"/>
      <c r="D533" s="149"/>
      <c r="E533" s="157" t="s">
        <v>3274</v>
      </c>
    </row>
    <row r="534" spans="1:5" x14ac:dyDescent="0.25">
      <c r="A534" s="29" t="s">
        <v>1003</v>
      </c>
      <c r="B534" s="59" t="b">
        <v>0</v>
      </c>
      <c r="D534" s="149" t="s">
        <v>2379</v>
      </c>
      <c r="E534" s="155" t="s">
        <v>2380</v>
      </c>
    </row>
    <row r="535" spans="1:5" x14ac:dyDescent="0.25">
      <c r="A535" s="29" t="s">
        <v>1003</v>
      </c>
      <c r="B535" s="59" t="b">
        <v>0</v>
      </c>
      <c r="D535" s="149" t="s">
        <v>2381</v>
      </c>
      <c r="E535" s="155" t="s">
        <v>2382</v>
      </c>
    </row>
    <row r="536" spans="1:5" x14ac:dyDescent="0.25">
      <c r="A536" s="3" t="s">
        <v>1007</v>
      </c>
      <c r="B536" s="5">
        <f>IF(AND(B534&lt;&gt;FALSE,B535&lt;&gt;FALSE),1,IF(OR(B534=TRUE,B535=TRUE),3,2))</f>
        <v>2</v>
      </c>
      <c r="D536" s="149"/>
      <c r="E536" s="157" t="s">
        <v>521</v>
      </c>
    </row>
    <row r="537" spans="1:5" x14ac:dyDescent="0.25">
      <c r="A537" s="60"/>
      <c r="B537" s="61"/>
      <c r="D537" s="149"/>
      <c r="E537" s="158" t="s">
        <v>3292</v>
      </c>
    </row>
    <row r="538" spans="1:5" x14ac:dyDescent="0.25">
      <c r="A538" s="29" t="s">
        <v>1004</v>
      </c>
      <c r="B538" s="59" t="b">
        <v>0</v>
      </c>
      <c r="D538" s="149" t="s">
        <v>2383</v>
      </c>
      <c r="E538" s="155" t="s">
        <v>2384</v>
      </c>
    </row>
    <row r="539" spans="1:5" x14ac:dyDescent="0.25">
      <c r="A539" s="3" t="s">
        <v>1007</v>
      </c>
      <c r="B539" s="5">
        <f>IF(AND(B538&lt;&gt;FALSE),1,IF(OR(B538=TRUE),3,2))</f>
        <v>2</v>
      </c>
      <c r="D539" s="149"/>
      <c r="E539" s="157" t="s">
        <v>521</v>
      </c>
    </row>
    <row r="540" spans="1:5" x14ac:dyDescent="0.25">
      <c r="A540" s="60"/>
      <c r="B540" s="61"/>
      <c r="D540" s="149"/>
      <c r="E540" s="158" t="s">
        <v>3292</v>
      </c>
    </row>
    <row r="541" spans="1:5" x14ac:dyDescent="0.25">
      <c r="A541" s="2" t="s">
        <v>1008</v>
      </c>
      <c r="B541" s="28" t="b">
        <v>0</v>
      </c>
      <c r="D541" s="149" t="s">
        <v>2385</v>
      </c>
      <c r="E541" s="155" t="s">
        <v>2386</v>
      </c>
    </row>
    <row r="542" spans="1:5" x14ac:dyDescent="0.25">
      <c r="A542" s="3" t="s">
        <v>1007</v>
      </c>
      <c r="B542" s="5">
        <f>IF(AND(B541&lt;&gt;FALSE),1,IF(OR(B541=TRUE),3,2))</f>
        <v>2</v>
      </c>
      <c r="D542" s="149"/>
      <c r="E542" s="159"/>
    </row>
    <row r="543" spans="1:5" x14ac:dyDescent="0.25">
      <c r="A543" s="4" t="s">
        <v>1009</v>
      </c>
      <c r="B543" s="6" t="str">
        <f>IF(AND(B527=TRUE,B528&lt;&gt;2),"No Score",IF(B527=TRUE,"Basic",IF(AND(B528=2,B532=2,B536=2,B539=2,B542=2),"Blank Form",IF(AND(B528=1,B532=1,B536=1,B539=1,B542=1),"Exemplary",IF(AND(B528=1,B532=1,B536=1,B539=1,B542&lt;&gt;1),"Accomplished",IF(AND(B528=1,B532=1,B536=1,B539&lt;&gt;1),"Proficient",IF(AND(B528=1,B532=1,B536&lt;&gt;1),"Partially Proficient",IF(AND(B528&lt;&gt;2,B532&lt;&gt;1,B536&lt;&gt;1,B539&lt;&gt;1,B542&lt;&gt;1),"Basic","Basic"))))))))</f>
        <v>Blank Form</v>
      </c>
      <c r="D543" s="149"/>
      <c r="E543" s="159"/>
    </row>
    <row r="544" spans="1:5" x14ac:dyDescent="0.25">
      <c r="A544" s="4" t="s">
        <v>483</v>
      </c>
      <c r="B544" s="6" t="str">
        <f>IF(B543=definitions!$B$13,definitions!$A$13,IF(B543=definitions!$B$11,definitions!$A$11,IF(B543=definitions!$B$10,4,IF(B543=definitions!$B$9,3,IF(B543=definitions!$B$8,2,IF(B543=definitions!$B$7,1,IF(B543=definitions!$B$6,0,definitions!$B$12)))))))</f>
        <v>BF</v>
      </c>
      <c r="D544" s="149"/>
      <c r="E544" s="157" t="s">
        <v>3274</v>
      </c>
    </row>
    <row r="545" spans="1:5" x14ac:dyDescent="0.25">
      <c r="A545" s="2" t="s">
        <v>493</v>
      </c>
      <c r="B545" s="28" t="b">
        <v>0</v>
      </c>
      <c r="D545" s="149" t="s">
        <v>2387</v>
      </c>
      <c r="E545" s="155" t="s">
        <v>2388</v>
      </c>
    </row>
    <row r="546" spans="1:5" x14ac:dyDescent="0.25">
      <c r="A546" s="2" t="s">
        <v>493</v>
      </c>
      <c r="B546" s="28" t="b">
        <v>0</v>
      </c>
      <c r="D546" s="149" t="s">
        <v>2389</v>
      </c>
      <c r="E546" s="155" t="s">
        <v>2390</v>
      </c>
    </row>
    <row r="547" spans="1:5" x14ac:dyDescent="0.25">
      <c r="A547" s="186" t="s">
        <v>493</v>
      </c>
      <c r="B547" s="187" t="b">
        <v>0</v>
      </c>
      <c r="D547" s="188"/>
      <c r="E547" s="189" t="s">
        <v>2566</v>
      </c>
    </row>
    <row r="548" spans="1:5" x14ac:dyDescent="0.25">
      <c r="A548" s="3" t="s">
        <v>1007</v>
      </c>
      <c r="B548" s="5">
        <f>IF(AND(B545&lt;&gt;FALSE,B546&lt;&gt;FALSE),1,IF(OR(B545=TRUE,B546=TRUE),3,2))</f>
        <v>2</v>
      </c>
      <c r="D548" s="149"/>
      <c r="E548" s="157" t="s">
        <v>521</v>
      </c>
    </row>
    <row r="549" spans="1:5" x14ac:dyDescent="0.25">
      <c r="A549" s="60"/>
      <c r="B549" s="61"/>
      <c r="D549" s="149"/>
      <c r="E549" s="157" t="s">
        <v>3274</v>
      </c>
    </row>
    <row r="550" spans="1:5" x14ac:dyDescent="0.25">
      <c r="A550" s="2" t="s">
        <v>468</v>
      </c>
      <c r="B550" s="28" t="b">
        <v>0</v>
      </c>
      <c r="D550" s="149" t="s">
        <v>2391</v>
      </c>
      <c r="E550" s="155" t="s">
        <v>2392</v>
      </c>
    </row>
    <row r="551" spans="1:5" x14ac:dyDescent="0.25">
      <c r="A551" s="2" t="s">
        <v>468</v>
      </c>
      <c r="B551" s="28" t="b">
        <v>0</v>
      </c>
      <c r="D551" s="149" t="s">
        <v>2393</v>
      </c>
      <c r="E551" s="155" t="s">
        <v>2394</v>
      </c>
    </row>
    <row r="552" spans="1:5" x14ac:dyDescent="0.25">
      <c r="A552" s="2" t="s">
        <v>468</v>
      </c>
      <c r="B552" s="28" t="b">
        <v>0</v>
      </c>
      <c r="D552" s="149" t="s">
        <v>2395</v>
      </c>
      <c r="E552" s="155" t="s">
        <v>2396</v>
      </c>
    </row>
    <row r="553" spans="1:5" x14ac:dyDescent="0.25">
      <c r="A553" s="3" t="s">
        <v>1007</v>
      </c>
      <c r="B553" s="5">
        <f>IF(AND(B550&lt;&gt;FALSE,B551&lt;&gt;FALSE,B552&lt;&gt;FALSE),1,IF(OR(B550=TRUE,B551=TRUE,B552=TRUE),3,2))</f>
        <v>2</v>
      </c>
      <c r="D553" s="149"/>
      <c r="E553" s="157" t="s">
        <v>521</v>
      </c>
    </row>
    <row r="554" spans="1:5" x14ac:dyDescent="0.25">
      <c r="A554" s="60"/>
      <c r="B554" s="61"/>
      <c r="D554" s="149"/>
      <c r="E554" s="157" t="s">
        <v>3274</v>
      </c>
    </row>
    <row r="555" spans="1:5" x14ac:dyDescent="0.25">
      <c r="A555" s="2" t="s">
        <v>1003</v>
      </c>
      <c r="B555" s="28" t="b">
        <v>0</v>
      </c>
      <c r="D555" s="149" t="s">
        <v>2397</v>
      </c>
      <c r="E555" s="155" t="s">
        <v>2398</v>
      </c>
    </row>
    <row r="556" spans="1:5" x14ac:dyDescent="0.25">
      <c r="A556" s="2" t="s">
        <v>1003</v>
      </c>
      <c r="B556" s="28" t="b">
        <v>0</v>
      </c>
      <c r="D556" s="149" t="s">
        <v>2399</v>
      </c>
      <c r="E556" s="155" t="s">
        <v>2400</v>
      </c>
    </row>
    <row r="557" spans="1:5" x14ac:dyDescent="0.25">
      <c r="A557" s="3" t="s">
        <v>1007</v>
      </c>
      <c r="B557" s="5">
        <f>IF(AND(B555&lt;&gt;FALSE,B556&lt;&gt;FALSE),1,IF(OR(B555=TRUE,B556=TRUE),3,2))</f>
        <v>2</v>
      </c>
      <c r="D557" s="149"/>
      <c r="E557" s="157" t="s">
        <v>521</v>
      </c>
    </row>
    <row r="558" spans="1:5" x14ac:dyDescent="0.25">
      <c r="A558" s="60"/>
      <c r="B558" s="61"/>
      <c r="D558" s="149"/>
      <c r="E558" s="158" t="s">
        <v>3292</v>
      </c>
    </row>
    <row r="559" spans="1:5" x14ac:dyDescent="0.25">
      <c r="A559" s="2" t="s">
        <v>1004</v>
      </c>
      <c r="B559" s="28" t="b">
        <v>0</v>
      </c>
      <c r="D559" s="149" t="s">
        <v>2401</v>
      </c>
      <c r="E559" s="155" t="s">
        <v>2402</v>
      </c>
    </row>
    <row r="560" spans="1:5" x14ac:dyDescent="0.25">
      <c r="A560" s="3" t="s">
        <v>1007</v>
      </c>
      <c r="B560" s="5">
        <f>IF(AND(B559&lt;&gt;FALSE),1,IF(OR(B559=TRUE),3,2))</f>
        <v>2</v>
      </c>
      <c r="D560" s="149"/>
      <c r="E560" s="157" t="s">
        <v>521</v>
      </c>
    </row>
    <row r="561" spans="1:5" x14ac:dyDescent="0.25">
      <c r="A561" s="60"/>
      <c r="B561" s="61"/>
      <c r="D561" s="149"/>
      <c r="E561" s="158" t="s">
        <v>3292</v>
      </c>
    </row>
    <row r="562" spans="1:5" x14ac:dyDescent="0.25">
      <c r="A562" s="2" t="s">
        <v>469</v>
      </c>
      <c r="B562" s="28" t="b">
        <v>0</v>
      </c>
      <c r="D562" s="149" t="s">
        <v>2403</v>
      </c>
      <c r="E562" s="155" t="s">
        <v>2404</v>
      </c>
    </row>
    <row r="563" spans="1:5" x14ac:dyDescent="0.25">
      <c r="A563" s="2" t="s">
        <v>469</v>
      </c>
      <c r="B563" s="28" t="b">
        <v>0</v>
      </c>
      <c r="D563" s="149" t="s">
        <v>2405</v>
      </c>
      <c r="E563" s="155" t="s">
        <v>2406</v>
      </c>
    </row>
    <row r="564" spans="1:5" x14ac:dyDescent="0.25">
      <c r="A564" s="3" t="s">
        <v>1007</v>
      </c>
      <c r="B564" s="5">
        <f>IF(AND(B562&lt;&gt;FALSE,B563&lt;&gt;FALSE),1,IF(OR(B562=TRUE,B563=TRUE),3,2))</f>
        <v>2</v>
      </c>
      <c r="D564" s="149"/>
      <c r="E564" s="159"/>
    </row>
    <row r="565" spans="1:5" x14ac:dyDescent="0.25">
      <c r="A565" s="4" t="s">
        <v>1009</v>
      </c>
      <c r="B565" s="6" t="str">
        <f>IF(AND(B547=TRUE,B548&lt;&gt;2),"No Score",IF(B547=TRUE,"Basic",IF(AND(B548=2,B553=2,B557=2,B560=2,B564=2),"Blank Form",IF(AND(B548=1,B553=1,B557=1,B560=1,B564=1),"Exemplary",IF(AND(B548=1,B553=1,B557=1,B560=1,B564&lt;&gt;1),"Accomplished",IF(AND(B548=1,B553=1,B557=1,B560&lt;&gt;1),"Proficient",IF(AND(B548=1,B553=1,B557&lt;&gt;1),"Partially Proficient",IF(AND(B548&lt;&gt;2,B553&lt;&gt;1,B557&lt;&gt;1,B560&lt;&gt;1,B564&lt;&gt;1),"Basic","Basic"))))))))</f>
        <v>Blank Form</v>
      </c>
      <c r="D565" s="149"/>
      <c r="E565" s="159"/>
    </row>
    <row r="566" spans="1:5" x14ac:dyDescent="0.25">
      <c r="A566" s="4" t="s">
        <v>483</v>
      </c>
      <c r="B566" s="6" t="str">
        <f>IF(B565=definitions!$B$13,definitions!$A$13,IF(B565=definitions!$B$11,definitions!$A$11,IF(B565=definitions!$B$10,4,IF(B565=definitions!$B$9,3,IF(B565=definitions!$B$8,2,IF(B565=definitions!$B$7,1,IF(B565=definitions!$B$6,0,definitions!$B$12)))))))</f>
        <v>BF</v>
      </c>
      <c r="D566" s="149"/>
      <c r="E566" s="157" t="s">
        <v>3274</v>
      </c>
    </row>
    <row r="567" spans="1:5" x14ac:dyDescent="0.25">
      <c r="A567" s="2" t="s">
        <v>493</v>
      </c>
      <c r="B567" s="28" t="b">
        <v>0</v>
      </c>
      <c r="D567" s="149" t="s">
        <v>2407</v>
      </c>
      <c r="E567" s="155" t="s">
        <v>2408</v>
      </c>
    </row>
    <row r="568" spans="1:5" x14ac:dyDescent="0.25">
      <c r="A568" s="186" t="s">
        <v>493</v>
      </c>
      <c r="B568" s="187" t="b">
        <v>0</v>
      </c>
      <c r="D568" s="188"/>
      <c r="E568" s="189" t="s">
        <v>2566</v>
      </c>
    </row>
    <row r="569" spans="1:5" x14ac:dyDescent="0.25">
      <c r="A569" s="3" t="s">
        <v>1007</v>
      </c>
      <c r="B569" s="5">
        <f>IF(AND(B567&lt;&gt;FALSE),1,IF(OR(B567=TRUE),3,2))</f>
        <v>2</v>
      </c>
      <c r="D569" s="149"/>
      <c r="E569" s="157" t="s">
        <v>521</v>
      </c>
    </row>
    <row r="570" spans="1:5" x14ac:dyDescent="0.25">
      <c r="A570" s="60"/>
      <c r="B570" s="61"/>
      <c r="D570" s="149"/>
      <c r="E570" s="157" t="s">
        <v>3274</v>
      </c>
    </row>
    <row r="571" spans="1:5" x14ac:dyDescent="0.25">
      <c r="A571" s="2" t="s">
        <v>468</v>
      </c>
      <c r="B571" s="28" t="b">
        <v>0</v>
      </c>
      <c r="D571" s="149" t="s">
        <v>2409</v>
      </c>
      <c r="E571" s="155" t="s">
        <v>2410</v>
      </c>
    </row>
    <row r="572" spans="1:5" x14ac:dyDescent="0.25">
      <c r="A572" s="2" t="s">
        <v>468</v>
      </c>
      <c r="B572" s="28" t="b">
        <v>0</v>
      </c>
      <c r="D572" s="149" t="s">
        <v>2411</v>
      </c>
      <c r="E572" s="155" t="s">
        <v>2412</v>
      </c>
    </row>
    <row r="573" spans="1:5" x14ac:dyDescent="0.25">
      <c r="A573" s="3" t="s">
        <v>1007</v>
      </c>
      <c r="B573" s="5">
        <f>IF(AND(B571&lt;&gt;FALSE,B572&lt;&gt;FALSE),1,IF(OR(B571=TRUE,B572=TRUE),3,2))</f>
        <v>2</v>
      </c>
      <c r="D573" s="149"/>
      <c r="E573" s="157" t="s">
        <v>521</v>
      </c>
    </row>
    <row r="574" spans="1:5" x14ac:dyDescent="0.25">
      <c r="A574" s="60"/>
      <c r="B574" s="61"/>
      <c r="D574" s="149"/>
      <c r="E574" s="157" t="s">
        <v>3274</v>
      </c>
    </row>
    <row r="575" spans="1:5" x14ac:dyDescent="0.25">
      <c r="A575" s="2" t="s">
        <v>1003</v>
      </c>
      <c r="B575" s="28" t="b">
        <v>0</v>
      </c>
      <c r="D575" s="149" t="s">
        <v>2413</v>
      </c>
      <c r="E575" s="155" t="s">
        <v>2414</v>
      </c>
    </row>
    <row r="576" spans="1:5" x14ac:dyDescent="0.25">
      <c r="A576" s="2" t="s">
        <v>1003</v>
      </c>
      <c r="B576" s="28" t="b">
        <v>0</v>
      </c>
      <c r="D576" s="149" t="s">
        <v>2415</v>
      </c>
      <c r="E576" s="155" t="s">
        <v>2416</v>
      </c>
    </row>
    <row r="577" spans="1:5" x14ac:dyDescent="0.25">
      <c r="A577" s="3" t="s">
        <v>1007</v>
      </c>
      <c r="B577" s="5">
        <f>IF(AND(B575&lt;&gt;FALSE,B576&lt;&gt;FALSE),1,IF(OR(B575=TRUE,B576=TRUE),3,2))</f>
        <v>2</v>
      </c>
      <c r="D577" s="149"/>
      <c r="E577" s="157" t="s">
        <v>521</v>
      </c>
    </row>
    <row r="578" spans="1:5" x14ac:dyDescent="0.25">
      <c r="A578" s="60"/>
      <c r="B578" s="61"/>
      <c r="D578" s="149"/>
      <c r="E578" s="158" t="s">
        <v>3292</v>
      </c>
    </row>
    <row r="579" spans="1:5" x14ac:dyDescent="0.25">
      <c r="A579" s="2" t="s">
        <v>1004</v>
      </c>
      <c r="B579" s="28" t="b">
        <v>0</v>
      </c>
      <c r="D579" s="149" t="s">
        <v>2417</v>
      </c>
      <c r="E579" s="155" t="s">
        <v>2418</v>
      </c>
    </row>
    <row r="580" spans="1:5" x14ac:dyDescent="0.25">
      <c r="A580" s="3" t="s">
        <v>1007</v>
      </c>
      <c r="B580" s="5">
        <f>IF(AND(B579&lt;&gt;FALSE),1,IF(OR(B579=TRUE),3,2))</f>
        <v>2</v>
      </c>
      <c r="D580" s="149"/>
      <c r="E580" s="157" t="s">
        <v>521</v>
      </c>
    </row>
    <row r="581" spans="1:5" x14ac:dyDescent="0.25">
      <c r="A581" s="60"/>
      <c r="B581" s="61"/>
      <c r="D581" s="149"/>
      <c r="E581" s="157" t="s">
        <v>3297</v>
      </c>
    </row>
    <row r="582" spans="1:5" x14ac:dyDescent="0.25">
      <c r="A582" s="2" t="s">
        <v>469</v>
      </c>
      <c r="B582" s="28" t="b">
        <v>0</v>
      </c>
      <c r="D582" s="149" t="s">
        <v>2419</v>
      </c>
      <c r="E582" s="155" t="s">
        <v>2420</v>
      </c>
    </row>
    <row r="583" spans="1:5" x14ac:dyDescent="0.25">
      <c r="A583" s="2" t="s">
        <v>469</v>
      </c>
      <c r="B583" s="28" t="b">
        <v>0</v>
      </c>
      <c r="D583" s="149" t="s">
        <v>2421</v>
      </c>
      <c r="E583" s="155" t="s">
        <v>2422</v>
      </c>
    </row>
    <row r="584" spans="1:5" x14ac:dyDescent="0.25">
      <c r="A584" s="3" t="s">
        <v>1007</v>
      </c>
      <c r="B584" s="5">
        <f>IF(AND(B582&lt;&gt;FALSE,B583&lt;&gt;FALSE),1,IF(OR(B582=TRUE,B583=TRUE),3,2))</f>
        <v>2</v>
      </c>
      <c r="D584" s="149"/>
      <c r="E584" s="155"/>
    </row>
    <row r="585" spans="1:5" x14ac:dyDescent="0.25">
      <c r="A585" s="4" t="s">
        <v>1009</v>
      </c>
      <c r="B585" s="6" t="str">
        <f>IF(AND(B568=TRUE,B569&lt;&gt;2),"No Score",IF(B568=TRUE,"Basic",IF(AND(B569=2,B573=2,B577=2,B580=2,B584=2),"Blank Form",IF(AND(B569=1,B573=1,B577=1,B580=1,B584=1),"Exemplary",IF(AND(B569=1,B573=1,B577=1,B580=1,B584&lt;&gt;1),"Accomplished",IF(AND(B569=1,B573=1,B577=1,B580&lt;&gt;1),"Proficient",IF(AND(B569=1,B573=1,B577&lt;&gt;1),"Partially Proficient",IF(AND(B569&lt;&gt;2,B573&lt;&gt;1,B577&lt;&gt;1,B580&lt;&gt;1,B584&lt;&gt;1),"Basic","Basic"))))))))</f>
        <v>Blank Form</v>
      </c>
      <c r="D585" s="149"/>
      <c r="E585" s="159"/>
    </row>
    <row r="586" spans="1:5" x14ac:dyDescent="0.25">
      <c r="A586" s="4" t="s">
        <v>483</v>
      </c>
      <c r="B586" s="6" t="str">
        <f>IF(B585=definitions!$B$13,definitions!$A$13,IF(B585=definitions!$B$11,definitions!$A$11,IF(B585=definitions!$B$10,4,IF(B585=definitions!$B$9,3,IF(B585=definitions!$B$8,2,IF(B585=definitions!$B$7,1,IF(B585=definitions!$B$6,0,definitions!$B$12)))))))</f>
        <v>BF</v>
      </c>
      <c r="D586" s="149"/>
      <c r="E586" s="157" t="s">
        <v>3274</v>
      </c>
    </row>
    <row r="587" spans="1:5" s="195" customFormat="1" x14ac:dyDescent="0.25">
      <c r="A587" s="198" t="s">
        <v>2594</v>
      </c>
      <c r="B587" s="199" t="str">
        <f>'Standard 5'!E108</f>
        <v>BF</v>
      </c>
      <c r="D587" s="152"/>
      <c r="E587" s="160"/>
    </row>
    <row r="588" spans="1:5" s="195" customFormat="1" x14ac:dyDescent="0.25">
      <c r="A588" s="198" t="s">
        <v>2595</v>
      </c>
      <c r="B588" s="203" t="str">
        <f>IF(B587=definitions!$A$13,definitions!$B$13,IF(B587&lt;3,definitions!$B$6,IF(AND(B587&lt;9,B587&gt;2),definitions!$B$7,IF(AND(B587&lt;15,B587&gt;8),definitions!$B$8,IF(AND(B587&lt;21,B587&gt;14),definitions!$B$9,IF(AND(B587&lt;25,B587&gt;20),definitions!$B$10,definitions!$B$11))))))</f>
        <v>Blank Form</v>
      </c>
      <c r="D588" s="152"/>
      <c r="E588" s="160"/>
    </row>
    <row r="589" spans="1:5" s="195" customFormat="1" x14ac:dyDescent="0.25">
      <c r="A589" s="196" t="s">
        <v>2596</v>
      </c>
      <c r="B589" s="197"/>
      <c r="D589" s="152"/>
      <c r="E589" s="160"/>
    </row>
    <row r="590" spans="1:5" x14ac:dyDescent="0.25">
      <c r="A590" s="2" t="s">
        <v>493</v>
      </c>
      <c r="B590" s="28" t="b">
        <v>0</v>
      </c>
      <c r="D590" s="149" t="s">
        <v>2423</v>
      </c>
      <c r="E590" s="155" t="s">
        <v>2424</v>
      </c>
    </row>
    <row r="591" spans="1:5" x14ac:dyDescent="0.25">
      <c r="A591" s="186" t="s">
        <v>493</v>
      </c>
      <c r="B591" s="187" t="b">
        <v>0</v>
      </c>
      <c r="D591" s="188"/>
      <c r="E591" s="189" t="s">
        <v>2566</v>
      </c>
    </row>
    <row r="592" spans="1:5" x14ac:dyDescent="0.25">
      <c r="A592" s="3" t="s">
        <v>1007</v>
      </c>
      <c r="B592" s="5">
        <f>IF(AND(B590&lt;&gt;FALSE),1,IF(OR(B590=TRUE),3,2))</f>
        <v>2</v>
      </c>
      <c r="D592" s="149"/>
      <c r="E592" s="157" t="s">
        <v>521</v>
      </c>
    </row>
    <row r="593" spans="1:5" x14ac:dyDescent="0.25">
      <c r="A593" s="60"/>
      <c r="B593" s="61"/>
      <c r="D593" s="149"/>
      <c r="E593" s="157" t="s">
        <v>3274</v>
      </c>
    </row>
    <row r="594" spans="1:5" x14ac:dyDescent="0.25">
      <c r="A594" s="2" t="s">
        <v>468</v>
      </c>
      <c r="B594" s="28" t="b">
        <v>0</v>
      </c>
      <c r="D594" s="149" t="s">
        <v>2425</v>
      </c>
      <c r="E594" s="155" t="s">
        <v>2426</v>
      </c>
    </row>
    <row r="595" spans="1:5" x14ac:dyDescent="0.25">
      <c r="A595" s="2" t="s">
        <v>468</v>
      </c>
      <c r="B595" s="28" t="b">
        <v>0</v>
      </c>
      <c r="D595" s="149" t="s">
        <v>2427</v>
      </c>
      <c r="E595" s="155" t="s">
        <v>2428</v>
      </c>
    </row>
    <row r="596" spans="1:5" x14ac:dyDescent="0.25">
      <c r="A596" s="3" t="s">
        <v>1007</v>
      </c>
      <c r="B596" s="5">
        <f>IF(AND(B594&lt;&gt;FALSE,B595&lt;&gt;FALSE),1,IF(OR(B594=TRUE,B595=TRUE),3,2))</f>
        <v>2</v>
      </c>
      <c r="D596" s="149"/>
      <c r="E596" s="157" t="s">
        <v>521</v>
      </c>
    </row>
    <row r="597" spans="1:5" x14ac:dyDescent="0.25">
      <c r="A597" s="60"/>
      <c r="B597" s="61"/>
      <c r="D597" s="149"/>
      <c r="E597" s="158" t="s">
        <v>3289</v>
      </c>
    </row>
    <row r="598" spans="1:5" x14ac:dyDescent="0.25">
      <c r="A598" s="2" t="s">
        <v>1003</v>
      </c>
      <c r="B598" s="28" t="b">
        <v>0</v>
      </c>
      <c r="D598" s="149" t="s">
        <v>2429</v>
      </c>
      <c r="E598" s="155" t="s">
        <v>2430</v>
      </c>
    </row>
    <row r="599" spans="1:5" x14ac:dyDescent="0.25">
      <c r="A599" s="2" t="s">
        <v>1003</v>
      </c>
      <c r="B599" s="28" t="b">
        <v>0</v>
      </c>
      <c r="D599" s="149" t="s">
        <v>2431</v>
      </c>
      <c r="E599" s="155" t="s">
        <v>2432</v>
      </c>
    </row>
    <row r="600" spans="1:5" x14ac:dyDescent="0.25">
      <c r="A600" s="3" t="s">
        <v>1007</v>
      </c>
      <c r="B600" s="5">
        <f>IF(AND(B598&lt;&gt;FALSE,B599&lt;&gt;FALSE),1,IF(OR(B598=TRUE,B599=TRUE),3,2))</f>
        <v>2</v>
      </c>
      <c r="D600" s="149"/>
      <c r="E600" s="157" t="s">
        <v>521</v>
      </c>
    </row>
    <row r="601" spans="1:5" x14ac:dyDescent="0.25">
      <c r="A601" s="60"/>
      <c r="B601" s="61"/>
      <c r="D601" s="149"/>
      <c r="E601" s="158" t="s">
        <v>3292</v>
      </c>
    </row>
    <row r="602" spans="1:5" x14ac:dyDescent="0.25">
      <c r="A602" s="29" t="s">
        <v>1004</v>
      </c>
      <c r="B602" s="59" t="b">
        <v>0</v>
      </c>
      <c r="D602" s="149" t="s">
        <v>2433</v>
      </c>
      <c r="E602" s="155" t="s">
        <v>2434</v>
      </c>
    </row>
    <row r="603" spans="1:5" x14ac:dyDescent="0.25">
      <c r="A603" s="29" t="s">
        <v>1004</v>
      </c>
      <c r="B603" s="59" t="b">
        <v>0</v>
      </c>
      <c r="D603" s="149" t="s">
        <v>2435</v>
      </c>
      <c r="E603" s="155" t="s">
        <v>2436</v>
      </c>
    </row>
    <row r="604" spans="1:5" x14ac:dyDescent="0.25">
      <c r="A604" s="3" t="s">
        <v>1007</v>
      </c>
      <c r="B604" s="5">
        <f>IF(AND(B602&lt;&gt;FALSE,B603&lt;&gt;FALSE),1,IF(OR(B602=TRUE,B603=TRUE),3,2))</f>
        <v>2</v>
      </c>
      <c r="D604" s="149"/>
      <c r="E604" s="157" t="s">
        <v>521</v>
      </c>
    </row>
    <row r="605" spans="1:5" x14ac:dyDescent="0.25">
      <c r="A605" s="60"/>
      <c r="B605" s="61"/>
      <c r="D605" s="149"/>
      <c r="E605" s="158" t="s">
        <v>3292</v>
      </c>
    </row>
    <row r="606" spans="1:5" x14ac:dyDescent="0.25">
      <c r="A606" s="2" t="s">
        <v>469</v>
      </c>
      <c r="B606" s="28" t="b">
        <v>0</v>
      </c>
      <c r="D606" s="149" t="s">
        <v>2437</v>
      </c>
      <c r="E606" s="155" t="s">
        <v>2438</v>
      </c>
    </row>
    <row r="607" spans="1:5" x14ac:dyDescent="0.25">
      <c r="A607" s="3" t="s">
        <v>1007</v>
      </c>
      <c r="B607" s="5">
        <f>IF(AND(B606&lt;&gt;FALSE),1,IF(OR(B606=TRUE),3,2))</f>
        <v>2</v>
      </c>
      <c r="D607" s="149"/>
      <c r="E607" s="159"/>
    </row>
    <row r="608" spans="1:5" x14ac:dyDescent="0.25">
      <c r="A608" s="4" t="s">
        <v>1009</v>
      </c>
      <c r="B608" s="6" t="str">
        <f>IF(AND(B591=TRUE,B592&lt;&gt;2),"No Score",IF(B591=TRUE,"Basic",IF(AND(B592=2,B596=2,B600=2,B604=2,B607=2),"Blank Form",IF(AND(B592=1,B596=1,B600=1,B604=1,B607=1),"Exemplary",IF(AND(B592=1,B596=1,B600=1,B604=1,B607&lt;&gt;1),"Accomplished",IF(AND(B592=1,B596=1,B600=1,B604&lt;&gt;1),"Proficient",IF(AND(B592=1,B596=1,B600&lt;&gt;1),"Partially Proficient",IF(AND(B592&lt;&gt;2,B596&lt;&gt;1,B600&lt;&gt;1,B604&lt;&gt;1,B607&lt;&gt;1),"Basic","Basic"))))))))</f>
        <v>Blank Form</v>
      </c>
      <c r="D608" s="152"/>
      <c r="E608" s="159"/>
    </row>
    <row r="609" spans="1:5" x14ac:dyDescent="0.25">
      <c r="A609" s="4" t="s">
        <v>483</v>
      </c>
      <c r="B609" s="6" t="str">
        <f>IF(B608=definitions!$B$13,definitions!$A$13,IF(B608=definitions!$B$11,definitions!$A$11,IF(B608=definitions!$B$10,4,IF(B608=definitions!$B$9,3,IF(B608=definitions!$B$8,2,IF(B608=definitions!$B$7,1,IF(B608=definitions!$B$6,0,definitions!$B$12)))))))</f>
        <v>BF</v>
      </c>
      <c r="D609"/>
      <c r="E609" s="157" t="s">
        <v>3274</v>
      </c>
    </row>
    <row r="610" spans="1:5" x14ac:dyDescent="0.25">
      <c r="A610" s="2" t="s">
        <v>493</v>
      </c>
      <c r="B610" s="28" t="b">
        <v>0</v>
      </c>
      <c r="D610" s="149" t="s">
        <v>2439</v>
      </c>
      <c r="E610" s="155" t="s">
        <v>2440</v>
      </c>
    </row>
    <row r="611" spans="1:5" x14ac:dyDescent="0.25">
      <c r="A611" s="186" t="s">
        <v>493</v>
      </c>
      <c r="B611" s="187" t="b">
        <v>0</v>
      </c>
      <c r="D611" s="188"/>
      <c r="E611" s="189" t="s">
        <v>2566</v>
      </c>
    </row>
    <row r="612" spans="1:5" x14ac:dyDescent="0.25">
      <c r="A612" s="3" t="s">
        <v>1007</v>
      </c>
      <c r="B612" s="5">
        <f>IF(AND(B610&lt;&gt;FALSE),1,IF(OR(B610=TRUE),3,2))</f>
        <v>2</v>
      </c>
      <c r="D612" s="149"/>
      <c r="E612" s="157" t="s">
        <v>521</v>
      </c>
    </row>
    <row r="613" spans="1:5" x14ac:dyDescent="0.25">
      <c r="A613" s="60"/>
      <c r="B613" s="61"/>
      <c r="D613" s="149"/>
      <c r="E613" s="157" t="s">
        <v>3274</v>
      </c>
    </row>
    <row r="614" spans="1:5" x14ac:dyDescent="0.25">
      <c r="A614" s="2" t="s">
        <v>468</v>
      </c>
      <c r="B614" s="28" t="b">
        <v>0</v>
      </c>
      <c r="D614" s="149" t="s">
        <v>2441</v>
      </c>
      <c r="E614" s="155" t="s">
        <v>2442</v>
      </c>
    </row>
    <row r="615" spans="1:5" x14ac:dyDescent="0.25">
      <c r="A615" s="3" t="s">
        <v>1007</v>
      </c>
      <c r="B615" s="5">
        <f>IF(AND(B614&lt;&gt;FALSE),1,IF(OR(B614=TRUE),3,2))</f>
        <v>2</v>
      </c>
      <c r="D615" s="149"/>
      <c r="E615" s="157" t="s">
        <v>521</v>
      </c>
    </row>
    <row r="616" spans="1:5" x14ac:dyDescent="0.25">
      <c r="A616" s="60"/>
      <c r="B616" s="61"/>
      <c r="D616" s="149"/>
      <c r="E616" s="157" t="s">
        <v>3274</v>
      </c>
    </row>
    <row r="617" spans="1:5" x14ac:dyDescent="0.25">
      <c r="A617" s="2" t="s">
        <v>1003</v>
      </c>
      <c r="B617" s="28" t="b">
        <v>0</v>
      </c>
      <c r="D617" s="149" t="s">
        <v>2443</v>
      </c>
      <c r="E617" s="155" t="s">
        <v>2444</v>
      </c>
    </row>
    <row r="618" spans="1:5" x14ac:dyDescent="0.25">
      <c r="A618" s="2" t="s">
        <v>1003</v>
      </c>
      <c r="B618" s="28" t="b">
        <v>0</v>
      </c>
      <c r="D618" s="149" t="s">
        <v>2445</v>
      </c>
      <c r="E618" s="155" t="s">
        <v>2446</v>
      </c>
    </row>
    <row r="619" spans="1:5" x14ac:dyDescent="0.25">
      <c r="A619" s="3" t="s">
        <v>1007</v>
      </c>
      <c r="B619" s="5">
        <f>IF(AND(B617&lt;&gt;FALSE,B618&lt;&gt;FALSE),1,IF(OR(B617=TRUE,B618=TRUE),3,2))</f>
        <v>2</v>
      </c>
      <c r="D619" s="149"/>
      <c r="E619" s="157" t="s">
        <v>521</v>
      </c>
    </row>
    <row r="620" spans="1:5" x14ac:dyDescent="0.25">
      <c r="A620" s="60"/>
      <c r="B620" s="61"/>
      <c r="D620" s="149"/>
      <c r="E620" s="158" t="s">
        <v>3293</v>
      </c>
    </row>
    <row r="621" spans="1:5" s="343" customFormat="1" x14ac:dyDescent="0.25">
      <c r="A621" s="354"/>
      <c r="B621" s="355"/>
      <c r="D621" s="152"/>
      <c r="E621" s="340" t="s">
        <v>3305</v>
      </c>
    </row>
    <row r="622" spans="1:5" x14ac:dyDescent="0.25">
      <c r="A622" s="29" t="s">
        <v>1004</v>
      </c>
      <c r="B622" s="59" t="b">
        <v>0</v>
      </c>
      <c r="D622" s="149" t="s">
        <v>2447</v>
      </c>
      <c r="E622" s="155" t="s">
        <v>2448</v>
      </c>
    </row>
    <row r="623" spans="1:5" x14ac:dyDescent="0.25">
      <c r="A623" s="29" t="s">
        <v>1004</v>
      </c>
      <c r="B623" s="59" t="b">
        <v>0</v>
      </c>
      <c r="D623" s="149" t="s">
        <v>2449</v>
      </c>
      <c r="E623" s="155" t="s">
        <v>2450</v>
      </c>
    </row>
    <row r="624" spans="1:5" x14ac:dyDescent="0.25">
      <c r="A624" s="3" t="s">
        <v>1007</v>
      </c>
      <c r="B624" s="5">
        <f>IF(AND(B622&lt;&gt;FALSE,B623&lt;&gt;FALSE),1,IF(OR(B622=TRUE,B623=TRUE),3,2))</f>
        <v>2</v>
      </c>
      <c r="D624" s="149"/>
      <c r="E624" s="157" t="s">
        <v>521</v>
      </c>
    </row>
    <row r="625" spans="1:5" x14ac:dyDescent="0.25">
      <c r="A625" s="60"/>
      <c r="B625" s="61"/>
      <c r="D625" s="149"/>
      <c r="E625" s="158" t="s">
        <v>3306</v>
      </c>
    </row>
    <row r="626" spans="1:5" x14ac:dyDescent="0.25">
      <c r="A626" s="2" t="s">
        <v>469</v>
      </c>
      <c r="B626" s="28" t="b">
        <v>0</v>
      </c>
      <c r="D626" s="149" t="s">
        <v>2451</v>
      </c>
      <c r="E626" s="155" t="s">
        <v>2452</v>
      </c>
    </row>
    <row r="627" spans="1:5" x14ac:dyDescent="0.25">
      <c r="A627" s="3" t="s">
        <v>1007</v>
      </c>
      <c r="B627" s="5">
        <f>IF(AND(B626&lt;&gt;FALSE),1,IF(OR(B626=TRUE),3,2))</f>
        <v>2</v>
      </c>
      <c r="D627" s="149"/>
      <c r="E627" s="159"/>
    </row>
    <row r="628" spans="1:5" x14ac:dyDescent="0.25">
      <c r="A628" s="4" t="s">
        <v>1009</v>
      </c>
      <c r="B628" s="6" t="str">
        <f>IF(AND(B611=TRUE,B612&lt;&gt;2),"No Score",IF(B611=TRUE,"Basic",IF(AND(B612=2,B615=2,B619=2,B624=2,B627=2),"Blank Form",IF(AND(B612=1,B615=1,B619=1,B624=1,B627=1),"Exemplary",IF(AND(B612=1,B615=1,B619=1,B624=1,B627&lt;&gt;1),"Accomplished",IF(AND(B612=1,B615=1,B619=1,B624&lt;&gt;1),"Proficient",IF(AND(B612=1,B615=1,B619&lt;&gt;1),"Partially Proficient",IF(AND(B612&lt;&gt;2,B615&lt;&gt;1,B619&lt;&gt;1,B624&lt;&gt;1,B627&lt;&gt;1),"Basic","Basic"))))))))</f>
        <v>Blank Form</v>
      </c>
      <c r="D628" s="152"/>
      <c r="E628" s="159"/>
    </row>
    <row r="629" spans="1:5" x14ac:dyDescent="0.25">
      <c r="A629" s="4" t="s">
        <v>483</v>
      </c>
      <c r="B629" s="6" t="str">
        <f>IF(B628=definitions!$B$13,definitions!$A$13,IF(B628=definitions!$B$11,definitions!$A$11,IF(B628=definitions!$B$10,4,IF(B628=definitions!$B$9,3,IF(B628=definitions!$B$8,2,IF(B628=definitions!$B$7,1,IF(B628=definitions!$B$6,0,definitions!$B$12)))))))</f>
        <v>BF</v>
      </c>
      <c r="D629" s="149"/>
      <c r="E629" s="157" t="s">
        <v>3274</v>
      </c>
    </row>
    <row r="630" spans="1:5" x14ac:dyDescent="0.25">
      <c r="A630" s="2" t="s">
        <v>493</v>
      </c>
      <c r="B630" s="28" t="b">
        <v>0</v>
      </c>
      <c r="D630" s="149" t="s">
        <v>2453</v>
      </c>
      <c r="E630" s="155" t="s">
        <v>2454</v>
      </c>
    </row>
    <row r="631" spans="1:5" x14ac:dyDescent="0.25">
      <c r="A631" s="2" t="s">
        <v>493</v>
      </c>
      <c r="B631" s="28" t="b">
        <v>0</v>
      </c>
      <c r="D631" s="149" t="s">
        <v>2455</v>
      </c>
      <c r="E631" s="155" t="s">
        <v>2456</v>
      </c>
    </row>
    <row r="632" spans="1:5" x14ac:dyDescent="0.25">
      <c r="A632" s="186" t="s">
        <v>493</v>
      </c>
      <c r="B632" s="187" t="b">
        <v>0</v>
      </c>
      <c r="D632" s="188"/>
      <c r="E632" s="189" t="s">
        <v>2566</v>
      </c>
    </row>
    <row r="633" spans="1:5" x14ac:dyDescent="0.25">
      <c r="A633" s="3" t="s">
        <v>1007</v>
      </c>
      <c r="B633" s="5">
        <f>IF(AND(B630&lt;&gt;FALSE,B631&lt;&gt;FALSE),1,IF(OR(B630=TRUE,B631=TRUE),3,2))</f>
        <v>2</v>
      </c>
      <c r="D633" s="149"/>
      <c r="E633" s="157" t="s">
        <v>521</v>
      </c>
    </row>
    <row r="634" spans="1:5" x14ac:dyDescent="0.25">
      <c r="A634" s="60"/>
      <c r="B634" s="61"/>
      <c r="D634" s="149"/>
      <c r="E634" s="157" t="s">
        <v>3274</v>
      </c>
    </row>
    <row r="635" spans="1:5" x14ac:dyDescent="0.25">
      <c r="A635" s="2" t="s">
        <v>468</v>
      </c>
      <c r="B635" s="28" t="b">
        <v>0</v>
      </c>
      <c r="D635" s="149" t="s">
        <v>2457</v>
      </c>
      <c r="E635" s="155" t="s">
        <v>2458</v>
      </c>
    </row>
    <row r="636" spans="1:5" x14ac:dyDescent="0.25">
      <c r="A636" s="2" t="s">
        <v>468</v>
      </c>
      <c r="B636" s="28" t="b">
        <v>0</v>
      </c>
      <c r="D636" s="149" t="s">
        <v>2459</v>
      </c>
      <c r="E636" s="155" t="s">
        <v>2460</v>
      </c>
    </row>
    <row r="637" spans="1:5" x14ac:dyDescent="0.25">
      <c r="A637" s="3" t="s">
        <v>1007</v>
      </c>
      <c r="B637" s="5">
        <f>IF(AND(B635&lt;&gt;FALSE,B636&lt;&gt;FALSE),1,IF(OR(B635=TRUE,B636=TRUE),3,2))</f>
        <v>2</v>
      </c>
      <c r="D637" s="149"/>
      <c r="E637" s="157" t="s">
        <v>521</v>
      </c>
    </row>
    <row r="638" spans="1:5" x14ac:dyDescent="0.25">
      <c r="A638" s="60"/>
      <c r="B638" s="61"/>
      <c r="D638" s="149"/>
      <c r="E638" s="158" t="s">
        <v>3274</v>
      </c>
    </row>
    <row r="639" spans="1:5" x14ac:dyDescent="0.25">
      <c r="A639" s="2" t="s">
        <v>1003</v>
      </c>
      <c r="B639" s="28" t="b">
        <v>0</v>
      </c>
      <c r="D639" s="149" t="s">
        <v>2461</v>
      </c>
      <c r="E639" s="155" t="s">
        <v>2462</v>
      </c>
    </row>
    <row r="640" spans="1:5" x14ac:dyDescent="0.25">
      <c r="A640" s="2" t="s">
        <v>1003</v>
      </c>
      <c r="B640" s="28" t="b">
        <v>0</v>
      </c>
      <c r="D640" s="149" t="s">
        <v>2463</v>
      </c>
      <c r="E640" s="155" t="s">
        <v>2464</v>
      </c>
    </row>
    <row r="641" spans="1:6" x14ac:dyDescent="0.25">
      <c r="A641" s="3" t="s">
        <v>1007</v>
      </c>
      <c r="B641" s="5">
        <f>IF(AND(B639&lt;&gt;FALSE,B640&lt;&gt;FALSE),1,IF(OR(B639=TRUE,B640=TRUE),3,2))</f>
        <v>2</v>
      </c>
      <c r="D641" s="149"/>
      <c r="E641" s="157" t="s">
        <v>521</v>
      </c>
    </row>
    <row r="642" spans="1:6" x14ac:dyDescent="0.25">
      <c r="A642" s="60"/>
      <c r="B642" s="61"/>
      <c r="D642" s="149"/>
      <c r="E642" s="158" t="s">
        <v>3292</v>
      </c>
    </row>
    <row r="643" spans="1:6" x14ac:dyDescent="0.25">
      <c r="A643" s="2" t="s">
        <v>1004</v>
      </c>
      <c r="B643" s="28" t="b">
        <v>0</v>
      </c>
      <c r="D643" s="149" t="s">
        <v>2465</v>
      </c>
      <c r="E643" s="155" t="s">
        <v>2466</v>
      </c>
    </row>
    <row r="644" spans="1:6" x14ac:dyDescent="0.25">
      <c r="A644" s="3" t="s">
        <v>1007</v>
      </c>
      <c r="B644" s="5">
        <f>IF(AND(B643&lt;&gt;FALSE),1,IF(OR(B643=TRUE),3,2))</f>
        <v>2</v>
      </c>
      <c r="D644" s="152"/>
      <c r="E644" s="157" t="s">
        <v>521</v>
      </c>
    </row>
    <row r="645" spans="1:6" x14ac:dyDescent="0.25">
      <c r="A645" s="60"/>
      <c r="B645" s="61"/>
      <c r="D645" s="152"/>
      <c r="E645" s="158" t="s">
        <v>3292</v>
      </c>
    </row>
    <row r="646" spans="1:6" x14ac:dyDescent="0.25">
      <c r="A646" s="2" t="s">
        <v>1008</v>
      </c>
      <c r="B646" s="28" t="b">
        <v>0</v>
      </c>
      <c r="D646" s="149" t="s">
        <v>2467</v>
      </c>
      <c r="E646" s="155" t="s">
        <v>2468</v>
      </c>
    </row>
    <row r="647" spans="1:6" x14ac:dyDescent="0.25">
      <c r="A647" s="3" t="s">
        <v>1007</v>
      </c>
      <c r="B647" s="5">
        <f>IF(AND(B646&lt;&gt;FALSE),1,IF(OR(B646=TRUE),3,2))</f>
        <v>2</v>
      </c>
      <c r="D647" s="138"/>
      <c r="E647" s="137"/>
    </row>
    <row r="648" spans="1:6" x14ac:dyDescent="0.25">
      <c r="A648" s="4" t="s">
        <v>1009</v>
      </c>
      <c r="B648" s="6" t="str">
        <f>IF(AND(B632=TRUE,B633&lt;&gt;2),"No Score",IF(B632=TRUE,"Basic",IF(AND(B633=2,B637=2,B641=2,B644=2,B647=2),"Blank Form",IF(AND(B633=1,B637=1,B641=1,B644=1,B647=1),"Exemplary",IF(AND(B633=1,B637=1,B641=1,B644=1,B647&lt;&gt;1),"Accomplished",IF(AND(B633=1,B637=1,B641=1,B644&lt;&gt;1),"Proficient",IF(AND(B633=1,B637=1,B641&lt;&gt;1),"Partially Proficient",IF(AND(B633&lt;&gt;2,B637&lt;&gt;1,B641&lt;&gt;1,B644&lt;&gt;1,B647&lt;&gt;1),"Basic","Basic"))))))))</f>
        <v>Blank Form</v>
      </c>
      <c r="D648"/>
      <c r="E648"/>
    </row>
    <row r="649" spans="1:6" x14ac:dyDescent="0.25">
      <c r="A649" s="4" t="s">
        <v>483</v>
      </c>
      <c r="B649" s="6" t="str">
        <f>IF(B648=definitions!$B$13,definitions!$A$13,IF(B648=definitions!$B$11,definitions!$A$11,IF(B648=definitions!$B$10,4,IF(B648=definitions!$B$9,3,IF(B648=definitions!$B$8,2,IF(B648=definitions!$B$7,1,IF(B648=definitions!$B$6,0,definitions!$B$12)))))))</f>
        <v>BF</v>
      </c>
      <c r="D649"/>
      <c r="E649"/>
    </row>
    <row r="650" spans="1:6" s="201" customFormat="1" x14ac:dyDescent="0.25">
      <c r="A650" s="202" t="s">
        <v>3175</v>
      </c>
      <c r="B650" s="203" t="str">
        <f>'Standard 6'!$E$67</f>
        <v>BF</v>
      </c>
      <c r="D650" s="152"/>
      <c r="E650" s="160"/>
    </row>
    <row r="651" spans="1:6" s="201" customFormat="1" x14ac:dyDescent="0.25">
      <c r="A651" s="202" t="s">
        <v>3176</v>
      </c>
      <c r="B651" s="203" t="str">
        <f>IF(B650=definitions!$A$13,definitions!$B$13,IF(B650&lt;2,definitions!$B$6,IF(AND(B650&lt;5,B650&gt;1),definitions!$B$7,IF(AND(B650&lt;8,B650&gt;4),definitions!$B$8,IF(AND(B650&lt;11,B650&gt;7),definitions!$B$9,IF(AND(B650&lt;13,B650&gt;10),definitions!$B$10,definitions!$B$11))))))</f>
        <v>Blank Form</v>
      </c>
      <c r="D651" s="152"/>
      <c r="E651" s="160"/>
    </row>
    <row r="652" spans="1:6" x14ac:dyDescent="0.25">
      <c r="A652" s="356" t="s">
        <v>3177</v>
      </c>
      <c r="B652" s="357"/>
      <c r="C652" s="343"/>
      <c r="D652" s="347"/>
      <c r="E652" s="346"/>
      <c r="F652" s="348"/>
    </row>
    <row r="653" spans="1:6" x14ac:dyDescent="0.25">
      <c r="A653" s="358"/>
      <c r="B653" s="359"/>
      <c r="C653" s="343"/>
      <c r="D653" s="347"/>
      <c r="E653" s="346"/>
      <c r="F653" s="348"/>
    </row>
    <row r="654" spans="1:6" x14ac:dyDescent="0.25">
      <c r="A654" s="343" t="s">
        <v>3161</v>
      </c>
      <c r="B654" s="343" t="str">
        <f>'Standard 7 Scoring'!C69</f>
        <v/>
      </c>
      <c r="C654" s="343">
        <f t="shared" ref="C654:C660" si="0">IF(ISBLANK(D654),"*",D654-1)</f>
        <v>-1</v>
      </c>
      <c r="D654" s="343">
        <v>0</v>
      </c>
      <c r="E654" s="343" t="str">
        <f>IF(C654=3,'Standard 7 Scoring'!$J$9,IF(C654=2,'Standard 7 Scoring'!$H$9,IF(C654=1,'Standard 7 Scoring'!$F$9,IF(C654=0,'Standard 7 Scoring'!$D$9,IF(C654="*","No Score Selected","")))))</f>
        <v/>
      </c>
      <c r="F654" s="348"/>
    </row>
    <row r="655" spans="1:6" x14ac:dyDescent="0.25">
      <c r="A655" s="343" t="s">
        <v>3162</v>
      </c>
      <c r="B655" s="343" t="str">
        <f>'Standard 7 Scoring'!C70</f>
        <v/>
      </c>
      <c r="C655" s="343">
        <f t="shared" si="0"/>
        <v>-1</v>
      </c>
      <c r="D655" s="343">
        <v>0</v>
      </c>
      <c r="E655" s="343" t="str">
        <f>IF(C655=3,'Standard 7 Scoring'!$J$9,IF(C655=2,'Standard 7 Scoring'!$H$9,IF(C655=1,'Standard 7 Scoring'!$F$9,IF(C655=0,'Standard 7 Scoring'!$D$9,IF(C655="*","No Score Selected","")))))</f>
        <v/>
      </c>
      <c r="F655" s="348"/>
    </row>
    <row r="656" spans="1:6" x14ac:dyDescent="0.25">
      <c r="A656" s="343" t="s">
        <v>3163</v>
      </c>
      <c r="B656" s="343" t="str">
        <f>'Standard 7 Scoring'!C71</f>
        <v/>
      </c>
      <c r="C656" s="343" t="str">
        <f t="shared" si="0"/>
        <v>*</v>
      </c>
      <c r="D656" s="343"/>
      <c r="E656" s="343" t="str">
        <f>IF(C656=3,'Standard 7 Scoring'!$J$9,IF(C656=2,'Standard 7 Scoring'!$H$9,IF(C656=1,'Standard 7 Scoring'!$F$9,IF(C656=0,'Standard 7 Scoring'!$D$9,IF(C656="*","No Score Selected","")))))</f>
        <v>No Score Selected</v>
      </c>
      <c r="F656" s="348"/>
    </row>
    <row r="657" spans="1:6" x14ac:dyDescent="0.25">
      <c r="A657" s="343" t="s">
        <v>3164</v>
      </c>
      <c r="B657" s="343" t="str">
        <f>'Standard 7 Scoring'!C72</f>
        <v/>
      </c>
      <c r="C657" s="343" t="str">
        <f t="shared" si="0"/>
        <v>*</v>
      </c>
      <c r="D657" s="343"/>
      <c r="E657" s="343" t="str">
        <f>IF(C657=3,'Standard 7 Scoring'!$J$9,IF(C657=2,'Standard 7 Scoring'!$H$9,IF(C657=1,'Standard 7 Scoring'!$F$9,IF(C657=0,'Standard 7 Scoring'!$D$9,IF(C657="*","No Score Selected","")))))</f>
        <v>No Score Selected</v>
      </c>
      <c r="F657" s="348"/>
    </row>
    <row r="658" spans="1:6" x14ac:dyDescent="0.25">
      <c r="A658" s="343" t="s">
        <v>3165</v>
      </c>
      <c r="B658" s="343" t="str">
        <f>'Standard 7 Scoring'!C73</f>
        <v/>
      </c>
      <c r="C658" s="343" t="str">
        <f t="shared" si="0"/>
        <v>*</v>
      </c>
      <c r="D658" s="343"/>
      <c r="E658" s="343" t="str">
        <f>IF(C658=3,'Standard 7 Scoring'!$J$9,IF(C658=2,'Standard 7 Scoring'!$H$9,IF(C658=1,'Standard 7 Scoring'!$F$9,IF(C658=0,'Standard 7 Scoring'!$D$9,IF(C658="*","No Score Selected","")))))</f>
        <v>No Score Selected</v>
      </c>
      <c r="F658" s="348"/>
    </row>
    <row r="659" spans="1:6" x14ac:dyDescent="0.25">
      <c r="A659" s="343" t="s">
        <v>3166</v>
      </c>
      <c r="B659" s="343" t="str">
        <f>'Standard 7 Scoring'!C74</f>
        <v/>
      </c>
      <c r="C659" s="343" t="str">
        <f t="shared" si="0"/>
        <v>*</v>
      </c>
      <c r="D659" s="343"/>
      <c r="E659" s="343" t="str">
        <f>IF(C659=3,'Standard 7 Scoring'!$J$9,IF(C659=2,'Standard 7 Scoring'!$H$9,IF(C659=1,'Standard 7 Scoring'!$F$9,IF(C659=0,'Standard 7 Scoring'!$D$9,IF(C659="*","No Score Selected","")))))</f>
        <v>No Score Selected</v>
      </c>
      <c r="F659" s="348"/>
    </row>
    <row r="660" spans="1:6" x14ac:dyDescent="0.25">
      <c r="A660" s="343" t="s">
        <v>3167</v>
      </c>
      <c r="B660" s="343" t="str">
        <f>'Standard 7 Scoring'!C75</f>
        <v/>
      </c>
      <c r="C660" s="343" t="str">
        <f t="shared" si="0"/>
        <v>*</v>
      </c>
      <c r="D660" s="343"/>
      <c r="E660" s="343" t="str">
        <f>IF(C660=3,'Standard 7 Scoring'!$J$9,IF(C660=2,'Standard 7 Scoring'!$H$9,IF(C660=1,'Standard 7 Scoring'!$F$9,IF(C660=0,'Standard 7 Scoring'!$D$9,IF(C660="*","No Score Selected","")))))</f>
        <v>No Score Selected</v>
      </c>
      <c r="F660" s="348"/>
    </row>
    <row r="661" spans="1:6" x14ac:dyDescent="0.25">
      <c r="A661" s="344" t="s">
        <v>3097</v>
      </c>
      <c r="B661" s="339" t="str">
        <f>'Standard 7 Scoring'!G77</f>
        <v>#N/A</v>
      </c>
      <c r="C661" s="343"/>
      <c r="D661" s="347"/>
      <c r="E661" s="346"/>
      <c r="F661" s="348"/>
    </row>
    <row r="662" spans="1:6" x14ac:dyDescent="0.25">
      <c r="A662" s="344" t="s">
        <v>3098</v>
      </c>
      <c r="B662" s="339" t="str">
        <f>'Standard 7 Scoring'!I77</f>
        <v>#NA</v>
      </c>
      <c r="C662" s="343"/>
      <c r="D662" s="347"/>
      <c r="E662" s="346"/>
      <c r="F662" s="348"/>
    </row>
    <row r="663" spans="1:6" x14ac:dyDescent="0.25">
      <c r="A663" s="352" t="s">
        <v>3099</v>
      </c>
      <c r="B663" s="353" t="str">
        <f>'Standard 7 Scoring'!A69</f>
        <v/>
      </c>
      <c r="C663" s="343"/>
      <c r="D663" s="347"/>
      <c r="E663" s="346"/>
      <c r="F663" s="348"/>
    </row>
    <row r="664" spans="1:6" x14ac:dyDescent="0.25">
      <c r="A664" s="352" t="s">
        <v>3100</v>
      </c>
      <c r="B664" s="365" t="str">
        <f>'Standard 7 Scoring'!E69</f>
        <v/>
      </c>
      <c r="C664" s="343"/>
      <c r="D664" s="347"/>
      <c r="E664" s="346"/>
      <c r="F664" s="348"/>
    </row>
    <row r="665" spans="1:6" x14ac:dyDescent="0.25">
      <c r="A665" s="352" t="s">
        <v>3101</v>
      </c>
      <c r="B665" s="365" t="str">
        <f>'Standard 7 Selecting'!F24</f>
        <v>Please Select</v>
      </c>
      <c r="C665" s="343"/>
      <c r="D665" s="347"/>
      <c r="E665" s="346"/>
      <c r="F665" s="348"/>
    </row>
    <row r="666" spans="1:6" x14ac:dyDescent="0.25">
      <c r="A666" s="352" t="s">
        <v>3102</v>
      </c>
      <c r="B666" s="353" t="str">
        <f>'Standard 7 Scoring'!C10</f>
        <v/>
      </c>
      <c r="C666" s="343"/>
      <c r="D666" s="347"/>
      <c r="E666" s="346"/>
      <c r="F666" s="348"/>
    </row>
    <row r="667" spans="1:6" x14ac:dyDescent="0.25">
      <c r="A667" s="352" t="s">
        <v>3103</v>
      </c>
      <c r="B667" s="371" t="str">
        <f>'Standard 7 Scoring'!E10</f>
        <v/>
      </c>
      <c r="C667" s="343"/>
      <c r="D667" s="347"/>
      <c r="E667" s="346"/>
      <c r="F667" s="348"/>
    </row>
    <row r="668" spans="1:6" x14ac:dyDescent="0.25">
      <c r="A668" s="352" t="s">
        <v>3104</v>
      </c>
      <c r="B668" s="353" t="str">
        <f>'Standard 7 Scoring'!G10</f>
        <v/>
      </c>
      <c r="C668" s="343"/>
      <c r="D668" s="347"/>
      <c r="E668" s="346"/>
      <c r="F668" s="348"/>
    </row>
    <row r="669" spans="1:6" x14ac:dyDescent="0.25">
      <c r="A669" s="352" t="s">
        <v>3105</v>
      </c>
      <c r="B669" s="353" t="str">
        <f>'Standard 7 Scoring'!I10</f>
        <v/>
      </c>
      <c r="C669" s="343"/>
      <c r="D669" s="347"/>
      <c r="E669" s="346"/>
      <c r="F669" s="348"/>
    </row>
    <row r="670" spans="1:6" x14ac:dyDescent="0.25">
      <c r="A670" s="352" t="s">
        <v>3106</v>
      </c>
      <c r="B670" s="353" t="str">
        <f>'Standard 7 Scoring'!A70</f>
        <v/>
      </c>
      <c r="C670" s="343"/>
      <c r="D670" s="347"/>
      <c r="E670" s="346"/>
      <c r="F670" s="348"/>
    </row>
    <row r="671" spans="1:6" x14ac:dyDescent="0.25">
      <c r="A671" s="352" t="s">
        <v>3107</v>
      </c>
      <c r="B671" s="365" t="str">
        <f>'Standard 7 Scoring'!E70</f>
        <v/>
      </c>
      <c r="C671" s="343"/>
      <c r="D671" s="347"/>
      <c r="E671" s="346"/>
      <c r="F671" s="348"/>
    </row>
    <row r="672" spans="1:6" x14ac:dyDescent="0.25">
      <c r="A672" s="352" t="s">
        <v>3108</v>
      </c>
      <c r="B672" s="365" t="str">
        <f>'Standard 7 Selecting'!F25</f>
        <v>Please Select</v>
      </c>
      <c r="C672" s="343"/>
      <c r="D672" s="347"/>
      <c r="E672" s="346"/>
      <c r="F672" s="348"/>
    </row>
    <row r="673" spans="1:6" x14ac:dyDescent="0.25">
      <c r="A673" s="352" t="s">
        <v>3109</v>
      </c>
      <c r="B673" s="371" t="str">
        <f>'Standard 7 Scoring'!C19</f>
        <v/>
      </c>
      <c r="C673" s="343"/>
      <c r="D673" s="347"/>
      <c r="E673" s="346"/>
      <c r="F673" s="348"/>
    </row>
    <row r="674" spans="1:6" x14ac:dyDescent="0.25">
      <c r="A674" s="352" t="s">
        <v>3110</v>
      </c>
      <c r="B674" s="371" t="str">
        <f>'Standard 7 Scoring'!E19</f>
        <v/>
      </c>
      <c r="C674" s="343"/>
      <c r="D674" s="347"/>
      <c r="E674" s="346"/>
      <c r="F674" s="348"/>
    </row>
    <row r="675" spans="1:6" x14ac:dyDescent="0.25">
      <c r="A675" s="352" t="s">
        <v>3111</v>
      </c>
      <c r="B675" s="371" t="str">
        <f>'Standard 7 Scoring'!G19</f>
        <v/>
      </c>
      <c r="C675" s="343"/>
      <c r="D675" s="347"/>
      <c r="E675" s="346"/>
      <c r="F675" s="348"/>
    </row>
    <row r="676" spans="1:6" x14ac:dyDescent="0.25">
      <c r="A676" s="352" t="s">
        <v>3112</v>
      </c>
      <c r="B676" s="371" t="str">
        <f>'Standard 7 Scoring'!I19</f>
        <v/>
      </c>
      <c r="C676" s="343"/>
      <c r="D676" s="347"/>
      <c r="E676" s="346"/>
      <c r="F676" s="348"/>
    </row>
    <row r="677" spans="1:6" x14ac:dyDescent="0.25">
      <c r="A677" s="352" t="s">
        <v>3113</v>
      </c>
      <c r="B677" s="353" t="str">
        <f>'Standard 7 Scoring'!A71</f>
        <v/>
      </c>
      <c r="C677" s="343"/>
      <c r="D677" s="347"/>
      <c r="E677" s="346"/>
      <c r="F677" s="348"/>
    </row>
    <row r="678" spans="1:6" x14ac:dyDescent="0.25">
      <c r="A678" s="352" t="s">
        <v>3114</v>
      </c>
      <c r="B678" s="365" t="str">
        <f>'Standard 7 Scoring'!E71</f>
        <v/>
      </c>
      <c r="C678" s="343"/>
      <c r="D678" s="347"/>
      <c r="E678" s="346"/>
      <c r="F678" s="348"/>
    </row>
    <row r="679" spans="1:6" x14ac:dyDescent="0.25">
      <c r="A679" s="352" t="s">
        <v>3115</v>
      </c>
      <c r="B679" s="365" t="str">
        <f>'Standard 7 Selecting'!F26</f>
        <v>Please Select</v>
      </c>
      <c r="C679" s="343"/>
      <c r="D679" s="347"/>
      <c r="E679" s="346"/>
      <c r="F679" s="348"/>
    </row>
    <row r="680" spans="1:6" x14ac:dyDescent="0.25">
      <c r="A680" s="352" t="s">
        <v>3116</v>
      </c>
      <c r="B680" s="371" t="str">
        <f>'Standard 7 Scoring'!C28</f>
        <v/>
      </c>
      <c r="C680" s="343"/>
      <c r="D680" s="347"/>
      <c r="E680" s="346"/>
      <c r="F680" s="348"/>
    </row>
    <row r="681" spans="1:6" x14ac:dyDescent="0.25">
      <c r="A681" s="352" t="s">
        <v>3117</v>
      </c>
      <c r="B681" s="371" t="str">
        <f>'Standard 7 Scoring'!E28</f>
        <v/>
      </c>
      <c r="C681" s="343"/>
      <c r="D681" s="347"/>
      <c r="E681" s="346"/>
      <c r="F681" s="348"/>
    </row>
    <row r="682" spans="1:6" x14ac:dyDescent="0.25">
      <c r="A682" s="352" t="s">
        <v>3118</v>
      </c>
      <c r="B682" s="371" t="str">
        <f>'Standard 7 Scoring'!G28</f>
        <v/>
      </c>
      <c r="C682" s="343"/>
      <c r="D682" s="347"/>
      <c r="E682" s="346"/>
      <c r="F682" s="348"/>
    </row>
    <row r="683" spans="1:6" x14ac:dyDescent="0.25">
      <c r="A683" s="352" t="s">
        <v>3119</v>
      </c>
      <c r="B683" s="371" t="str">
        <f>'Standard 7 Scoring'!I28</f>
        <v/>
      </c>
      <c r="C683" s="343"/>
      <c r="D683" s="347"/>
      <c r="E683" s="346"/>
      <c r="F683" s="348"/>
    </row>
    <row r="684" spans="1:6" x14ac:dyDescent="0.25">
      <c r="A684" s="352" t="s">
        <v>3120</v>
      </c>
      <c r="B684" s="353" t="str">
        <f>'Standard 7 Scoring'!A72</f>
        <v/>
      </c>
      <c r="C684" s="343"/>
      <c r="D684" s="347"/>
      <c r="E684" s="346"/>
      <c r="F684" s="348"/>
    </row>
    <row r="685" spans="1:6" x14ac:dyDescent="0.25">
      <c r="A685" s="352" t="s">
        <v>3121</v>
      </c>
      <c r="B685" s="365" t="str">
        <f>'Standard 7 Scoring'!E72</f>
        <v/>
      </c>
      <c r="C685" s="343"/>
      <c r="D685" s="347"/>
      <c r="E685" s="346"/>
      <c r="F685" s="348"/>
    </row>
    <row r="686" spans="1:6" x14ac:dyDescent="0.25">
      <c r="A686" s="352" t="s">
        <v>3122</v>
      </c>
      <c r="B686" s="352" t="str">
        <f>'Standard 7 Selecting'!F27</f>
        <v>Please Select</v>
      </c>
      <c r="C686" s="343"/>
      <c r="D686" s="347"/>
      <c r="E686" s="346"/>
      <c r="F686" s="348"/>
    </row>
    <row r="687" spans="1:6" x14ac:dyDescent="0.25">
      <c r="A687" s="352" t="s">
        <v>3123</v>
      </c>
      <c r="B687" s="371" t="str">
        <f>'Standard 7 Scoring'!C37</f>
        <v/>
      </c>
      <c r="C687" s="343"/>
      <c r="D687" s="347"/>
      <c r="E687" s="346"/>
      <c r="F687" s="348"/>
    </row>
    <row r="688" spans="1:6" x14ac:dyDescent="0.25">
      <c r="A688" s="352" t="s">
        <v>3124</v>
      </c>
      <c r="B688" s="371" t="str">
        <f>'Standard 7 Scoring'!E37</f>
        <v/>
      </c>
      <c r="C688" s="343"/>
      <c r="D688" s="347"/>
      <c r="E688" s="346"/>
      <c r="F688" s="348"/>
    </row>
    <row r="689" spans="1:6" x14ac:dyDescent="0.25">
      <c r="A689" s="352" t="s">
        <v>3125</v>
      </c>
      <c r="B689" s="371" t="str">
        <f>'Standard 7 Scoring'!G37</f>
        <v/>
      </c>
      <c r="C689" s="343"/>
      <c r="D689" s="347"/>
      <c r="E689" s="346"/>
      <c r="F689" s="348"/>
    </row>
    <row r="690" spans="1:6" x14ac:dyDescent="0.25">
      <c r="A690" s="352" t="s">
        <v>3126</v>
      </c>
      <c r="B690" s="371" t="str">
        <f>'Standard 7 Scoring'!I37</f>
        <v/>
      </c>
      <c r="C690" s="343"/>
      <c r="D690" s="347"/>
      <c r="E690" s="346"/>
      <c r="F690" s="348"/>
    </row>
    <row r="691" spans="1:6" x14ac:dyDescent="0.25">
      <c r="A691" s="352" t="s">
        <v>3127</v>
      </c>
      <c r="B691" s="353" t="str">
        <f>'Standard 7 Scoring'!A73</f>
        <v/>
      </c>
      <c r="C691" s="343"/>
      <c r="D691" s="347"/>
      <c r="E691" s="346"/>
      <c r="F691" s="348"/>
    </row>
    <row r="692" spans="1:6" x14ac:dyDescent="0.25">
      <c r="A692" s="352" t="s">
        <v>3128</v>
      </c>
      <c r="B692" s="365" t="str">
        <f>'Standard 7 Scoring'!E73</f>
        <v/>
      </c>
      <c r="C692" s="343"/>
      <c r="D692" s="347"/>
      <c r="E692" s="346"/>
      <c r="F692" s="348"/>
    </row>
    <row r="693" spans="1:6" x14ac:dyDescent="0.25">
      <c r="A693" s="352" t="s">
        <v>3129</v>
      </c>
      <c r="B693" s="365" t="str">
        <f>'Standard 7 Selecting'!F28</f>
        <v>Please Select</v>
      </c>
      <c r="C693" s="343"/>
      <c r="D693" s="347"/>
      <c r="E693" s="346"/>
      <c r="F693" s="348"/>
    </row>
    <row r="694" spans="1:6" x14ac:dyDescent="0.25">
      <c r="A694" s="352" t="s">
        <v>3130</v>
      </c>
      <c r="B694" s="371" t="str">
        <f>'Standard 7 Scoring'!C46</f>
        <v/>
      </c>
      <c r="C694" s="343"/>
      <c r="D694" s="347"/>
      <c r="E694" s="346"/>
      <c r="F694" s="348"/>
    </row>
    <row r="695" spans="1:6" x14ac:dyDescent="0.25">
      <c r="A695" s="352" t="s">
        <v>3131</v>
      </c>
      <c r="B695" s="371" t="str">
        <f>'Standard 7 Scoring'!E46</f>
        <v/>
      </c>
      <c r="C695" s="343"/>
      <c r="D695" s="347"/>
      <c r="E695" s="346"/>
      <c r="F695" s="348"/>
    </row>
    <row r="696" spans="1:6" x14ac:dyDescent="0.25">
      <c r="A696" s="352" t="s">
        <v>3132</v>
      </c>
      <c r="B696" s="371" t="str">
        <f>'Standard 7 Scoring'!G46</f>
        <v/>
      </c>
      <c r="C696" s="343"/>
      <c r="D696" s="347"/>
      <c r="E696" s="346"/>
      <c r="F696" s="348"/>
    </row>
    <row r="697" spans="1:6" x14ac:dyDescent="0.25">
      <c r="A697" s="352" t="s">
        <v>3133</v>
      </c>
      <c r="B697" s="371" t="str">
        <f>'Standard 7 Scoring'!I46</f>
        <v/>
      </c>
      <c r="C697" s="343"/>
      <c r="D697" s="347"/>
      <c r="E697" s="349"/>
      <c r="F697" s="350"/>
    </row>
    <row r="698" spans="1:6" x14ac:dyDescent="0.25">
      <c r="A698" s="352" t="s">
        <v>3134</v>
      </c>
      <c r="B698" s="353" t="str">
        <f>'Standard 7 Scoring'!A74</f>
        <v/>
      </c>
      <c r="C698" s="343"/>
      <c r="D698" s="347"/>
      <c r="E698" s="349"/>
      <c r="F698" s="350"/>
    </row>
    <row r="699" spans="1:6" x14ac:dyDescent="0.25">
      <c r="A699" s="352" t="s">
        <v>3135</v>
      </c>
      <c r="B699" s="365" t="str">
        <f>'Standard 7 Scoring'!E74</f>
        <v/>
      </c>
      <c r="C699" s="343"/>
      <c r="D699" s="347"/>
      <c r="E699" s="349"/>
      <c r="F699" s="350"/>
    </row>
    <row r="700" spans="1:6" x14ac:dyDescent="0.25">
      <c r="A700" s="352" t="s">
        <v>3136</v>
      </c>
      <c r="B700" s="365" t="str">
        <f>'Standard 7 Selecting'!F29</f>
        <v>Please Select</v>
      </c>
      <c r="C700" s="343"/>
      <c r="D700" s="347"/>
      <c r="E700" s="349"/>
      <c r="F700" s="350"/>
    </row>
    <row r="701" spans="1:6" x14ac:dyDescent="0.25">
      <c r="A701" s="352" t="s">
        <v>3137</v>
      </c>
      <c r="B701" s="371" t="str">
        <f>'Standard 7 Scoring'!C55</f>
        <v/>
      </c>
      <c r="C701" s="343"/>
      <c r="D701" s="347"/>
      <c r="E701" s="349"/>
      <c r="F701" s="350"/>
    </row>
    <row r="702" spans="1:6" x14ac:dyDescent="0.25">
      <c r="A702" s="352" t="s">
        <v>3138</v>
      </c>
      <c r="B702" s="371" t="str">
        <f>'Standard 7 Scoring'!E55</f>
        <v/>
      </c>
      <c r="C702" s="343"/>
      <c r="D702" s="347"/>
      <c r="E702" s="349"/>
      <c r="F702" s="350"/>
    </row>
    <row r="703" spans="1:6" x14ac:dyDescent="0.25">
      <c r="A703" s="352" t="s">
        <v>3139</v>
      </c>
      <c r="B703" s="371" t="str">
        <f>'Standard 7 Scoring'!G55</f>
        <v/>
      </c>
      <c r="C703" s="343"/>
      <c r="D703" s="347"/>
      <c r="E703" s="349"/>
      <c r="F703" s="350"/>
    </row>
    <row r="704" spans="1:6" x14ac:dyDescent="0.25">
      <c r="A704" s="352" t="s">
        <v>3140</v>
      </c>
      <c r="B704" s="371" t="str">
        <f>'Standard 7 Scoring'!I55</f>
        <v/>
      </c>
      <c r="C704" s="343"/>
      <c r="D704" s="347"/>
      <c r="E704" s="349"/>
      <c r="F704" s="350"/>
    </row>
    <row r="705" spans="1:6" x14ac:dyDescent="0.25">
      <c r="A705" s="352" t="s">
        <v>3141</v>
      </c>
      <c r="B705" s="343" t="str">
        <f>'Standard 7 Scoring'!A75</f>
        <v/>
      </c>
      <c r="C705" s="343"/>
      <c r="D705" s="347"/>
      <c r="E705" s="349"/>
      <c r="F705" s="350"/>
    </row>
    <row r="706" spans="1:6" x14ac:dyDescent="0.25">
      <c r="A706" s="352" t="s">
        <v>3142</v>
      </c>
      <c r="B706" s="365" t="str">
        <f>'Standard 7 Scoring'!E75</f>
        <v/>
      </c>
      <c r="C706" s="343"/>
      <c r="D706" s="347"/>
      <c r="E706" s="349"/>
      <c r="F706" s="350"/>
    </row>
    <row r="707" spans="1:6" x14ac:dyDescent="0.25">
      <c r="A707" s="352" t="s">
        <v>3143</v>
      </c>
      <c r="B707" s="365" t="str">
        <f>'Standard 7 Selecting'!F30</f>
        <v>Please Select</v>
      </c>
      <c r="C707" s="343"/>
      <c r="D707" s="347"/>
      <c r="E707" s="349"/>
      <c r="F707" s="350"/>
    </row>
    <row r="708" spans="1:6" x14ac:dyDescent="0.25">
      <c r="A708" s="352" t="s">
        <v>3144</v>
      </c>
      <c r="B708" s="371" t="str">
        <f>'Standard 7 Scoring'!C64</f>
        <v/>
      </c>
      <c r="C708" s="343"/>
      <c r="D708" s="347"/>
      <c r="E708" s="349"/>
      <c r="F708" s="350"/>
    </row>
    <row r="709" spans="1:6" x14ac:dyDescent="0.25">
      <c r="A709" s="352" t="s">
        <v>3145</v>
      </c>
      <c r="B709" s="371" t="str">
        <f>'Standard 7 Scoring'!E64</f>
        <v/>
      </c>
      <c r="C709" s="343"/>
      <c r="D709" s="347"/>
      <c r="E709" s="349"/>
      <c r="F709" s="350"/>
    </row>
    <row r="710" spans="1:6" x14ac:dyDescent="0.25">
      <c r="A710" s="352" t="s">
        <v>3146</v>
      </c>
      <c r="B710" s="371" t="str">
        <f>'Standard 7 Scoring'!G64</f>
        <v/>
      </c>
      <c r="C710" s="343"/>
      <c r="D710" s="347"/>
      <c r="E710" s="349"/>
      <c r="F710" s="350"/>
    </row>
    <row r="711" spans="1:6" x14ac:dyDescent="0.25">
      <c r="A711" s="352" t="s">
        <v>3147</v>
      </c>
      <c r="B711" s="371" t="str">
        <f>'Standard 7 Scoring'!I64</f>
        <v/>
      </c>
      <c r="C711" s="343"/>
      <c r="D711" s="347"/>
      <c r="E711" s="349"/>
      <c r="F711" s="350"/>
    </row>
    <row r="712" spans="1:6" x14ac:dyDescent="0.25">
      <c r="D712"/>
      <c r="E712"/>
    </row>
    <row r="713" spans="1:6" x14ac:dyDescent="0.25">
      <c r="D713"/>
      <c r="E713"/>
    </row>
    <row r="714" spans="1:6" x14ac:dyDescent="0.25">
      <c r="D714"/>
      <c r="E714"/>
    </row>
    <row r="715" spans="1:6" x14ac:dyDescent="0.25">
      <c r="D715"/>
      <c r="E715"/>
    </row>
    <row r="716" spans="1:6" x14ac:dyDescent="0.25">
      <c r="D716"/>
      <c r="E716"/>
    </row>
    <row r="717" spans="1:6" x14ac:dyDescent="0.25">
      <c r="D717"/>
      <c r="E717"/>
    </row>
    <row r="718" spans="1:6" x14ac:dyDescent="0.25">
      <c r="D718"/>
      <c r="E718"/>
    </row>
    <row r="719" spans="1:6" x14ac:dyDescent="0.25">
      <c r="D719"/>
      <c r="E719"/>
    </row>
    <row r="720" spans="1:6" x14ac:dyDescent="0.25">
      <c r="D720"/>
      <c r="E720"/>
    </row>
    <row r="721" spans="4:5" x14ac:dyDescent="0.25">
      <c r="D721"/>
      <c r="E721"/>
    </row>
    <row r="722" spans="4:5" x14ac:dyDescent="0.25">
      <c r="D722"/>
      <c r="E722"/>
    </row>
    <row r="723" spans="4:5" x14ac:dyDescent="0.25">
      <c r="D723"/>
      <c r="E723"/>
    </row>
    <row r="724" spans="4:5" x14ac:dyDescent="0.25">
      <c r="D724"/>
      <c r="E724"/>
    </row>
    <row r="725" spans="4:5" x14ac:dyDescent="0.25">
      <c r="D725"/>
      <c r="E725"/>
    </row>
    <row r="726" spans="4:5" x14ac:dyDescent="0.25">
      <c r="D726"/>
      <c r="E726"/>
    </row>
    <row r="727" spans="4:5" x14ac:dyDescent="0.25">
      <c r="D727"/>
      <c r="E727"/>
    </row>
    <row r="728" spans="4:5" x14ac:dyDescent="0.25">
      <c r="D728"/>
      <c r="E728"/>
    </row>
    <row r="729" spans="4:5" x14ac:dyDescent="0.25">
      <c r="D729"/>
      <c r="E729"/>
    </row>
    <row r="730" spans="4:5" x14ac:dyDescent="0.25">
      <c r="D730"/>
      <c r="E730"/>
    </row>
    <row r="731" spans="4:5" x14ac:dyDescent="0.25">
      <c r="D731"/>
      <c r="E731"/>
    </row>
    <row r="732" spans="4:5" x14ac:dyDescent="0.25">
      <c r="D732"/>
      <c r="E732"/>
    </row>
    <row r="733" spans="4:5" x14ac:dyDescent="0.25">
      <c r="D733"/>
      <c r="E733"/>
    </row>
    <row r="734" spans="4:5" x14ac:dyDescent="0.25">
      <c r="D734"/>
      <c r="E734"/>
    </row>
    <row r="735" spans="4:5" x14ac:dyDescent="0.25">
      <c r="D735"/>
      <c r="E735"/>
    </row>
    <row r="736" spans="4:5" x14ac:dyDescent="0.25">
      <c r="D736"/>
      <c r="E736"/>
    </row>
    <row r="737" spans="4:5" x14ac:dyDescent="0.25">
      <c r="D737"/>
      <c r="E737"/>
    </row>
    <row r="738" spans="4:5" x14ac:dyDescent="0.25">
      <c r="D738"/>
      <c r="E738"/>
    </row>
    <row r="739" spans="4:5" x14ac:dyDescent="0.25">
      <c r="D739"/>
      <c r="E739"/>
    </row>
    <row r="740" spans="4:5" x14ac:dyDescent="0.25">
      <c r="D740"/>
      <c r="E740"/>
    </row>
    <row r="741" spans="4:5" x14ac:dyDescent="0.25">
      <c r="D741"/>
      <c r="E741"/>
    </row>
    <row r="742" spans="4:5" x14ac:dyDescent="0.25">
      <c r="D742"/>
      <c r="E742"/>
    </row>
    <row r="743" spans="4:5" x14ac:dyDescent="0.25">
      <c r="D743"/>
      <c r="E743"/>
    </row>
    <row r="744" spans="4:5" x14ac:dyDescent="0.25">
      <c r="D744"/>
      <c r="E744"/>
    </row>
    <row r="745" spans="4:5" x14ac:dyDescent="0.25">
      <c r="D745"/>
      <c r="E745"/>
    </row>
    <row r="746" spans="4:5" x14ac:dyDescent="0.25">
      <c r="D746"/>
      <c r="E746"/>
    </row>
    <row r="747" spans="4:5" x14ac:dyDescent="0.25">
      <c r="D747"/>
      <c r="E747"/>
    </row>
    <row r="748" spans="4:5" x14ac:dyDescent="0.25">
      <c r="D748"/>
      <c r="E748"/>
    </row>
    <row r="749" spans="4:5" x14ac:dyDescent="0.25">
      <c r="D749"/>
      <c r="E749"/>
    </row>
    <row r="750" spans="4:5" x14ac:dyDescent="0.25">
      <c r="D750"/>
      <c r="E750"/>
    </row>
    <row r="751" spans="4:5" x14ac:dyDescent="0.25">
      <c r="D751"/>
      <c r="E751"/>
    </row>
    <row r="752" spans="4:5" x14ac:dyDescent="0.25">
      <c r="D752"/>
      <c r="E752"/>
    </row>
    <row r="753" spans="4:5" x14ac:dyDescent="0.25">
      <c r="D753"/>
      <c r="E753"/>
    </row>
    <row r="754" spans="4:5" x14ac:dyDescent="0.25">
      <c r="D754"/>
      <c r="E754"/>
    </row>
    <row r="755" spans="4:5" x14ac:dyDescent="0.25">
      <c r="D755"/>
      <c r="E755"/>
    </row>
    <row r="756" spans="4:5" x14ac:dyDescent="0.25">
      <c r="D756"/>
      <c r="E756"/>
    </row>
    <row r="757" spans="4:5" x14ac:dyDescent="0.25">
      <c r="D757"/>
      <c r="E757"/>
    </row>
    <row r="758" spans="4:5" x14ac:dyDescent="0.25">
      <c r="D758"/>
      <c r="E758"/>
    </row>
    <row r="759" spans="4:5" x14ac:dyDescent="0.25">
      <c r="D759"/>
      <c r="E759"/>
    </row>
    <row r="760" spans="4:5" x14ac:dyDescent="0.25">
      <c r="D760"/>
      <c r="E760"/>
    </row>
    <row r="761" spans="4:5" x14ac:dyDescent="0.25">
      <c r="D761"/>
      <c r="E761"/>
    </row>
    <row r="762" spans="4:5" x14ac:dyDescent="0.25">
      <c r="D762"/>
      <c r="E762"/>
    </row>
    <row r="763" spans="4:5" x14ac:dyDescent="0.25">
      <c r="D763"/>
      <c r="E763"/>
    </row>
    <row r="764" spans="4:5" x14ac:dyDescent="0.25">
      <c r="D764"/>
      <c r="E764"/>
    </row>
    <row r="765" spans="4:5" x14ac:dyDescent="0.25">
      <c r="D765"/>
      <c r="E765"/>
    </row>
    <row r="766" spans="4:5" x14ac:dyDescent="0.25">
      <c r="D766"/>
      <c r="E766"/>
    </row>
    <row r="767" spans="4:5" x14ac:dyDescent="0.25">
      <c r="D767"/>
      <c r="E767"/>
    </row>
    <row r="768" spans="4:5" x14ac:dyDescent="0.25">
      <c r="D768"/>
      <c r="E768"/>
    </row>
    <row r="769" spans="4:5" x14ac:dyDescent="0.25">
      <c r="D769"/>
      <c r="E769"/>
    </row>
    <row r="770" spans="4:5" x14ac:dyDescent="0.25">
      <c r="D770"/>
      <c r="E770"/>
    </row>
    <row r="771" spans="4:5" x14ac:dyDescent="0.25">
      <c r="D771"/>
      <c r="E771"/>
    </row>
    <row r="772" spans="4:5" x14ac:dyDescent="0.25">
      <c r="D772"/>
      <c r="E772"/>
    </row>
    <row r="773" spans="4:5" x14ac:dyDescent="0.25">
      <c r="D773"/>
      <c r="E773"/>
    </row>
    <row r="774" spans="4:5" x14ac:dyDescent="0.25">
      <c r="D774"/>
      <c r="E774"/>
    </row>
    <row r="775" spans="4:5" x14ac:dyDescent="0.25">
      <c r="D775"/>
      <c r="E775"/>
    </row>
    <row r="776" spans="4:5" x14ac:dyDescent="0.25">
      <c r="D776"/>
      <c r="E776"/>
    </row>
    <row r="777" spans="4:5" x14ac:dyDescent="0.25">
      <c r="D777"/>
      <c r="E777"/>
    </row>
    <row r="778" spans="4:5" x14ac:dyDescent="0.25">
      <c r="D778"/>
      <c r="E778"/>
    </row>
    <row r="779" spans="4:5" x14ac:dyDescent="0.25">
      <c r="D779"/>
      <c r="E779"/>
    </row>
    <row r="780" spans="4:5" x14ac:dyDescent="0.25">
      <c r="D780"/>
      <c r="E780"/>
    </row>
    <row r="781" spans="4:5" x14ac:dyDescent="0.25">
      <c r="D781"/>
      <c r="E781"/>
    </row>
    <row r="782" spans="4:5" x14ac:dyDescent="0.25">
      <c r="D782"/>
      <c r="E782"/>
    </row>
    <row r="783" spans="4:5" x14ac:dyDescent="0.25">
      <c r="D783"/>
      <c r="E783"/>
    </row>
    <row r="784" spans="4:5" x14ac:dyDescent="0.25">
      <c r="D784"/>
      <c r="E784"/>
    </row>
    <row r="785" spans="4:5" x14ac:dyDescent="0.25">
      <c r="D785"/>
      <c r="E785"/>
    </row>
    <row r="786" spans="4:5" x14ac:dyDescent="0.25">
      <c r="D786"/>
      <c r="E786"/>
    </row>
    <row r="787" spans="4:5" x14ac:dyDescent="0.25">
      <c r="D787"/>
      <c r="E787"/>
    </row>
    <row r="788" spans="4:5" x14ac:dyDescent="0.25">
      <c r="D788"/>
      <c r="E788"/>
    </row>
    <row r="789" spans="4:5" x14ac:dyDescent="0.25">
      <c r="D789"/>
      <c r="E789"/>
    </row>
    <row r="790" spans="4:5" x14ac:dyDescent="0.25">
      <c r="D790"/>
      <c r="E790"/>
    </row>
    <row r="791" spans="4:5" x14ac:dyDescent="0.25">
      <c r="D791"/>
      <c r="E791"/>
    </row>
    <row r="792" spans="4:5" x14ac:dyDescent="0.25">
      <c r="D792"/>
      <c r="E792"/>
    </row>
    <row r="793" spans="4:5" x14ac:dyDescent="0.25">
      <c r="D793"/>
      <c r="E793"/>
    </row>
    <row r="794" spans="4:5" x14ac:dyDescent="0.25">
      <c r="D794"/>
      <c r="E794"/>
    </row>
    <row r="795" spans="4:5" x14ac:dyDescent="0.25">
      <c r="D795"/>
      <c r="E795"/>
    </row>
    <row r="796" spans="4:5" x14ac:dyDescent="0.25">
      <c r="D796"/>
      <c r="E796"/>
    </row>
    <row r="797" spans="4:5" x14ac:dyDescent="0.25">
      <c r="D797"/>
      <c r="E797"/>
    </row>
    <row r="798" spans="4:5" x14ac:dyDescent="0.25">
      <c r="D798"/>
      <c r="E798"/>
    </row>
    <row r="799" spans="4:5" x14ac:dyDescent="0.25">
      <c r="D799"/>
      <c r="E799"/>
    </row>
    <row r="800" spans="4:5" x14ac:dyDescent="0.25">
      <c r="D800"/>
      <c r="E800"/>
    </row>
    <row r="801" spans="4:5" x14ac:dyDescent="0.25">
      <c r="D801"/>
      <c r="E801"/>
    </row>
    <row r="802" spans="4:5" x14ac:dyDescent="0.25">
      <c r="D802"/>
      <c r="E802"/>
    </row>
    <row r="803" spans="4:5" x14ac:dyDescent="0.25">
      <c r="D803"/>
      <c r="E803"/>
    </row>
    <row r="804" spans="4:5" x14ac:dyDescent="0.25">
      <c r="D804"/>
      <c r="E804"/>
    </row>
    <row r="805" spans="4:5" x14ac:dyDescent="0.25">
      <c r="D805"/>
      <c r="E805"/>
    </row>
    <row r="806" spans="4:5" x14ac:dyDescent="0.25">
      <c r="D806"/>
      <c r="E806"/>
    </row>
    <row r="807" spans="4:5" x14ac:dyDescent="0.25">
      <c r="D807"/>
      <c r="E807"/>
    </row>
    <row r="808" spans="4:5" x14ac:dyDescent="0.25">
      <c r="D808"/>
      <c r="E808"/>
    </row>
    <row r="809" spans="4:5" x14ac:dyDescent="0.25">
      <c r="D809"/>
      <c r="E809"/>
    </row>
    <row r="810" spans="4:5" x14ac:dyDescent="0.25">
      <c r="D810"/>
      <c r="E810"/>
    </row>
    <row r="811" spans="4:5" x14ac:dyDescent="0.25">
      <c r="D811"/>
      <c r="E811"/>
    </row>
    <row r="812" spans="4:5" x14ac:dyDescent="0.25">
      <c r="D812"/>
      <c r="E812"/>
    </row>
    <row r="813" spans="4:5" x14ac:dyDescent="0.25">
      <c r="D813"/>
      <c r="E813"/>
    </row>
    <row r="814" spans="4:5" x14ac:dyDescent="0.25">
      <c r="D814"/>
      <c r="E814"/>
    </row>
    <row r="815" spans="4:5" x14ac:dyDescent="0.25">
      <c r="D815"/>
      <c r="E815"/>
    </row>
    <row r="816" spans="4:5" x14ac:dyDescent="0.25">
      <c r="D816"/>
      <c r="E816"/>
    </row>
    <row r="817" spans="4:5" x14ac:dyDescent="0.25">
      <c r="D817"/>
      <c r="E817"/>
    </row>
    <row r="818" spans="4:5" x14ac:dyDescent="0.25">
      <c r="D818"/>
      <c r="E818"/>
    </row>
    <row r="819" spans="4:5" x14ac:dyDescent="0.25">
      <c r="D819"/>
      <c r="E819"/>
    </row>
    <row r="820" spans="4:5" x14ac:dyDescent="0.25">
      <c r="D820"/>
      <c r="E820"/>
    </row>
    <row r="821" spans="4:5" x14ac:dyDescent="0.25">
      <c r="D821"/>
      <c r="E821"/>
    </row>
    <row r="822" spans="4:5" x14ac:dyDescent="0.25">
      <c r="D822"/>
      <c r="E822"/>
    </row>
    <row r="823" spans="4:5" x14ac:dyDescent="0.25">
      <c r="D823"/>
      <c r="E823"/>
    </row>
    <row r="824" spans="4:5" x14ac:dyDescent="0.25">
      <c r="D824"/>
      <c r="E824"/>
    </row>
    <row r="825" spans="4:5" x14ac:dyDescent="0.25">
      <c r="D825"/>
      <c r="E825"/>
    </row>
    <row r="826" spans="4:5" x14ac:dyDescent="0.25">
      <c r="D826"/>
      <c r="E826"/>
    </row>
    <row r="827" spans="4:5" x14ac:dyDescent="0.25">
      <c r="D827"/>
      <c r="E827"/>
    </row>
    <row r="828" spans="4:5" x14ac:dyDescent="0.25">
      <c r="D828"/>
      <c r="E828"/>
    </row>
    <row r="829" spans="4:5" x14ac:dyDescent="0.25">
      <c r="D829"/>
      <c r="E829"/>
    </row>
    <row r="830" spans="4:5" x14ac:dyDescent="0.25">
      <c r="D830"/>
      <c r="E830"/>
    </row>
    <row r="831" spans="4:5" x14ac:dyDescent="0.25">
      <c r="D831"/>
      <c r="E831"/>
    </row>
    <row r="832" spans="4:5" x14ac:dyDescent="0.25">
      <c r="D832"/>
      <c r="E832"/>
    </row>
    <row r="833" spans="4:5" x14ac:dyDescent="0.25">
      <c r="D833"/>
      <c r="E833"/>
    </row>
    <row r="834" spans="4:5" x14ac:dyDescent="0.25">
      <c r="D834"/>
      <c r="E834"/>
    </row>
    <row r="835" spans="4:5" x14ac:dyDescent="0.25">
      <c r="D835"/>
      <c r="E835"/>
    </row>
    <row r="836" spans="4:5" x14ac:dyDescent="0.25">
      <c r="D836"/>
      <c r="E836"/>
    </row>
    <row r="837" spans="4:5" x14ac:dyDescent="0.25">
      <c r="D837"/>
      <c r="E837"/>
    </row>
    <row r="838" spans="4:5" x14ac:dyDescent="0.25">
      <c r="D838"/>
      <c r="E838"/>
    </row>
    <row r="839" spans="4:5" x14ac:dyDescent="0.25">
      <c r="D839"/>
      <c r="E839"/>
    </row>
    <row r="840" spans="4:5" x14ac:dyDescent="0.25">
      <c r="D840"/>
      <c r="E840"/>
    </row>
    <row r="841" spans="4:5" x14ac:dyDescent="0.25">
      <c r="D841"/>
      <c r="E841"/>
    </row>
    <row r="842" spans="4:5" x14ac:dyDescent="0.25">
      <c r="D842"/>
      <c r="E842"/>
    </row>
    <row r="843" spans="4:5" x14ac:dyDescent="0.25">
      <c r="D843"/>
      <c r="E843"/>
    </row>
    <row r="844" spans="4:5" x14ac:dyDescent="0.25">
      <c r="D844"/>
      <c r="E844"/>
    </row>
    <row r="845" spans="4:5" x14ac:dyDescent="0.25">
      <c r="D845"/>
      <c r="E845"/>
    </row>
    <row r="846" spans="4:5" x14ac:dyDescent="0.25">
      <c r="D846"/>
      <c r="E846"/>
    </row>
    <row r="847" spans="4:5" x14ac:dyDescent="0.25">
      <c r="D847"/>
      <c r="E847"/>
    </row>
    <row r="848" spans="4:5" x14ac:dyDescent="0.25">
      <c r="D848"/>
      <c r="E848"/>
    </row>
    <row r="849" spans="4:5" x14ac:dyDescent="0.25">
      <c r="D849"/>
      <c r="E849"/>
    </row>
    <row r="850" spans="4:5" x14ac:dyDescent="0.25">
      <c r="D850"/>
      <c r="E850"/>
    </row>
    <row r="851" spans="4:5" x14ac:dyDescent="0.25">
      <c r="D851"/>
      <c r="E851"/>
    </row>
    <row r="852" spans="4:5" x14ac:dyDescent="0.25">
      <c r="D852"/>
      <c r="E852"/>
    </row>
    <row r="853" spans="4:5" x14ac:dyDescent="0.25">
      <c r="D853"/>
      <c r="E853"/>
    </row>
    <row r="854" spans="4:5" x14ac:dyDescent="0.25">
      <c r="D854"/>
      <c r="E854"/>
    </row>
    <row r="855" spans="4:5" x14ac:dyDescent="0.25">
      <c r="D855"/>
      <c r="E855"/>
    </row>
    <row r="856" spans="4:5" x14ac:dyDescent="0.25">
      <c r="D856"/>
      <c r="E856"/>
    </row>
    <row r="857" spans="4:5" x14ac:dyDescent="0.25">
      <c r="D857"/>
      <c r="E857"/>
    </row>
    <row r="858" spans="4:5" x14ac:dyDescent="0.25">
      <c r="D858"/>
      <c r="E858"/>
    </row>
    <row r="859" spans="4:5" x14ac:dyDescent="0.25">
      <c r="D859"/>
      <c r="E859"/>
    </row>
    <row r="860" spans="4:5" x14ac:dyDescent="0.25">
      <c r="D860"/>
      <c r="E860"/>
    </row>
    <row r="861" spans="4:5" x14ac:dyDescent="0.25">
      <c r="D861"/>
      <c r="E861"/>
    </row>
    <row r="862" spans="4:5" x14ac:dyDescent="0.25">
      <c r="D862"/>
      <c r="E862"/>
    </row>
    <row r="863" spans="4:5" x14ac:dyDescent="0.25">
      <c r="D863"/>
      <c r="E863"/>
    </row>
    <row r="864" spans="4:5" x14ac:dyDescent="0.25">
      <c r="D864"/>
      <c r="E864"/>
    </row>
    <row r="865" spans="4:5" x14ac:dyDescent="0.25">
      <c r="D865"/>
      <c r="E865"/>
    </row>
    <row r="866" spans="4:5" x14ac:dyDescent="0.25">
      <c r="D866"/>
      <c r="E866"/>
    </row>
    <row r="867" spans="4:5" x14ac:dyDescent="0.25">
      <c r="D867"/>
      <c r="E867"/>
    </row>
    <row r="868" spans="4:5" x14ac:dyDescent="0.25">
      <c r="D868"/>
      <c r="E868"/>
    </row>
    <row r="869" spans="4:5" x14ac:dyDescent="0.25">
      <c r="D869"/>
      <c r="E869"/>
    </row>
    <row r="870" spans="4:5" x14ac:dyDescent="0.25">
      <c r="D870"/>
      <c r="E870"/>
    </row>
    <row r="871" spans="4:5" x14ac:dyDescent="0.25">
      <c r="D871"/>
      <c r="E871"/>
    </row>
    <row r="872" spans="4:5" x14ac:dyDescent="0.25">
      <c r="D872"/>
      <c r="E872"/>
    </row>
    <row r="873" spans="4:5" x14ac:dyDescent="0.25">
      <c r="D873"/>
      <c r="E873"/>
    </row>
    <row r="874" spans="4:5" x14ac:dyDescent="0.25">
      <c r="D874"/>
      <c r="E874"/>
    </row>
    <row r="875" spans="4:5" ht="16.5" customHeight="1" x14ac:dyDescent="0.25">
      <c r="D875"/>
      <c r="E875"/>
    </row>
    <row r="876" spans="4:5" x14ac:dyDescent="0.25">
      <c r="D876"/>
      <c r="E876"/>
    </row>
    <row r="877" spans="4:5" x14ac:dyDescent="0.25">
      <c r="D877"/>
      <c r="E877"/>
    </row>
    <row r="878" spans="4:5" x14ac:dyDescent="0.25">
      <c r="D878"/>
      <c r="E878"/>
    </row>
    <row r="879" spans="4:5" x14ac:dyDescent="0.25">
      <c r="D879"/>
      <c r="E879"/>
    </row>
    <row r="880" spans="4:5" x14ac:dyDescent="0.25">
      <c r="D880"/>
      <c r="E880"/>
    </row>
    <row r="881" spans="4:5" x14ac:dyDescent="0.25">
      <c r="D881"/>
      <c r="E881"/>
    </row>
    <row r="882" spans="4:5" x14ac:dyDescent="0.25">
      <c r="D882"/>
      <c r="E882"/>
    </row>
    <row r="883" spans="4:5" x14ac:dyDescent="0.25">
      <c r="D883"/>
      <c r="E883"/>
    </row>
    <row r="884" spans="4:5" x14ac:dyDescent="0.25">
      <c r="D884"/>
      <c r="E884"/>
    </row>
    <row r="885" spans="4:5" x14ac:dyDescent="0.25">
      <c r="D885"/>
      <c r="E885"/>
    </row>
    <row r="886" spans="4:5" x14ac:dyDescent="0.25">
      <c r="D886"/>
      <c r="E886"/>
    </row>
    <row r="887" spans="4:5" x14ac:dyDescent="0.25">
      <c r="D887"/>
      <c r="E887"/>
    </row>
    <row r="888" spans="4:5" x14ac:dyDescent="0.25">
      <c r="D888"/>
      <c r="E888"/>
    </row>
    <row r="889" spans="4:5" x14ac:dyDescent="0.25">
      <c r="D889"/>
      <c r="E889"/>
    </row>
    <row r="890" spans="4:5" x14ac:dyDescent="0.25">
      <c r="D890"/>
      <c r="E890"/>
    </row>
    <row r="891" spans="4:5" x14ac:dyDescent="0.25">
      <c r="D891"/>
      <c r="E891"/>
    </row>
    <row r="892" spans="4:5" x14ac:dyDescent="0.25">
      <c r="D892"/>
      <c r="E892"/>
    </row>
    <row r="893" spans="4:5" x14ac:dyDescent="0.25">
      <c r="D893"/>
      <c r="E893"/>
    </row>
    <row r="894" spans="4:5" x14ac:dyDescent="0.25">
      <c r="D894"/>
      <c r="E894"/>
    </row>
    <row r="895" spans="4:5" x14ac:dyDescent="0.25">
      <c r="D895"/>
      <c r="E895"/>
    </row>
    <row r="896" spans="4:5" x14ac:dyDescent="0.25">
      <c r="D896"/>
      <c r="E896"/>
    </row>
    <row r="897" spans="4:5" x14ac:dyDescent="0.25">
      <c r="D897"/>
      <c r="E897"/>
    </row>
    <row r="898" spans="4:5" x14ac:dyDescent="0.25">
      <c r="D898"/>
      <c r="E898"/>
    </row>
    <row r="899" spans="4:5" x14ac:dyDescent="0.25">
      <c r="D899"/>
      <c r="E899"/>
    </row>
    <row r="900" spans="4:5" x14ac:dyDescent="0.25">
      <c r="D900"/>
      <c r="E900"/>
    </row>
    <row r="901" spans="4:5" x14ac:dyDescent="0.25">
      <c r="D901"/>
      <c r="E901"/>
    </row>
    <row r="902" spans="4:5" x14ac:dyDescent="0.25">
      <c r="D902"/>
      <c r="E902"/>
    </row>
    <row r="903" spans="4:5" x14ac:dyDescent="0.25">
      <c r="D903"/>
      <c r="E903"/>
    </row>
    <row r="904" spans="4:5" x14ac:dyDescent="0.25">
      <c r="D904"/>
      <c r="E904"/>
    </row>
    <row r="905" spans="4:5" x14ac:dyDescent="0.25">
      <c r="D905"/>
      <c r="E905"/>
    </row>
    <row r="906" spans="4:5" x14ac:dyDescent="0.25">
      <c r="D906"/>
      <c r="E906"/>
    </row>
    <row r="907" spans="4:5" x14ac:dyDescent="0.25">
      <c r="D907"/>
      <c r="E907"/>
    </row>
    <row r="908" spans="4:5" x14ac:dyDescent="0.25">
      <c r="D908"/>
      <c r="E908"/>
    </row>
    <row r="909" spans="4:5" x14ac:dyDescent="0.25">
      <c r="D909"/>
      <c r="E909"/>
    </row>
    <row r="910" spans="4:5" x14ac:dyDescent="0.25">
      <c r="D910"/>
      <c r="E910"/>
    </row>
    <row r="911" spans="4:5" x14ac:dyDescent="0.25">
      <c r="D911"/>
      <c r="E911"/>
    </row>
    <row r="912" spans="4:5" x14ac:dyDescent="0.25">
      <c r="D912"/>
      <c r="E912"/>
    </row>
    <row r="913" spans="4:5" x14ac:dyDescent="0.25">
      <c r="D913"/>
      <c r="E913"/>
    </row>
    <row r="914" spans="4:5" x14ac:dyDescent="0.25">
      <c r="D914"/>
      <c r="E914"/>
    </row>
    <row r="915" spans="4:5" x14ac:dyDescent="0.25">
      <c r="D915"/>
      <c r="E915"/>
    </row>
    <row r="916" spans="4:5" x14ac:dyDescent="0.25">
      <c r="D916"/>
      <c r="E916"/>
    </row>
    <row r="917" spans="4:5" x14ac:dyDescent="0.25">
      <c r="D917"/>
      <c r="E917"/>
    </row>
    <row r="918" spans="4:5" x14ac:dyDescent="0.25">
      <c r="D918"/>
      <c r="E918"/>
    </row>
    <row r="919" spans="4:5" x14ac:dyDescent="0.25">
      <c r="D919"/>
      <c r="E919"/>
    </row>
    <row r="920" spans="4:5" x14ac:dyDescent="0.25">
      <c r="D920"/>
      <c r="E920"/>
    </row>
    <row r="921" spans="4:5" x14ac:dyDescent="0.25">
      <c r="D921"/>
      <c r="E921"/>
    </row>
    <row r="922" spans="4:5" x14ac:dyDescent="0.25">
      <c r="D922"/>
      <c r="E922"/>
    </row>
    <row r="923" spans="4:5" x14ac:dyDescent="0.25">
      <c r="D923"/>
      <c r="E923"/>
    </row>
    <row r="924" spans="4:5" x14ac:dyDescent="0.25">
      <c r="D924"/>
      <c r="E924"/>
    </row>
    <row r="925" spans="4:5" x14ac:dyDescent="0.25">
      <c r="D925"/>
      <c r="E925"/>
    </row>
    <row r="926" spans="4:5" x14ac:dyDescent="0.25">
      <c r="D926"/>
      <c r="E926"/>
    </row>
    <row r="927" spans="4:5" x14ac:dyDescent="0.25">
      <c r="D927"/>
      <c r="E927"/>
    </row>
    <row r="928" spans="4:5" x14ac:dyDescent="0.25">
      <c r="D928"/>
      <c r="E928"/>
    </row>
    <row r="929" spans="4:5" x14ac:dyDescent="0.25">
      <c r="D929"/>
      <c r="E929"/>
    </row>
    <row r="930" spans="4:5" x14ac:dyDescent="0.25">
      <c r="D930"/>
      <c r="E930"/>
    </row>
    <row r="931" spans="4:5" x14ac:dyDescent="0.25">
      <c r="D931"/>
      <c r="E931"/>
    </row>
    <row r="932" spans="4:5" x14ac:dyDescent="0.25">
      <c r="D932"/>
      <c r="E932"/>
    </row>
    <row r="933" spans="4:5" x14ac:dyDescent="0.25">
      <c r="D933"/>
      <c r="E933"/>
    </row>
    <row r="934" spans="4:5" x14ac:dyDescent="0.25">
      <c r="D934"/>
      <c r="E934"/>
    </row>
    <row r="935" spans="4:5" x14ac:dyDescent="0.25">
      <c r="D935"/>
      <c r="E935"/>
    </row>
    <row r="936" spans="4:5" x14ac:dyDescent="0.25">
      <c r="D936"/>
      <c r="E936"/>
    </row>
    <row r="937" spans="4:5" x14ac:dyDescent="0.25">
      <c r="D937"/>
      <c r="E937"/>
    </row>
    <row r="938" spans="4:5" x14ac:dyDescent="0.25">
      <c r="D938"/>
      <c r="E938"/>
    </row>
    <row r="939" spans="4:5" x14ac:dyDescent="0.25">
      <c r="D939"/>
      <c r="E939"/>
    </row>
    <row r="940" spans="4:5" x14ac:dyDescent="0.25">
      <c r="D940"/>
      <c r="E940"/>
    </row>
    <row r="941" spans="4:5" x14ac:dyDescent="0.25">
      <c r="D941"/>
      <c r="E941"/>
    </row>
    <row r="942" spans="4:5" x14ac:dyDescent="0.25">
      <c r="D942"/>
      <c r="E942"/>
    </row>
    <row r="943" spans="4:5" x14ac:dyDescent="0.25">
      <c r="D943"/>
      <c r="E943"/>
    </row>
    <row r="944" spans="4:5" x14ac:dyDescent="0.25">
      <c r="D944"/>
      <c r="E944"/>
    </row>
    <row r="945" spans="4:5" x14ac:dyDescent="0.25">
      <c r="D945"/>
      <c r="E945"/>
    </row>
    <row r="946" spans="4:5" x14ac:dyDescent="0.25">
      <c r="D946"/>
      <c r="E946"/>
    </row>
    <row r="947" spans="4:5" x14ac:dyDescent="0.25">
      <c r="D947"/>
      <c r="E947"/>
    </row>
    <row r="948" spans="4:5" x14ac:dyDescent="0.25">
      <c r="D948"/>
      <c r="E948"/>
    </row>
    <row r="949" spans="4:5" x14ac:dyDescent="0.25">
      <c r="D949"/>
      <c r="E949"/>
    </row>
    <row r="950" spans="4:5" x14ac:dyDescent="0.25">
      <c r="D950"/>
      <c r="E950"/>
    </row>
    <row r="951" spans="4:5" x14ac:dyDescent="0.25">
      <c r="D951"/>
      <c r="E951"/>
    </row>
    <row r="952" spans="4:5" x14ac:dyDescent="0.25">
      <c r="D952"/>
      <c r="E952"/>
    </row>
    <row r="953" spans="4:5" x14ac:dyDescent="0.25">
      <c r="D953"/>
      <c r="E953"/>
    </row>
    <row r="954" spans="4:5" x14ac:dyDescent="0.25">
      <c r="D954"/>
      <c r="E954"/>
    </row>
    <row r="955" spans="4:5" x14ac:dyDescent="0.25">
      <c r="D955"/>
      <c r="E955"/>
    </row>
    <row r="956" spans="4:5" x14ac:dyDescent="0.25">
      <c r="D956"/>
      <c r="E956"/>
    </row>
    <row r="957" spans="4:5" x14ac:dyDescent="0.25">
      <c r="D957"/>
      <c r="E957"/>
    </row>
    <row r="958" spans="4:5" x14ac:dyDescent="0.25">
      <c r="D958"/>
      <c r="E958"/>
    </row>
    <row r="959" spans="4:5" x14ac:dyDescent="0.25">
      <c r="D959"/>
      <c r="E959"/>
    </row>
    <row r="960" spans="4:5" x14ac:dyDescent="0.25">
      <c r="D960"/>
      <c r="E960"/>
    </row>
    <row r="961" spans="4:5" x14ac:dyDescent="0.25">
      <c r="D961"/>
      <c r="E961"/>
    </row>
    <row r="962" spans="4:5" x14ac:dyDescent="0.25">
      <c r="D962"/>
      <c r="E962"/>
    </row>
    <row r="963" spans="4:5" x14ac:dyDescent="0.25">
      <c r="D963"/>
      <c r="E963"/>
    </row>
    <row r="964" spans="4:5" x14ac:dyDescent="0.25">
      <c r="D964"/>
      <c r="E964"/>
    </row>
    <row r="965" spans="4:5" x14ac:dyDescent="0.25">
      <c r="D965"/>
      <c r="E965"/>
    </row>
    <row r="966" spans="4:5" x14ac:dyDescent="0.25">
      <c r="D966"/>
      <c r="E966"/>
    </row>
    <row r="967" spans="4:5" x14ac:dyDescent="0.25">
      <c r="D967"/>
      <c r="E967"/>
    </row>
    <row r="968" spans="4:5" x14ac:dyDescent="0.25">
      <c r="D968"/>
      <c r="E968"/>
    </row>
    <row r="969" spans="4:5" x14ac:dyDescent="0.25">
      <c r="D969"/>
      <c r="E969"/>
    </row>
    <row r="970" spans="4:5" x14ac:dyDescent="0.25">
      <c r="D970"/>
      <c r="E970"/>
    </row>
    <row r="971" spans="4:5" x14ac:dyDescent="0.25">
      <c r="D971"/>
      <c r="E971"/>
    </row>
    <row r="972" spans="4:5" x14ac:dyDescent="0.25">
      <c r="D972"/>
      <c r="E972"/>
    </row>
    <row r="973" spans="4:5" x14ac:dyDescent="0.25">
      <c r="D973"/>
      <c r="E973"/>
    </row>
    <row r="974" spans="4:5" x14ac:dyDescent="0.25">
      <c r="D974"/>
      <c r="E974"/>
    </row>
    <row r="975" spans="4:5" x14ac:dyDescent="0.25">
      <c r="D975"/>
      <c r="E975"/>
    </row>
    <row r="976" spans="4:5" ht="15.75" customHeight="1" x14ac:dyDescent="0.25">
      <c r="D976"/>
      <c r="E976"/>
    </row>
    <row r="977" spans="4:5" x14ac:dyDescent="0.25">
      <c r="D977"/>
      <c r="E977"/>
    </row>
    <row r="978" spans="4:5" x14ac:dyDescent="0.25">
      <c r="D978"/>
      <c r="E978"/>
    </row>
    <row r="979" spans="4:5" x14ac:dyDescent="0.25">
      <c r="D979"/>
      <c r="E979"/>
    </row>
    <row r="980" spans="4:5" x14ac:dyDescent="0.25">
      <c r="D980"/>
      <c r="E980"/>
    </row>
    <row r="981" spans="4:5" x14ac:dyDescent="0.25">
      <c r="D981"/>
      <c r="E981"/>
    </row>
    <row r="982" spans="4:5" x14ac:dyDescent="0.25">
      <c r="D982"/>
      <c r="E982"/>
    </row>
    <row r="983" spans="4:5" x14ac:dyDescent="0.25">
      <c r="D983"/>
      <c r="E983"/>
    </row>
    <row r="984" spans="4:5" x14ac:dyDescent="0.25">
      <c r="D984"/>
      <c r="E984"/>
    </row>
    <row r="985" spans="4:5" x14ac:dyDescent="0.25">
      <c r="D985"/>
      <c r="E985"/>
    </row>
    <row r="986" spans="4:5" x14ac:dyDescent="0.25">
      <c r="D986"/>
      <c r="E986"/>
    </row>
    <row r="987" spans="4:5" x14ac:dyDescent="0.25">
      <c r="D987"/>
      <c r="E987"/>
    </row>
    <row r="988" spans="4:5" x14ac:dyDescent="0.25">
      <c r="D988"/>
      <c r="E988"/>
    </row>
    <row r="989" spans="4:5" x14ac:dyDescent="0.25">
      <c r="D989"/>
      <c r="E989"/>
    </row>
    <row r="990" spans="4:5" x14ac:dyDescent="0.25">
      <c r="D990"/>
      <c r="E990"/>
    </row>
    <row r="991" spans="4:5" x14ac:dyDescent="0.25">
      <c r="D991"/>
      <c r="E991"/>
    </row>
    <row r="992" spans="4:5" x14ac:dyDescent="0.25">
      <c r="D992"/>
      <c r="E992"/>
    </row>
    <row r="993" spans="4:5" x14ac:dyDescent="0.25">
      <c r="D993"/>
      <c r="E993"/>
    </row>
    <row r="994" spans="4:5" x14ac:dyDescent="0.25">
      <c r="D994"/>
      <c r="E994"/>
    </row>
    <row r="995" spans="4:5" x14ac:dyDescent="0.25">
      <c r="D995"/>
      <c r="E995"/>
    </row>
    <row r="996" spans="4:5" x14ac:dyDescent="0.25">
      <c r="D996"/>
      <c r="E996"/>
    </row>
    <row r="997" spans="4:5" x14ac:dyDescent="0.25">
      <c r="D997"/>
      <c r="E997"/>
    </row>
    <row r="998" spans="4:5" x14ac:dyDescent="0.25">
      <c r="D998"/>
      <c r="E998"/>
    </row>
    <row r="999" spans="4:5" x14ac:dyDescent="0.25">
      <c r="D999"/>
      <c r="E999"/>
    </row>
    <row r="1000" spans="4:5" x14ac:dyDescent="0.25">
      <c r="D1000"/>
      <c r="E1000"/>
    </row>
    <row r="1001" spans="4:5" x14ac:dyDescent="0.25">
      <c r="D1001"/>
      <c r="E1001"/>
    </row>
    <row r="1002" spans="4:5" ht="15.75" customHeight="1" x14ac:dyDescent="0.25">
      <c r="D1002"/>
      <c r="E1002"/>
    </row>
    <row r="1003" spans="4:5" x14ac:dyDescent="0.25">
      <c r="D1003"/>
      <c r="E1003"/>
    </row>
    <row r="1004" spans="4:5" x14ac:dyDescent="0.25">
      <c r="D1004"/>
      <c r="E1004"/>
    </row>
    <row r="1005" spans="4:5" x14ac:dyDescent="0.25">
      <c r="D1005"/>
      <c r="E1005"/>
    </row>
    <row r="1006" spans="4:5" x14ac:dyDescent="0.25">
      <c r="D1006"/>
      <c r="E1006"/>
    </row>
    <row r="1007" spans="4:5" x14ac:dyDescent="0.25">
      <c r="D1007"/>
      <c r="E1007"/>
    </row>
    <row r="1008" spans="4:5" x14ac:dyDescent="0.25">
      <c r="D1008"/>
      <c r="E1008"/>
    </row>
    <row r="1009" spans="4:5" x14ac:dyDescent="0.25">
      <c r="D1009"/>
      <c r="E1009"/>
    </row>
    <row r="1010" spans="4:5" x14ac:dyDescent="0.25">
      <c r="D1010"/>
      <c r="E1010"/>
    </row>
    <row r="1011" spans="4:5" x14ac:dyDescent="0.25">
      <c r="D1011"/>
      <c r="E1011"/>
    </row>
    <row r="1012" spans="4:5" x14ac:dyDescent="0.25">
      <c r="D1012"/>
      <c r="E1012"/>
    </row>
    <row r="1013" spans="4:5" x14ac:dyDescent="0.25">
      <c r="D1013"/>
      <c r="E1013"/>
    </row>
    <row r="1014" spans="4:5" x14ac:dyDescent="0.25">
      <c r="D1014"/>
      <c r="E1014"/>
    </row>
    <row r="1015" spans="4:5" x14ac:dyDescent="0.25">
      <c r="D1015"/>
      <c r="E1015"/>
    </row>
    <row r="1016" spans="4:5" x14ac:dyDescent="0.25">
      <c r="D1016"/>
      <c r="E1016"/>
    </row>
    <row r="1017" spans="4:5" x14ac:dyDescent="0.25">
      <c r="D1017"/>
      <c r="E1017"/>
    </row>
    <row r="1018" spans="4:5" x14ac:dyDescent="0.25">
      <c r="D1018"/>
      <c r="E1018"/>
    </row>
    <row r="1019" spans="4:5" x14ac:dyDescent="0.25">
      <c r="D1019"/>
      <c r="E1019"/>
    </row>
    <row r="1020" spans="4:5" x14ac:dyDescent="0.25">
      <c r="D1020"/>
      <c r="E1020"/>
    </row>
    <row r="1021" spans="4:5" x14ac:dyDescent="0.25">
      <c r="D1021"/>
      <c r="E1021"/>
    </row>
    <row r="1022" spans="4:5" x14ac:dyDescent="0.25">
      <c r="D1022"/>
      <c r="E1022"/>
    </row>
    <row r="1023" spans="4:5" x14ac:dyDescent="0.25">
      <c r="D1023"/>
      <c r="E1023"/>
    </row>
    <row r="1024" spans="4:5" x14ac:dyDescent="0.25">
      <c r="D1024"/>
      <c r="E1024"/>
    </row>
    <row r="1025" spans="4:5" x14ac:dyDescent="0.25">
      <c r="D1025"/>
      <c r="E1025"/>
    </row>
    <row r="1026" spans="4:5" x14ac:dyDescent="0.25">
      <c r="D1026"/>
      <c r="E1026"/>
    </row>
    <row r="1027" spans="4:5" x14ac:dyDescent="0.25">
      <c r="D1027"/>
      <c r="E1027"/>
    </row>
    <row r="1028" spans="4:5" x14ac:dyDescent="0.25">
      <c r="D1028"/>
      <c r="E1028"/>
    </row>
    <row r="1029" spans="4:5" x14ac:dyDescent="0.25">
      <c r="D1029"/>
      <c r="E1029"/>
    </row>
    <row r="1030" spans="4:5" x14ac:dyDescent="0.25">
      <c r="D1030"/>
      <c r="E1030"/>
    </row>
    <row r="1031" spans="4:5" x14ac:dyDescent="0.25">
      <c r="D1031"/>
      <c r="E1031"/>
    </row>
    <row r="1032" spans="4:5" x14ac:dyDescent="0.25">
      <c r="D1032"/>
      <c r="E1032"/>
    </row>
    <row r="1033" spans="4:5" x14ac:dyDescent="0.25">
      <c r="D1033"/>
      <c r="E1033"/>
    </row>
    <row r="1034" spans="4:5" x14ac:dyDescent="0.25">
      <c r="D1034"/>
      <c r="E1034"/>
    </row>
    <row r="1035" spans="4:5" x14ac:dyDescent="0.25">
      <c r="D1035"/>
      <c r="E1035"/>
    </row>
    <row r="1036" spans="4:5" x14ac:dyDescent="0.25">
      <c r="D1036"/>
      <c r="E1036"/>
    </row>
    <row r="1037" spans="4:5" x14ac:dyDescent="0.25">
      <c r="D1037"/>
      <c r="E1037"/>
    </row>
    <row r="1038" spans="4:5" x14ac:dyDescent="0.25">
      <c r="D1038"/>
      <c r="E1038"/>
    </row>
    <row r="1039" spans="4:5" x14ac:dyDescent="0.25">
      <c r="D1039"/>
      <c r="E1039"/>
    </row>
    <row r="1040" spans="4:5" ht="15.75" customHeight="1" x14ac:dyDescent="0.25">
      <c r="D1040"/>
      <c r="E1040"/>
    </row>
    <row r="1041" spans="4:5" x14ac:dyDescent="0.25">
      <c r="D1041"/>
      <c r="E1041"/>
    </row>
    <row r="1042" spans="4:5" x14ac:dyDescent="0.25">
      <c r="D1042"/>
      <c r="E1042"/>
    </row>
    <row r="1043" spans="4:5" x14ac:dyDescent="0.25">
      <c r="D1043"/>
      <c r="E1043"/>
    </row>
    <row r="1044" spans="4:5" x14ac:dyDescent="0.25">
      <c r="D1044"/>
      <c r="E1044"/>
    </row>
    <row r="1045" spans="4:5" x14ac:dyDescent="0.25">
      <c r="D1045"/>
      <c r="E1045"/>
    </row>
    <row r="1046" spans="4:5" x14ac:dyDescent="0.25">
      <c r="D1046"/>
      <c r="E1046"/>
    </row>
    <row r="1047" spans="4:5" x14ac:dyDescent="0.25">
      <c r="D1047"/>
      <c r="E1047"/>
    </row>
    <row r="1048" spans="4:5" x14ac:dyDescent="0.25">
      <c r="D1048"/>
      <c r="E1048"/>
    </row>
    <row r="1049" spans="4:5" x14ac:dyDescent="0.25">
      <c r="D1049"/>
      <c r="E1049"/>
    </row>
    <row r="1050" spans="4:5" x14ac:dyDescent="0.25">
      <c r="D1050"/>
      <c r="E1050"/>
    </row>
    <row r="1051" spans="4:5" x14ac:dyDescent="0.25">
      <c r="D1051"/>
      <c r="E1051"/>
    </row>
    <row r="1052" spans="4:5" x14ac:dyDescent="0.25">
      <c r="D1052"/>
      <c r="E1052"/>
    </row>
    <row r="1053" spans="4:5" x14ac:dyDescent="0.25">
      <c r="D1053"/>
      <c r="E1053"/>
    </row>
    <row r="1054" spans="4:5" x14ac:dyDescent="0.25">
      <c r="D1054"/>
      <c r="E1054"/>
    </row>
    <row r="1055" spans="4:5" x14ac:dyDescent="0.25">
      <c r="D1055"/>
      <c r="E1055"/>
    </row>
    <row r="1056" spans="4:5" x14ac:dyDescent="0.25">
      <c r="D1056"/>
      <c r="E1056"/>
    </row>
    <row r="1057" spans="4:5" x14ac:dyDescent="0.25">
      <c r="D1057"/>
      <c r="E1057"/>
    </row>
    <row r="1058" spans="4:5" x14ac:dyDescent="0.25">
      <c r="D1058"/>
      <c r="E1058"/>
    </row>
    <row r="1059" spans="4:5" x14ac:dyDescent="0.25">
      <c r="D1059"/>
      <c r="E1059"/>
    </row>
    <row r="1060" spans="4:5" x14ac:dyDescent="0.25">
      <c r="D1060"/>
      <c r="E1060"/>
    </row>
    <row r="1061" spans="4:5" x14ac:dyDescent="0.25">
      <c r="D1061"/>
      <c r="E1061"/>
    </row>
    <row r="1062" spans="4:5" x14ac:dyDescent="0.25">
      <c r="D1062"/>
      <c r="E1062"/>
    </row>
    <row r="1063" spans="4:5" x14ac:dyDescent="0.25">
      <c r="D1063"/>
      <c r="E1063"/>
    </row>
    <row r="1064" spans="4:5" x14ac:dyDescent="0.25">
      <c r="D1064"/>
      <c r="E1064"/>
    </row>
    <row r="1065" spans="4:5" x14ac:dyDescent="0.25">
      <c r="D1065"/>
      <c r="E1065"/>
    </row>
    <row r="1066" spans="4:5" x14ac:dyDescent="0.25">
      <c r="D1066"/>
      <c r="E1066"/>
    </row>
    <row r="1067" spans="4:5" x14ac:dyDescent="0.25">
      <c r="D1067"/>
      <c r="E1067"/>
    </row>
    <row r="1068" spans="4:5" x14ac:dyDescent="0.25">
      <c r="D1068"/>
      <c r="E1068"/>
    </row>
    <row r="1069" spans="4:5" x14ac:dyDescent="0.25">
      <c r="D1069"/>
      <c r="E1069"/>
    </row>
    <row r="1070" spans="4:5" x14ac:dyDescent="0.25">
      <c r="D1070"/>
      <c r="E1070"/>
    </row>
    <row r="1071" spans="4:5" x14ac:dyDescent="0.25">
      <c r="D1071"/>
      <c r="E1071"/>
    </row>
    <row r="1072" spans="4:5" x14ac:dyDescent="0.25">
      <c r="D1072"/>
      <c r="E1072"/>
    </row>
    <row r="1073" spans="4:5" x14ac:dyDescent="0.25">
      <c r="D1073"/>
      <c r="E1073"/>
    </row>
    <row r="1074" spans="4:5" x14ac:dyDescent="0.25">
      <c r="D1074"/>
      <c r="E1074"/>
    </row>
    <row r="1075" spans="4:5" x14ac:dyDescent="0.25">
      <c r="D1075"/>
      <c r="E1075"/>
    </row>
    <row r="1076" spans="4:5" x14ac:dyDescent="0.25">
      <c r="D1076"/>
      <c r="E1076"/>
    </row>
    <row r="1077" spans="4:5" x14ac:dyDescent="0.25">
      <c r="D1077"/>
      <c r="E1077"/>
    </row>
    <row r="1078" spans="4:5" x14ac:dyDescent="0.25">
      <c r="D1078"/>
      <c r="E1078"/>
    </row>
    <row r="1079" spans="4:5" x14ac:dyDescent="0.25">
      <c r="D1079"/>
      <c r="E1079"/>
    </row>
    <row r="1080" spans="4:5" x14ac:dyDescent="0.25">
      <c r="D1080"/>
      <c r="E1080"/>
    </row>
    <row r="1081" spans="4:5" x14ac:dyDescent="0.25">
      <c r="D1081"/>
      <c r="E1081"/>
    </row>
    <row r="1082" spans="4:5" x14ac:dyDescent="0.25">
      <c r="D1082"/>
      <c r="E1082"/>
    </row>
    <row r="1083" spans="4:5" x14ac:dyDescent="0.25">
      <c r="D1083"/>
      <c r="E1083"/>
    </row>
    <row r="1084" spans="4:5" x14ac:dyDescent="0.25">
      <c r="D1084"/>
      <c r="E1084"/>
    </row>
    <row r="1085" spans="4:5" x14ac:dyDescent="0.25">
      <c r="D1085"/>
      <c r="E1085"/>
    </row>
    <row r="1086" spans="4:5" x14ac:dyDescent="0.25">
      <c r="D1086"/>
      <c r="E1086"/>
    </row>
    <row r="1087" spans="4:5" x14ac:dyDescent="0.25">
      <c r="D1087"/>
      <c r="E1087"/>
    </row>
    <row r="1088" spans="4:5" x14ac:dyDescent="0.25">
      <c r="D1088"/>
      <c r="E1088"/>
    </row>
    <row r="1089" spans="4:5" x14ac:dyDescent="0.25">
      <c r="D1089"/>
      <c r="E1089"/>
    </row>
    <row r="1090" spans="4:5" x14ac:dyDescent="0.25">
      <c r="D1090"/>
      <c r="E1090"/>
    </row>
    <row r="1091" spans="4:5" x14ac:dyDescent="0.25">
      <c r="D1091"/>
      <c r="E1091"/>
    </row>
    <row r="1092" spans="4:5" x14ac:dyDescent="0.25">
      <c r="D1092"/>
      <c r="E1092"/>
    </row>
    <row r="1093" spans="4:5" x14ac:dyDescent="0.25">
      <c r="D1093"/>
      <c r="E1093"/>
    </row>
    <row r="1094" spans="4:5" x14ac:dyDescent="0.25">
      <c r="D1094"/>
      <c r="E1094"/>
    </row>
    <row r="1095" spans="4:5" x14ac:dyDescent="0.25">
      <c r="D1095"/>
      <c r="E1095"/>
    </row>
    <row r="1096" spans="4:5" x14ac:dyDescent="0.25">
      <c r="D1096"/>
      <c r="E1096"/>
    </row>
    <row r="1097" spans="4:5" x14ac:dyDescent="0.25">
      <c r="D1097"/>
      <c r="E1097"/>
    </row>
    <row r="1098" spans="4:5" x14ac:dyDescent="0.25">
      <c r="D1098"/>
      <c r="E1098"/>
    </row>
    <row r="1099" spans="4:5" x14ac:dyDescent="0.25">
      <c r="D1099"/>
      <c r="E1099"/>
    </row>
    <row r="1100" spans="4:5" x14ac:dyDescent="0.25">
      <c r="D1100"/>
      <c r="E1100"/>
    </row>
    <row r="1101" spans="4:5" x14ac:dyDescent="0.25">
      <c r="D1101"/>
      <c r="E1101"/>
    </row>
    <row r="1102" spans="4:5" x14ac:dyDescent="0.25">
      <c r="D1102"/>
      <c r="E1102"/>
    </row>
    <row r="1103" spans="4:5" x14ac:dyDescent="0.25">
      <c r="D1103"/>
      <c r="E1103"/>
    </row>
    <row r="1104" spans="4:5" x14ac:dyDescent="0.25">
      <c r="D1104"/>
      <c r="E1104"/>
    </row>
    <row r="1105" spans="4:5" x14ac:dyDescent="0.25">
      <c r="D1105"/>
      <c r="E1105"/>
    </row>
    <row r="1106" spans="4:5" x14ac:dyDescent="0.25">
      <c r="D1106"/>
      <c r="E1106"/>
    </row>
    <row r="1107" spans="4:5" x14ac:dyDescent="0.25">
      <c r="D1107"/>
      <c r="E1107"/>
    </row>
    <row r="1108" spans="4:5" x14ac:dyDescent="0.25">
      <c r="D1108"/>
      <c r="E1108"/>
    </row>
    <row r="1109" spans="4:5" x14ac:dyDescent="0.25">
      <c r="D1109"/>
      <c r="E1109"/>
    </row>
    <row r="1110" spans="4:5" x14ac:dyDescent="0.25">
      <c r="D1110"/>
      <c r="E1110"/>
    </row>
    <row r="1111" spans="4:5" x14ac:dyDescent="0.25">
      <c r="D1111"/>
      <c r="E1111"/>
    </row>
    <row r="1112" spans="4:5" x14ac:dyDescent="0.25">
      <c r="D1112"/>
      <c r="E1112"/>
    </row>
    <row r="1113" spans="4:5" x14ac:dyDescent="0.25">
      <c r="D1113"/>
      <c r="E1113"/>
    </row>
    <row r="1114" spans="4:5" x14ac:dyDescent="0.25">
      <c r="D1114"/>
      <c r="E1114"/>
    </row>
    <row r="1115" spans="4:5" x14ac:dyDescent="0.25">
      <c r="D1115"/>
      <c r="E1115"/>
    </row>
    <row r="1116" spans="4:5" x14ac:dyDescent="0.25">
      <c r="D1116"/>
      <c r="E1116"/>
    </row>
    <row r="1117" spans="4:5" x14ac:dyDescent="0.25">
      <c r="D1117"/>
      <c r="E1117"/>
    </row>
    <row r="1118" spans="4:5" x14ac:dyDescent="0.25">
      <c r="D1118"/>
      <c r="E1118"/>
    </row>
    <row r="1119" spans="4:5" x14ac:dyDescent="0.25">
      <c r="D1119"/>
      <c r="E1119"/>
    </row>
    <row r="1120" spans="4:5" x14ac:dyDescent="0.25">
      <c r="D1120"/>
      <c r="E1120"/>
    </row>
    <row r="1121" spans="4:5" x14ac:dyDescent="0.25">
      <c r="D1121"/>
      <c r="E1121"/>
    </row>
    <row r="1122" spans="4:5" x14ac:dyDescent="0.25">
      <c r="D1122"/>
      <c r="E1122"/>
    </row>
    <row r="1123" spans="4:5" x14ac:dyDescent="0.25">
      <c r="D1123"/>
      <c r="E1123"/>
    </row>
    <row r="1124" spans="4:5" x14ac:dyDescent="0.25">
      <c r="D1124"/>
      <c r="E1124"/>
    </row>
    <row r="1125" spans="4:5" x14ac:dyDescent="0.25">
      <c r="D1125"/>
      <c r="E1125"/>
    </row>
    <row r="1126" spans="4:5" x14ac:dyDescent="0.25">
      <c r="D1126"/>
      <c r="E1126"/>
    </row>
    <row r="1127" spans="4:5" x14ac:dyDescent="0.25">
      <c r="D1127"/>
      <c r="E1127"/>
    </row>
    <row r="1128" spans="4:5" x14ac:dyDescent="0.25">
      <c r="D1128"/>
      <c r="E1128"/>
    </row>
    <row r="1129" spans="4:5" x14ac:dyDescent="0.25">
      <c r="D1129"/>
      <c r="E1129"/>
    </row>
    <row r="1130" spans="4:5" x14ac:dyDescent="0.25">
      <c r="D1130"/>
      <c r="E1130"/>
    </row>
    <row r="1131" spans="4:5" x14ac:dyDescent="0.25">
      <c r="D1131"/>
      <c r="E1131"/>
    </row>
    <row r="1132" spans="4:5" x14ac:dyDescent="0.25">
      <c r="D1132"/>
      <c r="E1132"/>
    </row>
    <row r="1133" spans="4:5" x14ac:dyDescent="0.25">
      <c r="D1133"/>
      <c r="E1133"/>
    </row>
    <row r="1134" spans="4:5" x14ac:dyDescent="0.25">
      <c r="D1134"/>
      <c r="E1134"/>
    </row>
    <row r="1135" spans="4:5" x14ac:dyDescent="0.25">
      <c r="D1135"/>
      <c r="E1135"/>
    </row>
    <row r="1136" spans="4:5" x14ac:dyDescent="0.25">
      <c r="D1136"/>
      <c r="E1136"/>
    </row>
    <row r="1137" spans="4:5" x14ac:dyDescent="0.25">
      <c r="D1137"/>
      <c r="E1137"/>
    </row>
    <row r="1138" spans="4:5" x14ac:dyDescent="0.25">
      <c r="D1138"/>
      <c r="E1138"/>
    </row>
    <row r="1139" spans="4:5" x14ac:dyDescent="0.25">
      <c r="D1139"/>
      <c r="E1139"/>
    </row>
    <row r="1140" spans="4:5" x14ac:dyDescent="0.25">
      <c r="D1140"/>
      <c r="E1140"/>
    </row>
    <row r="1141" spans="4:5" x14ac:dyDescent="0.25">
      <c r="D1141"/>
      <c r="E1141"/>
    </row>
    <row r="1142" spans="4:5" x14ac:dyDescent="0.25">
      <c r="D1142"/>
      <c r="E1142"/>
    </row>
    <row r="1143" spans="4:5" x14ac:dyDescent="0.25">
      <c r="D1143"/>
      <c r="E1143"/>
    </row>
    <row r="1144" spans="4:5" x14ac:dyDescent="0.25">
      <c r="D1144"/>
      <c r="E1144"/>
    </row>
    <row r="1145" spans="4:5" x14ac:dyDescent="0.25">
      <c r="D1145"/>
      <c r="E1145"/>
    </row>
    <row r="1146" spans="4:5" x14ac:dyDescent="0.25">
      <c r="D1146"/>
      <c r="E1146"/>
    </row>
    <row r="1147" spans="4:5" x14ac:dyDescent="0.25">
      <c r="D1147"/>
      <c r="E1147"/>
    </row>
    <row r="1148" spans="4:5" x14ac:dyDescent="0.25">
      <c r="D1148"/>
      <c r="E1148"/>
    </row>
    <row r="1149" spans="4:5" x14ac:dyDescent="0.25">
      <c r="D1149"/>
      <c r="E1149"/>
    </row>
    <row r="1150" spans="4:5" x14ac:dyDescent="0.25">
      <c r="D1150"/>
      <c r="E1150"/>
    </row>
    <row r="1151" spans="4:5" x14ac:dyDescent="0.25">
      <c r="D1151"/>
      <c r="E1151"/>
    </row>
    <row r="1152" spans="4:5" x14ac:dyDescent="0.25">
      <c r="D1152"/>
      <c r="E1152"/>
    </row>
    <row r="1153" spans="4:5" x14ac:dyDescent="0.25">
      <c r="D1153"/>
      <c r="E1153"/>
    </row>
    <row r="1154" spans="4:5" x14ac:dyDescent="0.25">
      <c r="D1154"/>
      <c r="E1154"/>
    </row>
    <row r="1155" spans="4:5" x14ac:dyDescent="0.25">
      <c r="D1155"/>
      <c r="E1155"/>
    </row>
    <row r="1156" spans="4:5" x14ac:dyDescent="0.25">
      <c r="D1156"/>
      <c r="E1156"/>
    </row>
    <row r="1157" spans="4:5" x14ac:dyDescent="0.25">
      <c r="D1157"/>
      <c r="E1157"/>
    </row>
    <row r="1158" spans="4:5" x14ac:dyDescent="0.25">
      <c r="D1158"/>
      <c r="E1158"/>
    </row>
    <row r="1159" spans="4:5" x14ac:dyDescent="0.25">
      <c r="D1159"/>
      <c r="E1159"/>
    </row>
    <row r="1160" spans="4:5" x14ac:dyDescent="0.25">
      <c r="D1160"/>
      <c r="E1160"/>
    </row>
    <row r="1161" spans="4:5" x14ac:dyDescent="0.25">
      <c r="D1161"/>
      <c r="E1161"/>
    </row>
    <row r="1162" spans="4:5" x14ac:dyDescent="0.25">
      <c r="D1162"/>
      <c r="E1162"/>
    </row>
    <row r="1163" spans="4:5" x14ac:dyDescent="0.25">
      <c r="D1163"/>
      <c r="E1163"/>
    </row>
    <row r="1164" spans="4:5" x14ac:dyDescent="0.25">
      <c r="D1164"/>
      <c r="E1164"/>
    </row>
    <row r="1165" spans="4:5" x14ac:dyDescent="0.25">
      <c r="D1165"/>
      <c r="E1165"/>
    </row>
    <row r="1166" spans="4:5" x14ac:dyDescent="0.25">
      <c r="D1166"/>
      <c r="E1166"/>
    </row>
    <row r="1167" spans="4:5" x14ac:dyDescent="0.25">
      <c r="D1167"/>
      <c r="E1167"/>
    </row>
    <row r="1168" spans="4:5" x14ac:dyDescent="0.25">
      <c r="D1168"/>
      <c r="E1168"/>
    </row>
    <row r="1169" spans="4:5" x14ac:dyDescent="0.25">
      <c r="D1169"/>
      <c r="E1169"/>
    </row>
    <row r="1170" spans="4:5" x14ac:dyDescent="0.25">
      <c r="D1170"/>
      <c r="E1170"/>
    </row>
    <row r="1171" spans="4:5" x14ac:dyDescent="0.25">
      <c r="D1171"/>
      <c r="E1171"/>
    </row>
    <row r="1172" spans="4:5" x14ac:dyDescent="0.25">
      <c r="D1172"/>
      <c r="E1172"/>
    </row>
    <row r="1173" spans="4:5" x14ac:dyDescent="0.25">
      <c r="D1173"/>
      <c r="E1173"/>
    </row>
    <row r="1174" spans="4:5" x14ac:dyDescent="0.25">
      <c r="D1174"/>
      <c r="E1174"/>
    </row>
    <row r="1175" spans="4:5" x14ac:dyDescent="0.25">
      <c r="D1175"/>
      <c r="E1175"/>
    </row>
    <row r="1176" spans="4:5" x14ac:dyDescent="0.25">
      <c r="D1176"/>
      <c r="E1176"/>
    </row>
    <row r="1177" spans="4:5" x14ac:dyDescent="0.25">
      <c r="D1177"/>
      <c r="E1177"/>
    </row>
    <row r="1178" spans="4:5" x14ac:dyDescent="0.25">
      <c r="D1178"/>
      <c r="E1178"/>
    </row>
    <row r="1179" spans="4:5" x14ac:dyDescent="0.25">
      <c r="D1179"/>
      <c r="E1179"/>
    </row>
    <row r="1180" spans="4:5" x14ac:dyDescent="0.25">
      <c r="D1180"/>
      <c r="E1180"/>
    </row>
    <row r="1181" spans="4:5" x14ac:dyDescent="0.25">
      <c r="D1181"/>
      <c r="E1181"/>
    </row>
    <row r="1182" spans="4:5" x14ac:dyDescent="0.25">
      <c r="D1182"/>
      <c r="E1182"/>
    </row>
    <row r="1183" spans="4:5" x14ac:dyDescent="0.25">
      <c r="D1183"/>
      <c r="E1183"/>
    </row>
    <row r="1184" spans="4:5" x14ac:dyDescent="0.25">
      <c r="D1184"/>
      <c r="E1184"/>
    </row>
    <row r="1185" spans="4:5" x14ac:dyDescent="0.25">
      <c r="D1185"/>
      <c r="E1185"/>
    </row>
    <row r="1186" spans="4:5" x14ac:dyDescent="0.25">
      <c r="D1186"/>
      <c r="E1186"/>
    </row>
    <row r="1187" spans="4:5" x14ac:dyDescent="0.25">
      <c r="D1187"/>
      <c r="E1187"/>
    </row>
    <row r="1188" spans="4:5" x14ac:dyDescent="0.25">
      <c r="D1188"/>
      <c r="E1188"/>
    </row>
    <row r="1189" spans="4:5" x14ac:dyDescent="0.25">
      <c r="D1189"/>
      <c r="E1189"/>
    </row>
    <row r="1190" spans="4:5" x14ac:dyDescent="0.25">
      <c r="D1190"/>
      <c r="E1190"/>
    </row>
    <row r="1191" spans="4:5" x14ac:dyDescent="0.25">
      <c r="D1191"/>
      <c r="E1191"/>
    </row>
    <row r="1192" spans="4:5" x14ac:dyDescent="0.25">
      <c r="D1192"/>
      <c r="E1192"/>
    </row>
    <row r="1193" spans="4:5" x14ac:dyDescent="0.25">
      <c r="D1193"/>
      <c r="E1193"/>
    </row>
    <row r="1194" spans="4:5" x14ac:dyDescent="0.25">
      <c r="D1194"/>
      <c r="E1194"/>
    </row>
    <row r="1195" spans="4:5" x14ac:dyDescent="0.25">
      <c r="D1195"/>
      <c r="E1195"/>
    </row>
    <row r="1196" spans="4:5" x14ac:dyDescent="0.25">
      <c r="D1196"/>
      <c r="E1196"/>
    </row>
    <row r="1197" spans="4:5" x14ac:dyDescent="0.25">
      <c r="D1197"/>
      <c r="E1197"/>
    </row>
    <row r="1198" spans="4:5" x14ac:dyDescent="0.25">
      <c r="D1198"/>
      <c r="E1198"/>
    </row>
    <row r="1199" spans="4:5" x14ac:dyDescent="0.25">
      <c r="D1199"/>
      <c r="E1199"/>
    </row>
    <row r="1200" spans="4:5" x14ac:dyDescent="0.25">
      <c r="D1200"/>
      <c r="E1200"/>
    </row>
    <row r="1201" spans="4:5" x14ac:dyDescent="0.25">
      <c r="D1201"/>
      <c r="E1201"/>
    </row>
    <row r="1202" spans="4:5" x14ac:dyDescent="0.25">
      <c r="D1202"/>
      <c r="E1202"/>
    </row>
    <row r="1203" spans="4:5" x14ac:dyDescent="0.25">
      <c r="D1203"/>
      <c r="E1203"/>
    </row>
    <row r="1204" spans="4:5" x14ac:dyDescent="0.25">
      <c r="D1204"/>
      <c r="E1204"/>
    </row>
    <row r="1205" spans="4:5" x14ac:dyDescent="0.25">
      <c r="D1205"/>
      <c r="E1205"/>
    </row>
    <row r="1206" spans="4:5" x14ac:dyDescent="0.25">
      <c r="D1206"/>
      <c r="E1206"/>
    </row>
    <row r="1207" spans="4:5" x14ac:dyDescent="0.25">
      <c r="D1207"/>
      <c r="E1207"/>
    </row>
    <row r="1208" spans="4:5" x14ac:dyDescent="0.25">
      <c r="D1208"/>
      <c r="E1208"/>
    </row>
    <row r="1209" spans="4:5" x14ac:dyDescent="0.25">
      <c r="D1209"/>
      <c r="E1209"/>
    </row>
    <row r="1210" spans="4:5" x14ac:dyDescent="0.25">
      <c r="D1210"/>
      <c r="E1210"/>
    </row>
    <row r="1211" spans="4:5" x14ac:dyDescent="0.25">
      <c r="D1211"/>
      <c r="E1211"/>
    </row>
    <row r="1212" spans="4:5" x14ac:dyDescent="0.25">
      <c r="D1212"/>
      <c r="E1212"/>
    </row>
    <row r="1213" spans="4:5" x14ac:dyDescent="0.25">
      <c r="D1213"/>
      <c r="E1213"/>
    </row>
    <row r="1214" spans="4:5" x14ac:dyDescent="0.25">
      <c r="D1214"/>
      <c r="E1214"/>
    </row>
    <row r="1215" spans="4:5" x14ac:dyDescent="0.25">
      <c r="D1215"/>
      <c r="E1215"/>
    </row>
    <row r="1216" spans="4:5" x14ac:dyDescent="0.25">
      <c r="D1216"/>
      <c r="E1216"/>
    </row>
    <row r="1217" spans="4:5" x14ac:dyDescent="0.25">
      <c r="D1217"/>
      <c r="E1217"/>
    </row>
    <row r="1218" spans="4:5" x14ac:dyDescent="0.25">
      <c r="D1218"/>
      <c r="E1218"/>
    </row>
    <row r="1219" spans="4:5" x14ac:dyDescent="0.25">
      <c r="D1219"/>
      <c r="E1219"/>
    </row>
    <row r="1220" spans="4:5" x14ac:dyDescent="0.25">
      <c r="D1220"/>
      <c r="E1220"/>
    </row>
    <row r="1221" spans="4:5" x14ac:dyDescent="0.25">
      <c r="D1221"/>
      <c r="E1221"/>
    </row>
    <row r="1222" spans="4:5" x14ac:dyDescent="0.25">
      <c r="D1222"/>
      <c r="E1222"/>
    </row>
    <row r="1223" spans="4:5" x14ac:dyDescent="0.25">
      <c r="D1223"/>
      <c r="E1223"/>
    </row>
    <row r="1224" spans="4:5" x14ac:dyDescent="0.25">
      <c r="D1224"/>
      <c r="E1224"/>
    </row>
    <row r="1225" spans="4:5" x14ac:dyDescent="0.25">
      <c r="D1225"/>
      <c r="E1225"/>
    </row>
    <row r="1226" spans="4:5" x14ac:dyDescent="0.25">
      <c r="D1226"/>
      <c r="E1226"/>
    </row>
    <row r="1227" spans="4:5" x14ac:dyDescent="0.25">
      <c r="D1227"/>
      <c r="E1227"/>
    </row>
    <row r="1228" spans="4:5" x14ac:dyDescent="0.25">
      <c r="D1228"/>
      <c r="E1228"/>
    </row>
    <row r="1229" spans="4:5" x14ac:dyDescent="0.25">
      <c r="D1229"/>
      <c r="E1229"/>
    </row>
    <row r="1230" spans="4:5" x14ac:dyDescent="0.25">
      <c r="D1230"/>
      <c r="E1230"/>
    </row>
    <row r="1231" spans="4:5" x14ac:dyDescent="0.25">
      <c r="D1231"/>
      <c r="E1231"/>
    </row>
    <row r="1232" spans="4:5" x14ac:dyDescent="0.25">
      <c r="D1232"/>
      <c r="E1232"/>
    </row>
    <row r="1233" spans="4:5" x14ac:dyDescent="0.25">
      <c r="D1233"/>
      <c r="E1233"/>
    </row>
    <row r="1234" spans="4:5" x14ac:dyDescent="0.25">
      <c r="D1234"/>
      <c r="E1234"/>
    </row>
    <row r="1235" spans="4:5" x14ac:dyDescent="0.25">
      <c r="D1235"/>
      <c r="E1235"/>
    </row>
    <row r="1236" spans="4:5" x14ac:dyDescent="0.25">
      <c r="D1236"/>
      <c r="E1236"/>
    </row>
    <row r="1237" spans="4:5" x14ac:dyDescent="0.25">
      <c r="D1237"/>
      <c r="E1237"/>
    </row>
    <row r="1238" spans="4:5" x14ac:dyDescent="0.25">
      <c r="D1238"/>
      <c r="E1238"/>
    </row>
    <row r="1239" spans="4:5" x14ac:dyDescent="0.25">
      <c r="D1239"/>
      <c r="E1239"/>
    </row>
    <row r="1240" spans="4:5" x14ac:dyDescent="0.25">
      <c r="D1240"/>
      <c r="E1240"/>
    </row>
    <row r="1241" spans="4:5" x14ac:dyDescent="0.25">
      <c r="D1241"/>
      <c r="E1241"/>
    </row>
    <row r="1242" spans="4:5" x14ac:dyDescent="0.25">
      <c r="D1242"/>
      <c r="E1242"/>
    </row>
    <row r="1243" spans="4:5" x14ac:dyDescent="0.25">
      <c r="D1243"/>
      <c r="E1243"/>
    </row>
    <row r="1244" spans="4:5" x14ac:dyDescent="0.25">
      <c r="D1244"/>
      <c r="E1244"/>
    </row>
    <row r="1245" spans="4:5" x14ac:dyDescent="0.25">
      <c r="D1245"/>
      <c r="E1245"/>
    </row>
    <row r="1246" spans="4:5" x14ac:dyDescent="0.25">
      <c r="D1246"/>
      <c r="E1246"/>
    </row>
    <row r="1247" spans="4:5" x14ac:dyDescent="0.25">
      <c r="D1247"/>
      <c r="E1247"/>
    </row>
    <row r="1248" spans="4:5" x14ac:dyDescent="0.25">
      <c r="D1248"/>
      <c r="E1248"/>
    </row>
    <row r="1249" spans="4:5" x14ac:dyDescent="0.25">
      <c r="D1249"/>
      <c r="E1249"/>
    </row>
    <row r="1250" spans="4:5" x14ac:dyDescent="0.25">
      <c r="D1250"/>
      <c r="E1250"/>
    </row>
    <row r="1251" spans="4:5" x14ac:dyDescent="0.25">
      <c r="D1251"/>
      <c r="E1251"/>
    </row>
    <row r="1252" spans="4:5" x14ac:dyDescent="0.25">
      <c r="D1252"/>
      <c r="E1252"/>
    </row>
    <row r="1253" spans="4:5" x14ac:dyDescent="0.25">
      <c r="D1253"/>
      <c r="E1253"/>
    </row>
    <row r="1254" spans="4:5" x14ac:dyDescent="0.25">
      <c r="D1254"/>
      <c r="E1254"/>
    </row>
    <row r="1255" spans="4:5" x14ac:dyDescent="0.25">
      <c r="D1255"/>
      <c r="E1255"/>
    </row>
    <row r="1256" spans="4:5" x14ac:dyDescent="0.25">
      <c r="D1256"/>
      <c r="E1256"/>
    </row>
    <row r="1257" spans="4:5" x14ac:dyDescent="0.25">
      <c r="D1257"/>
      <c r="E1257"/>
    </row>
    <row r="1258" spans="4:5" x14ac:dyDescent="0.25">
      <c r="D1258"/>
      <c r="E1258"/>
    </row>
    <row r="1259" spans="4:5" x14ac:dyDescent="0.25">
      <c r="D1259"/>
      <c r="E1259"/>
    </row>
    <row r="1260" spans="4:5" x14ac:dyDescent="0.25">
      <c r="D1260"/>
      <c r="E1260"/>
    </row>
    <row r="1261" spans="4:5" x14ac:dyDescent="0.25">
      <c r="D1261"/>
      <c r="E1261"/>
    </row>
    <row r="1262" spans="4:5" x14ac:dyDescent="0.25">
      <c r="D1262"/>
      <c r="E1262"/>
    </row>
    <row r="1263" spans="4:5" x14ac:dyDescent="0.25">
      <c r="D1263"/>
      <c r="E1263"/>
    </row>
    <row r="1264" spans="4:5" x14ac:dyDescent="0.25">
      <c r="D1264"/>
      <c r="E1264"/>
    </row>
    <row r="1265" spans="4:5" x14ac:dyDescent="0.25">
      <c r="D1265"/>
      <c r="E1265"/>
    </row>
    <row r="1266" spans="4:5" x14ac:dyDescent="0.25">
      <c r="D1266"/>
      <c r="E1266"/>
    </row>
    <row r="1267" spans="4:5" x14ac:dyDescent="0.25">
      <c r="D1267"/>
      <c r="E1267"/>
    </row>
    <row r="1268" spans="4:5" x14ac:dyDescent="0.25">
      <c r="D1268"/>
      <c r="E1268"/>
    </row>
    <row r="1269" spans="4:5" x14ac:dyDescent="0.25">
      <c r="D1269"/>
      <c r="E1269"/>
    </row>
    <row r="1270" spans="4:5" x14ac:dyDescent="0.25">
      <c r="D1270"/>
      <c r="E1270"/>
    </row>
    <row r="1271" spans="4:5" x14ac:dyDescent="0.25">
      <c r="D1271"/>
      <c r="E1271"/>
    </row>
    <row r="1272" spans="4:5" x14ac:dyDescent="0.25">
      <c r="D1272"/>
      <c r="E1272"/>
    </row>
    <row r="1273" spans="4:5" x14ac:dyDescent="0.25">
      <c r="D1273"/>
      <c r="E1273"/>
    </row>
    <row r="1274" spans="4:5" x14ac:dyDescent="0.25">
      <c r="D1274"/>
      <c r="E1274"/>
    </row>
    <row r="1275" spans="4:5" x14ac:dyDescent="0.25">
      <c r="D1275"/>
      <c r="E1275"/>
    </row>
    <row r="1276" spans="4:5" x14ac:dyDescent="0.25">
      <c r="D1276"/>
      <c r="E1276"/>
    </row>
    <row r="1277" spans="4:5" x14ac:dyDescent="0.25">
      <c r="D1277"/>
      <c r="E1277"/>
    </row>
    <row r="1278" spans="4:5" x14ac:dyDescent="0.25">
      <c r="D1278"/>
      <c r="E1278"/>
    </row>
    <row r="1279" spans="4:5" x14ac:dyDescent="0.25">
      <c r="D1279"/>
      <c r="E1279"/>
    </row>
    <row r="1280" spans="4:5" x14ac:dyDescent="0.25">
      <c r="D1280"/>
      <c r="E1280"/>
    </row>
    <row r="1281" spans="4:5" x14ac:dyDescent="0.25">
      <c r="D1281"/>
      <c r="E1281"/>
    </row>
    <row r="1282" spans="4:5" x14ac:dyDescent="0.25">
      <c r="D1282"/>
      <c r="E1282"/>
    </row>
    <row r="1283" spans="4:5" x14ac:dyDescent="0.25">
      <c r="D1283"/>
      <c r="E1283"/>
    </row>
    <row r="1284" spans="4:5" x14ac:dyDescent="0.25">
      <c r="D1284"/>
      <c r="E1284"/>
    </row>
    <row r="1285" spans="4:5" x14ac:dyDescent="0.25">
      <c r="D1285"/>
      <c r="E1285"/>
    </row>
    <row r="1286" spans="4:5" x14ac:dyDescent="0.25">
      <c r="D1286"/>
      <c r="E1286"/>
    </row>
    <row r="1287" spans="4:5" x14ac:dyDescent="0.25">
      <c r="D1287"/>
      <c r="E1287"/>
    </row>
    <row r="1288" spans="4:5" x14ac:dyDescent="0.25">
      <c r="D1288"/>
      <c r="E1288"/>
    </row>
    <row r="1289" spans="4:5" x14ac:dyDescent="0.25">
      <c r="D1289"/>
      <c r="E1289"/>
    </row>
    <row r="1290" spans="4:5" x14ac:dyDescent="0.25">
      <c r="D1290"/>
      <c r="E1290"/>
    </row>
    <row r="1291" spans="4:5" x14ac:dyDescent="0.25">
      <c r="D1291"/>
      <c r="E1291"/>
    </row>
    <row r="1292" spans="4:5" x14ac:dyDescent="0.25">
      <c r="D1292"/>
      <c r="E1292"/>
    </row>
    <row r="1293" spans="4:5" x14ac:dyDescent="0.25">
      <c r="D1293"/>
      <c r="E1293"/>
    </row>
    <row r="1294" spans="4:5" x14ac:dyDescent="0.25">
      <c r="D1294"/>
      <c r="E1294"/>
    </row>
    <row r="1295" spans="4:5" x14ac:dyDescent="0.25">
      <c r="D1295"/>
      <c r="E1295"/>
    </row>
    <row r="1296" spans="4:5" x14ac:dyDescent="0.25">
      <c r="D1296"/>
      <c r="E1296"/>
    </row>
    <row r="1297" spans="4:5" x14ac:dyDescent="0.25">
      <c r="D1297"/>
      <c r="E1297"/>
    </row>
    <row r="1298" spans="4:5" x14ac:dyDescent="0.25">
      <c r="D1298"/>
      <c r="E1298"/>
    </row>
    <row r="1299" spans="4:5" x14ac:dyDescent="0.25">
      <c r="D1299"/>
      <c r="E1299"/>
    </row>
    <row r="1300" spans="4:5" x14ac:dyDescent="0.25">
      <c r="D1300"/>
      <c r="E1300"/>
    </row>
    <row r="1301" spans="4:5" x14ac:dyDescent="0.25">
      <c r="D1301"/>
      <c r="E1301"/>
    </row>
    <row r="1302" spans="4:5" x14ac:dyDescent="0.25">
      <c r="D1302"/>
      <c r="E1302"/>
    </row>
    <row r="1303" spans="4:5" x14ac:dyDescent="0.25">
      <c r="D1303"/>
      <c r="E1303"/>
    </row>
    <row r="1304" spans="4:5" x14ac:dyDescent="0.25">
      <c r="D1304"/>
      <c r="E1304"/>
    </row>
    <row r="1305" spans="4:5" x14ac:dyDescent="0.25">
      <c r="D1305"/>
      <c r="E1305"/>
    </row>
    <row r="1306" spans="4:5" x14ac:dyDescent="0.25">
      <c r="D1306"/>
      <c r="E1306"/>
    </row>
    <row r="1307" spans="4:5" x14ac:dyDescent="0.25">
      <c r="D1307"/>
      <c r="E1307"/>
    </row>
    <row r="1308" spans="4:5" x14ac:dyDescent="0.25">
      <c r="D1308"/>
      <c r="E1308"/>
    </row>
    <row r="1309" spans="4:5" x14ac:dyDescent="0.25">
      <c r="D1309"/>
      <c r="E1309"/>
    </row>
    <row r="1310" spans="4:5" x14ac:dyDescent="0.25">
      <c r="D1310"/>
      <c r="E1310"/>
    </row>
    <row r="1311" spans="4:5" x14ac:dyDescent="0.25">
      <c r="D1311"/>
      <c r="E1311"/>
    </row>
    <row r="1312" spans="4:5" x14ac:dyDescent="0.25">
      <c r="D1312"/>
      <c r="E1312"/>
    </row>
    <row r="1313" spans="4:5" x14ac:dyDescent="0.25">
      <c r="D1313"/>
      <c r="E1313"/>
    </row>
    <row r="1314" spans="4:5" x14ac:dyDescent="0.25">
      <c r="D1314"/>
      <c r="E1314"/>
    </row>
    <row r="1315" spans="4:5" x14ac:dyDescent="0.25">
      <c r="D1315"/>
      <c r="E1315"/>
    </row>
    <row r="1316" spans="4:5" x14ac:dyDescent="0.25">
      <c r="D1316"/>
      <c r="E1316"/>
    </row>
    <row r="1317" spans="4:5" x14ac:dyDescent="0.25">
      <c r="D1317"/>
      <c r="E1317"/>
    </row>
    <row r="1318" spans="4:5" x14ac:dyDescent="0.25">
      <c r="D1318"/>
      <c r="E1318"/>
    </row>
    <row r="1319" spans="4:5" x14ac:dyDescent="0.25">
      <c r="D1319"/>
      <c r="E1319"/>
    </row>
    <row r="1320" spans="4:5" x14ac:dyDescent="0.25">
      <c r="D1320"/>
      <c r="E1320"/>
    </row>
    <row r="1321" spans="4:5" x14ac:dyDescent="0.25">
      <c r="D1321"/>
      <c r="E1321"/>
    </row>
    <row r="1322" spans="4:5" x14ac:dyDescent="0.25">
      <c r="D1322"/>
      <c r="E1322"/>
    </row>
    <row r="1323" spans="4:5" x14ac:dyDescent="0.25">
      <c r="D1323"/>
      <c r="E1323"/>
    </row>
    <row r="1324" spans="4:5" x14ac:dyDescent="0.25">
      <c r="D1324"/>
      <c r="E1324"/>
    </row>
    <row r="1325" spans="4:5" x14ac:dyDescent="0.25">
      <c r="D1325"/>
      <c r="E1325"/>
    </row>
    <row r="1326" spans="4:5" x14ac:dyDescent="0.25">
      <c r="D1326"/>
      <c r="E1326"/>
    </row>
    <row r="1327" spans="4:5" x14ac:dyDescent="0.25">
      <c r="D1327"/>
      <c r="E1327"/>
    </row>
    <row r="1328" spans="4:5" x14ac:dyDescent="0.25">
      <c r="D1328"/>
      <c r="E1328"/>
    </row>
    <row r="1329" spans="4:5" x14ac:dyDescent="0.25">
      <c r="D1329"/>
      <c r="E1329"/>
    </row>
    <row r="1330" spans="4:5" x14ac:dyDescent="0.25">
      <c r="D1330"/>
      <c r="E1330"/>
    </row>
    <row r="1331" spans="4:5" x14ac:dyDescent="0.25">
      <c r="D1331"/>
      <c r="E1331"/>
    </row>
    <row r="1332" spans="4:5" x14ac:dyDescent="0.25">
      <c r="D1332"/>
      <c r="E1332"/>
    </row>
    <row r="1333" spans="4:5" x14ac:dyDescent="0.25">
      <c r="D1333"/>
      <c r="E1333"/>
    </row>
    <row r="1334" spans="4:5" x14ac:dyDescent="0.25">
      <c r="D1334"/>
      <c r="E1334"/>
    </row>
    <row r="1335" spans="4:5" x14ac:dyDescent="0.25">
      <c r="D1335"/>
      <c r="E1335"/>
    </row>
    <row r="1336" spans="4:5" x14ac:dyDescent="0.25">
      <c r="D1336"/>
      <c r="E1336"/>
    </row>
    <row r="1337" spans="4:5" x14ac:dyDescent="0.25">
      <c r="D1337"/>
      <c r="E1337"/>
    </row>
    <row r="1338" spans="4:5" x14ac:dyDescent="0.25">
      <c r="D1338"/>
      <c r="E1338"/>
    </row>
    <row r="1339" spans="4:5" x14ac:dyDescent="0.25">
      <c r="D1339"/>
      <c r="E1339"/>
    </row>
    <row r="1340" spans="4:5" x14ac:dyDescent="0.25">
      <c r="D1340"/>
      <c r="E1340"/>
    </row>
    <row r="1341" spans="4:5" x14ac:dyDescent="0.25">
      <c r="D1341"/>
      <c r="E1341"/>
    </row>
    <row r="1342" spans="4:5" x14ac:dyDescent="0.25">
      <c r="D1342"/>
      <c r="E1342"/>
    </row>
    <row r="1343" spans="4:5" x14ac:dyDescent="0.25">
      <c r="D1343"/>
      <c r="E1343"/>
    </row>
    <row r="1344" spans="4:5" x14ac:dyDescent="0.25">
      <c r="D1344"/>
      <c r="E1344"/>
    </row>
    <row r="1345" spans="4:5" x14ac:dyDescent="0.25">
      <c r="D1345"/>
      <c r="E1345"/>
    </row>
    <row r="1346" spans="4:5" x14ac:dyDescent="0.25">
      <c r="D1346"/>
      <c r="E1346"/>
    </row>
    <row r="1347" spans="4:5" x14ac:dyDescent="0.25">
      <c r="D1347"/>
      <c r="E1347"/>
    </row>
    <row r="1348" spans="4:5" x14ac:dyDescent="0.25">
      <c r="D1348"/>
      <c r="E1348"/>
    </row>
    <row r="1349" spans="4:5" x14ac:dyDescent="0.25">
      <c r="D1349"/>
      <c r="E1349"/>
    </row>
    <row r="1350" spans="4:5" x14ac:dyDescent="0.25">
      <c r="D1350"/>
      <c r="E1350"/>
    </row>
    <row r="1351" spans="4:5" x14ac:dyDescent="0.25">
      <c r="D1351"/>
      <c r="E1351"/>
    </row>
    <row r="1352" spans="4:5" x14ac:dyDescent="0.25">
      <c r="D1352"/>
      <c r="E1352"/>
    </row>
    <row r="1353" spans="4:5" x14ac:dyDescent="0.25">
      <c r="D1353"/>
      <c r="E1353"/>
    </row>
    <row r="1354" spans="4:5" x14ac:dyDescent="0.25">
      <c r="D1354"/>
      <c r="E1354"/>
    </row>
    <row r="1355" spans="4:5" x14ac:dyDescent="0.25">
      <c r="D1355"/>
      <c r="E1355"/>
    </row>
    <row r="1356" spans="4:5" x14ac:dyDescent="0.25">
      <c r="D1356"/>
      <c r="E1356"/>
    </row>
    <row r="1357" spans="4:5" x14ac:dyDescent="0.25">
      <c r="D1357"/>
      <c r="E1357"/>
    </row>
    <row r="1358" spans="4:5" x14ac:dyDescent="0.25">
      <c r="D1358"/>
      <c r="E1358"/>
    </row>
    <row r="1359" spans="4:5" x14ac:dyDescent="0.25">
      <c r="D1359"/>
      <c r="E1359"/>
    </row>
    <row r="1360" spans="4:5" x14ac:dyDescent="0.25">
      <c r="D1360"/>
      <c r="E1360"/>
    </row>
    <row r="1361" spans="4:5" x14ac:dyDescent="0.25">
      <c r="D1361"/>
      <c r="E1361"/>
    </row>
    <row r="1362" spans="4:5" x14ac:dyDescent="0.25">
      <c r="D1362"/>
      <c r="E1362"/>
    </row>
    <row r="1363" spans="4:5" x14ac:dyDescent="0.25">
      <c r="D1363"/>
      <c r="E1363"/>
    </row>
    <row r="1364" spans="4:5" x14ac:dyDescent="0.25">
      <c r="D1364"/>
      <c r="E1364"/>
    </row>
    <row r="1365" spans="4:5" x14ac:dyDescent="0.25">
      <c r="D1365"/>
      <c r="E1365"/>
    </row>
    <row r="1366" spans="4:5" x14ac:dyDescent="0.25">
      <c r="D1366"/>
      <c r="E1366"/>
    </row>
    <row r="1367" spans="4:5" x14ac:dyDescent="0.25">
      <c r="D1367"/>
      <c r="E1367"/>
    </row>
    <row r="1368" spans="4:5" x14ac:dyDescent="0.25">
      <c r="D1368"/>
      <c r="E1368"/>
    </row>
    <row r="1369" spans="4:5" x14ac:dyDescent="0.25">
      <c r="D1369"/>
      <c r="E1369"/>
    </row>
    <row r="1370" spans="4:5" x14ac:dyDescent="0.25">
      <c r="D1370"/>
      <c r="E1370"/>
    </row>
    <row r="1371" spans="4:5" x14ac:dyDescent="0.25">
      <c r="D1371"/>
      <c r="E1371"/>
    </row>
    <row r="1372" spans="4:5" x14ac:dyDescent="0.25">
      <c r="D1372"/>
      <c r="E1372"/>
    </row>
    <row r="1373" spans="4:5" x14ac:dyDescent="0.25">
      <c r="D1373"/>
      <c r="E1373"/>
    </row>
    <row r="1374" spans="4:5" x14ac:dyDescent="0.25">
      <c r="D1374"/>
      <c r="E1374"/>
    </row>
    <row r="1375" spans="4:5" x14ac:dyDescent="0.25">
      <c r="D1375"/>
      <c r="E1375"/>
    </row>
    <row r="1376" spans="4:5" x14ac:dyDescent="0.25">
      <c r="D1376"/>
      <c r="E1376"/>
    </row>
    <row r="1377" spans="4:5" x14ac:dyDescent="0.25">
      <c r="D1377"/>
      <c r="E1377"/>
    </row>
    <row r="1378" spans="4:5" x14ac:dyDescent="0.25">
      <c r="D1378"/>
      <c r="E1378"/>
    </row>
    <row r="1379" spans="4:5" x14ac:dyDescent="0.25">
      <c r="D1379"/>
      <c r="E1379"/>
    </row>
    <row r="1380" spans="4:5" x14ac:dyDescent="0.25">
      <c r="D1380"/>
      <c r="E1380"/>
    </row>
    <row r="1381" spans="4:5" x14ac:dyDescent="0.25">
      <c r="D1381"/>
      <c r="E1381"/>
    </row>
    <row r="1382" spans="4:5" x14ac:dyDescent="0.25">
      <c r="D1382"/>
      <c r="E1382"/>
    </row>
    <row r="1383" spans="4:5" x14ac:dyDescent="0.25">
      <c r="D1383"/>
      <c r="E1383"/>
    </row>
    <row r="1384" spans="4:5" x14ac:dyDescent="0.25">
      <c r="D1384"/>
      <c r="E1384"/>
    </row>
    <row r="1385" spans="4:5" x14ac:dyDescent="0.25">
      <c r="D1385"/>
      <c r="E1385"/>
    </row>
    <row r="1386" spans="4:5" x14ac:dyDescent="0.25">
      <c r="D1386"/>
      <c r="E1386"/>
    </row>
    <row r="1387" spans="4:5" x14ac:dyDescent="0.25">
      <c r="D1387"/>
      <c r="E1387"/>
    </row>
    <row r="1388" spans="4:5" x14ac:dyDescent="0.25">
      <c r="D1388"/>
      <c r="E1388"/>
    </row>
    <row r="1389" spans="4:5" x14ac:dyDescent="0.25">
      <c r="D1389"/>
      <c r="E1389"/>
    </row>
    <row r="1390" spans="4:5" x14ac:dyDescent="0.25">
      <c r="D1390"/>
      <c r="E1390"/>
    </row>
    <row r="1391" spans="4:5" x14ac:dyDescent="0.25">
      <c r="D1391"/>
      <c r="E1391"/>
    </row>
    <row r="1392" spans="4:5" x14ac:dyDescent="0.25">
      <c r="D1392"/>
      <c r="E1392"/>
    </row>
    <row r="1393" spans="4:5" x14ac:dyDescent="0.25">
      <c r="D1393"/>
      <c r="E1393"/>
    </row>
    <row r="1394" spans="4:5" x14ac:dyDescent="0.25">
      <c r="D1394"/>
      <c r="E1394"/>
    </row>
    <row r="1395" spans="4:5" x14ac:dyDescent="0.25">
      <c r="D1395"/>
      <c r="E1395"/>
    </row>
    <row r="1396" spans="4:5" x14ac:dyDescent="0.25">
      <c r="D1396"/>
      <c r="E1396"/>
    </row>
    <row r="1397" spans="4:5" x14ac:dyDescent="0.25">
      <c r="D1397"/>
      <c r="E1397"/>
    </row>
    <row r="1398" spans="4:5" x14ac:dyDescent="0.25">
      <c r="D1398"/>
      <c r="E1398"/>
    </row>
    <row r="1399" spans="4:5" x14ac:dyDescent="0.25">
      <c r="D1399"/>
      <c r="E1399"/>
    </row>
    <row r="1400" spans="4:5" x14ac:dyDescent="0.25">
      <c r="D1400"/>
      <c r="E1400"/>
    </row>
    <row r="1401" spans="4:5" x14ac:dyDescent="0.25">
      <c r="D1401"/>
      <c r="E1401"/>
    </row>
    <row r="1402" spans="4:5" x14ac:dyDescent="0.25">
      <c r="D1402"/>
      <c r="E1402"/>
    </row>
    <row r="1403" spans="4:5" x14ac:dyDescent="0.25">
      <c r="D1403"/>
      <c r="E1403"/>
    </row>
    <row r="1404" spans="4:5" x14ac:dyDescent="0.25">
      <c r="D1404"/>
      <c r="E1404"/>
    </row>
    <row r="1405" spans="4:5" x14ac:dyDescent="0.25">
      <c r="D1405"/>
      <c r="E1405"/>
    </row>
    <row r="1406" spans="4:5" x14ac:dyDescent="0.25">
      <c r="D1406"/>
      <c r="E1406"/>
    </row>
    <row r="1407" spans="4:5" x14ac:dyDescent="0.25">
      <c r="D1407"/>
      <c r="E1407"/>
    </row>
    <row r="1408" spans="4:5" x14ac:dyDescent="0.25">
      <c r="D1408"/>
      <c r="E1408"/>
    </row>
    <row r="1409" spans="4:5" x14ac:dyDescent="0.25">
      <c r="D1409"/>
      <c r="E1409"/>
    </row>
    <row r="1410" spans="4:5" x14ac:dyDescent="0.25">
      <c r="D1410"/>
      <c r="E1410"/>
    </row>
    <row r="1411" spans="4:5" x14ac:dyDescent="0.25">
      <c r="D1411"/>
      <c r="E1411"/>
    </row>
    <row r="1412" spans="4:5" x14ac:dyDescent="0.25">
      <c r="D1412"/>
      <c r="E1412"/>
    </row>
    <row r="1413" spans="4:5" x14ac:dyDescent="0.25">
      <c r="D1413"/>
      <c r="E1413"/>
    </row>
    <row r="1414" spans="4:5" x14ac:dyDescent="0.25">
      <c r="D1414"/>
      <c r="E1414"/>
    </row>
    <row r="1415" spans="4:5" x14ac:dyDescent="0.25">
      <c r="D1415"/>
      <c r="E1415"/>
    </row>
    <row r="1416" spans="4:5" x14ac:dyDescent="0.25">
      <c r="D1416"/>
      <c r="E1416"/>
    </row>
    <row r="1417" spans="4:5" x14ac:dyDescent="0.25">
      <c r="D1417"/>
      <c r="E1417"/>
    </row>
    <row r="1418" spans="4:5" x14ac:dyDescent="0.25">
      <c r="D1418"/>
      <c r="E1418"/>
    </row>
    <row r="1419" spans="4:5" x14ac:dyDescent="0.25">
      <c r="D1419"/>
      <c r="E1419"/>
    </row>
    <row r="1420" spans="4:5" x14ac:dyDescent="0.25">
      <c r="D1420"/>
      <c r="E1420"/>
    </row>
    <row r="1421" spans="4:5" x14ac:dyDescent="0.25">
      <c r="D1421"/>
      <c r="E1421"/>
    </row>
    <row r="1422" spans="4:5" x14ac:dyDescent="0.25">
      <c r="D1422"/>
      <c r="E1422"/>
    </row>
    <row r="1423" spans="4:5" x14ac:dyDescent="0.25">
      <c r="D1423"/>
      <c r="E1423"/>
    </row>
    <row r="1424" spans="4:5" x14ac:dyDescent="0.25">
      <c r="D1424"/>
      <c r="E1424"/>
    </row>
    <row r="1425" spans="4:5" x14ac:dyDescent="0.25">
      <c r="D1425"/>
      <c r="E1425"/>
    </row>
    <row r="1426" spans="4:5" x14ac:dyDescent="0.25">
      <c r="D1426"/>
      <c r="E1426"/>
    </row>
    <row r="1427" spans="4:5" x14ac:dyDescent="0.25">
      <c r="D1427"/>
      <c r="E1427"/>
    </row>
    <row r="1428" spans="4:5" x14ac:dyDescent="0.25">
      <c r="D1428"/>
      <c r="E1428"/>
    </row>
    <row r="1429" spans="4:5" x14ac:dyDescent="0.25">
      <c r="D1429"/>
      <c r="E1429"/>
    </row>
    <row r="1430" spans="4:5" x14ac:dyDescent="0.25">
      <c r="D1430"/>
      <c r="E1430"/>
    </row>
    <row r="1431" spans="4:5" x14ac:dyDescent="0.25">
      <c r="D1431"/>
      <c r="E1431"/>
    </row>
    <row r="1432" spans="4:5" x14ac:dyDescent="0.25">
      <c r="D1432"/>
      <c r="E1432"/>
    </row>
    <row r="1433" spans="4:5" x14ac:dyDescent="0.25">
      <c r="D1433"/>
      <c r="E1433"/>
    </row>
    <row r="1434" spans="4:5" x14ac:dyDescent="0.25">
      <c r="D1434"/>
      <c r="E1434"/>
    </row>
    <row r="1435" spans="4:5" x14ac:dyDescent="0.25">
      <c r="D1435"/>
      <c r="E1435"/>
    </row>
    <row r="1436" spans="4:5" x14ac:dyDescent="0.25">
      <c r="D1436"/>
      <c r="E1436"/>
    </row>
    <row r="1437" spans="4:5" x14ac:dyDescent="0.25">
      <c r="D1437"/>
      <c r="E1437"/>
    </row>
    <row r="1438" spans="4:5" x14ac:dyDescent="0.25">
      <c r="D1438"/>
      <c r="E1438"/>
    </row>
    <row r="1439" spans="4:5" x14ac:dyDescent="0.25">
      <c r="D1439"/>
      <c r="E1439"/>
    </row>
    <row r="1440" spans="4:5" x14ac:dyDescent="0.25">
      <c r="D1440"/>
      <c r="E1440"/>
    </row>
    <row r="1441" spans="4:5" x14ac:dyDescent="0.25">
      <c r="D1441"/>
      <c r="E1441"/>
    </row>
    <row r="1442" spans="4:5" x14ac:dyDescent="0.25">
      <c r="D1442"/>
      <c r="E1442"/>
    </row>
    <row r="1443" spans="4:5" x14ac:dyDescent="0.25">
      <c r="D1443"/>
      <c r="E1443"/>
    </row>
    <row r="1444" spans="4:5" x14ac:dyDescent="0.25">
      <c r="D1444"/>
      <c r="E1444"/>
    </row>
    <row r="1445" spans="4:5" x14ac:dyDescent="0.25">
      <c r="D1445"/>
      <c r="E1445"/>
    </row>
    <row r="1446" spans="4:5" x14ac:dyDescent="0.25">
      <c r="D1446"/>
      <c r="E1446"/>
    </row>
    <row r="1447" spans="4:5" x14ac:dyDescent="0.25">
      <c r="D1447"/>
      <c r="E1447"/>
    </row>
    <row r="1448" spans="4:5" x14ac:dyDescent="0.25">
      <c r="D1448"/>
      <c r="E1448"/>
    </row>
    <row r="1449" spans="4:5" x14ac:dyDescent="0.25">
      <c r="D1449"/>
      <c r="E1449"/>
    </row>
    <row r="1450" spans="4:5" x14ac:dyDescent="0.25">
      <c r="D1450"/>
      <c r="E1450"/>
    </row>
    <row r="1451" spans="4:5" x14ac:dyDescent="0.25">
      <c r="D1451"/>
      <c r="E1451"/>
    </row>
    <row r="1452" spans="4:5" x14ac:dyDescent="0.25">
      <c r="D1452"/>
      <c r="E1452"/>
    </row>
    <row r="1453" spans="4:5" x14ac:dyDescent="0.25">
      <c r="D1453"/>
      <c r="E1453"/>
    </row>
    <row r="1454" spans="4:5" x14ac:dyDescent="0.25">
      <c r="D1454"/>
      <c r="E1454"/>
    </row>
    <row r="1455" spans="4:5" x14ac:dyDescent="0.25">
      <c r="D1455"/>
      <c r="E1455"/>
    </row>
    <row r="1456" spans="4:5" x14ac:dyDescent="0.25">
      <c r="D1456"/>
      <c r="E1456"/>
    </row>
    <row r="1457" spans="4:5" x14ac:dyDescent="0.25">
      <c r="D1457"/>
      <c r="E1457"/>
    </row>
    <row r="1458" spans="4:5" x14ac:dyDescent="0.25">
      <c r="D1458"/>
      <c r="E1458"/>
    </row>
    <row r="1459" spans="4:5" x14ac:dyDescent="0.25">
      <c r="D1459"/>
      <c r="E1459"/>
    </row>
    <row r="1460" spans="4:5" x14ac:dyDescent="0.25">
      <c r="D1460"/>
      <c r="E1460"/>
    </row>
    <row r="1461" spans="4:5" x14ac:dyDescent="0.25">
      <c r="D1461"/>
      <c r="E1461"/>
    </row>
    <row r="1462" spans="4:5" x14ac:dyDescent="0.25">
      <c r="D1462"/>
      <c r="E1462"/>
    </row>
    <row r="1463" spans="4:5" x14ac:dyDescent="0.25">
      <c r="D1463"/>
      <c r="E1463"/>
    </row>
    <row r="1464" spans="4:5" x14ac:dyDescent="0.25">
      <c r="D1464"/>
      <c r="E1464"/>
    </row>
    <row r="1465" spans="4:5" x14ac:dyDescent="0.25">
      <c r="D1465"/>
      <c r="E1465"/>
    </row>
    <row r="1466" spans="4:5" x14ac:dyDescent="0.25">
      <c r="D1466"/>
      <c r="E1466"/>
    </row>
    <row r="1467" spans="4:5" x14ac:dyDescent="0.25">
      <c r="D1467"/>
      <c r="E1467"/>
    </row>
    <row r="1468" spans="4:5" x14ac:dyDescent="0.25">
      <c r="D1468"/>
      <c r="E1468"/>
    </row>
    <row r="1469" spans="4:5" x14ac:dyDescent="0.25">
      <c r="D1469"/>
      <c r="E1469"/>
    </row>
    <row r="1470" spans="4:5" x14ac:dyDescent="0.25">
      <c r="D1470"/>
      <c r="E1470"/>
    </row>
    <row r="1471" spans="4:5" x14ac:dyDescent="0.25">
      <c r="D1471"/>
      <c r="E1471"/>
    </row>
    <row r="1472" spans="4:5" x14ac:dyDescent="0.25">
      <c r="D1472"/>
      <c r="E1472"/>
    </row>
    <row r="1473" spans="4:5" x14ac:dyDescent="0.25">
      <c r="D1473"/>
      <c r="E1473"/>
    </row>
    <row r="1474" spans="4:5" x14ac:dyDescent="0.25">
      <c r="D1474"/>
      <c r="E1474"/>
    </row>
    <row r="1475" spans="4:5" x14ac:dyDescent="0.25">
      <c r="D1475"/>
      <c r="E1475"/>
    </row>
    <row r="1476" spans="4:5" x14ac:dyDescent="0.25">
      <c r="D1476"/>
      <c r="E1476"/>
    </row>
    <row r="1477" spans="4:5" x14ac:dyDescent="0.25">
      <c r="D1477"/>
      <c r="E1477"/>
    </row>
    <row r="1478" spans="4:5" x14ac:dyDescent="0.25">
      <c r="D1478"/>
      <c r="E1478"/>
    </row>
    <row r="1479" spans="4:5" x14ac:dyDescent="0.25">
      <c r="D1479"/>
      <c r="E1479"/>
    </row>
    <row r="1480" spans="4:5" x14ac:dyDescent="0.25">
      <c r="D1480"/>
      <c r="E1480"/>
    </row>
    <row r="1481" spans="4:5" x14ac:dyDescent="0.25">
      <c r="D1481"/>
      <c r="E1481"/>
    </row>
    <row r="1482" spans="4:5" x14ac:dyDescent="0.25">
      <c r="D1482"/>
      <c r="E1482"/>
    </row>
    <row r="1483" spans="4:5" x14ac:dyDescent="0.25">
      <c r="D1483"/>
      <c r="E1483"/>
    </row>
    <row r="1484" spans="4:5" x14ac:dyDescent="0.25">
      <c r="D1484"/>
      <c r="E1484"/>
    </row>
    <row r="1485" spans="4:5" x14ac:dyDescent="0.25">
      <c r="D1485"/>
      <c r="E1485"/>
    </row>
    <row r="1486" spans="4:5" x14ac:dyDescent="0.25">
      <c r="D1486"/>
      <c r="E1486"/>
    </row>
    <row r="1487" spans="4:5" x14ac:dyDescent="0.25">
      <c r="D1487"/>
      <c r="E1487"/>
    </row>
    <row r="1488" spans="4:5" x14ac:dyDescent="0.25">
      <c r="D1488"/>
      <c r="E1488"/>
    </row>
    <row r="1489" spans="4:5" x14ac:dyDescent="0.25">
      <c r="D1489"/>
      <c r="E1489"/>
    </row>
    <row r="1490" spans="4:5" x14ac:dyDescent="0.25">
      <c r="D1490"/>
      <c r="E1490"/>
    </row>
    <row r="1491" spans="4:5" x14ac:dyDescent="0.25">
      <c r="D1491"/>
      <c r="E1491"/>
    </row>
    <row r="1492" spans="4:5" x14ac:dyDescent="0.25">
      <c r="D1492"/>
      <c r="E1492"/>
    </row>
    <row r="1493" spans="4:5" x14ac:dyDescent="0.25">
      <c r="D1493"/>
      <c r="E1493"/>
    </row>
    <row r="1494" spans="4:5" x14ac:dyDescent="0.25">
      <c r="D1494"/>
      <c r="E1494"/>
    </row>
    <row r="1495" spans="4:5" x14ac:dyDescent="0.25">
      <c r="D1495"/>
      <c r="E1495"/>
    </row>
    <row r="1496" spans="4:5" x14ac:dyDescent="0.25">
      <c r="D1496"/>
      <c r="E1496"/>
    </row>
    <row r="1497" spans="4:5" x14ac:dyDescent="0.25">
      <c r="D1497"/>
      <c r="E1497"/>
    </row>
    <row r="1498" spans="4:5" x14ac:dyDescent="0.25">
      <c r="D1498"/>
      <c r="E1498"/>
    </row>
    <row r="1499" spans="4:5" x14ac:dyDescent="0.25">
      <c r="D1499"/>
      <c r="E1499"/>
    </row>
    <row r="1500" spans="4:5" x14ac:dyDescent="0.25">
      <c r="D1500"/>
      <c r="E1500"/>
    </row>
    <row r="1501" spans="4:5" x14ac:dyDescent="0.25">
      <c r="D1501"/>
      <c r="E1501"/>
    </row>
    <row r="1502" spans="4:5" x14ac:dyDescent="0.25">
      <c r="D1502"/>
      <c r="E1502"/>
    </row>
    <row r="1503" spans="4:5" x14ac:dyDescent="0.25">
      <c r="D1503"/>
      <c r="E1503"/>
    </row>
    <row r="1504" spans="4:5" x14ac:dyDescent="0.25">
      <c r="D1504"/>
      <c r="E1504"/>
    </row>
    <row r="1505" spans="4:5" x14ac:dyDescent="0.25">
      <c r="D1505"/>
      <c r="E1505"/>
    </row>
    <row r="1506" spans="4:5" x14ac:dyDescent="0.25">
      <c r="D1506"/>
      <c r="E1506"/>
    </row>
    <row r="1507" spans="4:5" x14ac:dyDescent="0.25">
      <c r="D1507"/>
      <c r="E1507"/>
    </row>
    <row r="1508" spans="4:5" x14ac:dyDescent="0.25">
      <c r="D1508"/>
      <c r="E1508"/>
    </row>
    <row r="1509" spans="4:5" x14ac:dyDescent="0.25">
      <c r="D1509"/>
      <c r="E1509"/>
    </row>
    <row r="1510" spans="4:5" x14ac:dyDescent="0.25">
      <c r="D1510"/>
      <c r="E1510"/>
    </row>
    <row r="1511" spans="4:5" x14ac:dyDescent="0.25">
      <c r="D1511"/>
      <c r="E1511"/>
    </row>
    <row r="1512" spans="4:5" x14ac:dyDescent="0.25">
      <c r="D1512"/>
      <c r="E1512"/>
    </row>
    <row r="1513" spans="4:5" x14ac:dyDescent="0.25">
      <c r="D1513"/>
      <c r="E1513"/>
    </row>
    <row r="1514" spans="4:5" x14ac:dyDescent="0.25">
      <c r="D1514"/>
      <c r="E1514"/>
    </row>
    <row r="1515" spans="4:5" x14ac:dyDescent="0.25">
      <c r="D1515"/>
      <c r="E1515"/>
    </row>
    <row r="1516" spans="4:5" x14ac:dyDescent="0.25">
      <c r="D1516"/>
      <c r="E1516"/>
    </row>
    <row r="1517" spans="4:5" x14ac:dyDescent="0.25">
      <c r="D1517"/>
      <c r="E1517"/>
    </row>
    <row r="1518" spans="4:5" x14ac:dyDescent="0.25">
      <c r="D1518"/>
      <c r="E1518"/>
    </row>
    <row r="1519" spans="4:5" x14ac:dyDescent="0.25">
      <c r="D1519"/>
      <c r="E1519"/>
    </row>
    <row r="1520" spans="4:5" x14ac:dyDescent="0.25">
      <c r="D1520"/>
      <c r="E1520"/>
    </row>
    <row r="1521" spans="4:5" x14ac:dyDescent="0.25">
      <c r="D1521"/>
      <c r="E1521"/>
    </row>
    <row r="1522" spans="4:5" x14ac:dyDescent="0.25">
      <c r="D1522"/>
      <c r="E1522"/>
    </row>
    <row r="1523" spans="4:5" x14ac:dyDescent="0.25">
      <c r="D1523"/>
      <c r="E1523"/>
    </row>
    <row r="1524" spans="4:5" x14ac:dyDescent="0.25">
      <c r="D1524"/>
      <c r="E1524"/>
    </row>
    <row r="1525" spans="4:5" x14ac:dyDescent="0.25">
      <c r="D1525"/>
      <c r="E1525"/>
    </row>
    <row r="1526" spans="4:5" x14ac:dyDescent="0.25">
      <c r="D1526"/>
      <c r="E1526"/>
    </row>
    <row r="1527" spans="4:5" x14ac:dyDescent="0.25">
      <c r="D1527"/>
      <c r="E1527"/>
    </row>
    <row r="1528" spans="4:5" x14ac:dyDescent="0.25">
      <c r="D1528"/>
      <c r="E1528"/>
    </row>
    <row r="1529" spans="4:5" x14ac:dyDescent="0.25">
      <c r="D1529"/>
      <c r="E1529"/>
    </row>
    <row r="1530" spans="4:5" x14ac:dyDescent="0.25">
      <c r="D1530"/>
      <c r="E1530"/>
    </row>
    <row r="1531" spans="4:5" x14ac:dyDescent="0.25">
      <c r="D1531"/>
      <c r="E1531"/>
    </row>
    <row r="1532" spans="4:5" x14ac:dyDescent="0.25">
      <c r="D1532"/>
      <c r="E1532"/>
    </row>
    <row r="1533" spans="4:5" x14ac:dyDescent="0.25">
      <c r="D1533"/>
      <c r="E1533"/>
    </row>
    <row r="1534" spans="4:5" x14ac:dyDescent="0.25">
      <c r="D1534"/>
      <c r="E1534"/>
    </row>
    <row r="1535" spans="4:5" x14ac:dyDescent="0.25">
      <c r="D1535"/>
      <c r="E1535"/>
    </row>
    <row r="1536" spans="4:5" x14ac:dyDescent="0.25">
      <c r="D1536"/>
      <c r="E1536"/>
    </row>
    <row r="1537" spans="4:5" x14ac:dyDescent="0.25">
      <c r="D1537"/>
      <c r="E1537"/>
    </row>
    <row r="1538" spans="4:5" x14ac:dyDescent="0.25">
      <c r="D1538"/>
      <c r="E1538"/>
    </row>
    <row r="1539" spans="4:5" x14ac:dyDescent="0.25">
      <c r="D1539"/>
      <c r="E1539"/>
    </row>
    <row r="1540" spans="4:5" x14ac:dyDescent="0.25">
      <c r="D1540"/>
      <c r="E1540"/>
    </row>
    <row r="1541" spans="4:5" x14ac:dyDescent="0.25">
      <c r="D1541"/>
      <c r="E1541"/>
    </row>
    <row r="1542" spans="4:5" x14ac:dyDescent="0.25">
      <c r="D1542"/>
      <c r="E1542"/>
    </row>
    <row r="1543" spans="4:5" x14ac:dyDescent="0.25">
      <c r="D1543"/>
      <c r="E1543"/>
    </row>
    <row r="1544" spans="4:5" x14ac:dyDescent="0.25">
      <c r="D1544"/>
      <c r="E1544"/>
    </row>
    <row r="1545" spans="4:5" x14ac:dyDescent="0.25">
      <c r="D1545"/>
      <c r="E1545"/>
    </row>
    <row r="1546" spans="4:5" x14ac:dyDescent="0.25">
      <c r="D1546"/>
      <c r="E1546"/>
    </row>
    <row r="1547" spans="4:5" x14ac:dyDescent="0.25">
      <c r="D1547"/>
      <c r="E1547"/>
    </row>
    <row r="1548" spans="4:5" x14ac:dyDescent="0.25">
      <c r="D1548"/>
      <c r="E1548"/>
    </row>
    <row r="1549" spans="4:5" x14ac:dyDescent="0.25">
      <c r="D1549"/>
      <c r="E1549"/>
    </row>
    <row r="1550" spans="4:5" x14ac:dyDescent="0.25">
      <c r="D1550"/>
      <c r="E1550"/>
    </row>
    <row r="1551" spans="4:5" x14ac:dyDescent="0.25">
      <c r="D1551"/>
      <c r="E1551"/>
    </row>
    <row r="1552" spans="4:5" x14ac:dyDescent="0.25">
      <c r="D1552"/>
      <c r="E1552"/>
    </row>
    <row r="1553" spans="4:5" x14ac:dyDescent="0.25">
      <c r="D1553"/>
      <c r="E1553"/>
    </row>
    <row r="1554" spans="4:5" x14ac:dyDescent="0.25">
      <c r="D1554"/>
      <c r="E1554"/>
    </row>
    <row r="1555" spans="4:5" x14ac:dyDescent="0.25">
      <c r="D1555"/>
      <c r="E1555"/>
    </row>
    <row r="1556" spans="4:5" x14ac:dyDescent="0.25">
      <c r="D1556"/>
      <c r="E1556"/>
    </row>
    <row r="1557" spans="4:5" x14ac:dyDescent="0.25">
      <c r="D1557"/>
      <c r="E1557"/>
    </row>
    <row r="1558" spans="4:5" x14ac:dyDescent="0.25">
      <c r="D1558"/>
      <c r="E1558"/>
    </row>
    <row r="1559" spans="4:5" x14ac:dyDescent="0.25">
      <c r="D1559"/>
      <c r="E1559"/>
    </row>
    <row r="1560" spans="4:5" x14ac:dyDescent="0.25">
      <c r="D1560"/>
      <c r="E1560"/>
    </row>
    <row r="1561" spans="4:5" x14ac:dyDescent="0.25">
      <c r="D1561"/>
      <c r="E1561"/>
    </row>
    <row r="1562" spans="4:5" x14ac:dyDescent="0.25">
      <c r="D1562"/>
      <c r="E1562"/>
    </row>
    <row r="1563" spans="4:5" x14ac:dyDescent="0.25">
      <c r="D1563"/>
      <c r="E1563"/>
    </row>
    <row r="1564" spans="4:5" x14ac:dyDescent="0.25">
      <c r="D1564"/>
      <c r="E1564"/>
    </row>
    <row r="1565" spans="4:5" x14ac:dyDescent="0.25">
      <c r="D1565"/>
      <c r="E1565"/>
    </row>
    <row r="1566" spans="4:5" x14ac:dyDescent="0.25">
      <c r="D1566"/>
      <c r="E1566"/>
    </row>
    <row r="1567" spans="4:5" x14ac:dyDescent="0.25">
      <c r="D1567"/>
      <c r="E1567"/>
    </row>
    <row r="1568" spans="4:5" x14ac:dyDescent="0.25">
      <c r="D1568"/>
      <c r="E1568"/>
    </row>
    <row r="1569" spans="4:5" x14ac:dyDescent="0.25">
      <c r="D1569"/>
      <c r="E1569"/>
    </row>
    <row r="1570" spans="4:5" x14ac:dyDescent="0.25">
      <c r="D1570"/>
      <c r="E1570"/>
    </row>
    <row r="1571" spans="4:5" x14ac:dyDescent="0.25">
      <c r="D1571"/>
      <c r="E1571"/>
    </row>
    <row r="1572" spans="4:5" x14ac:dyDescent="0.25">
      <c r="D1572"/>
      <c r="E1572"/>
    </row>
    <row r="1573" spans="4:5" x14ac:dyDescent="0.25">
      <c r="D1573"/>
      <c r="E1573"/>
    </row>
    <row r="1574" spans="4:5" x14ac:dyDescent="0.25">
      <c r="D1574"/>
      <c r="E1574"/>
    </row>
    <row r="1575" spans="4:5" x14ac:dyDescent="0.25">
      <c r="D1575"/>
      <c r="E1575"/>
    </row>
    <row r="1576" spans="4:5" x14ac:dyDescent="0.25">
      <c r="D1576"/>
      <c r="E1576"/>
    </row>
    <row r="1577" spans="4:5" x14ac:dyDescent="0.25">
      <c r="D1577"/>
      <c r="E1577"/>
    </row>
    <row r="1578" spans="4:5" x14ac:dyDescent="0.25">
      <c r="D1578"/>
      <c r="E1578"/>
    </row>
    <row r="1579" spans="4:5" x14ac:dyDescent="0.25">
      <c r="D1579"/>
      <c r="E1579"/>
    </row>
    <row r="1580" spans="4:5" x14ac:dyDescent="0.25">
      <c r="D1580"/>
      <c r="E1580"/>
    </row>
    <row r="1581" spans="4:5" x14ac:dyDescent="0.25">
      <c r="D1581"/>
      <c r="E1581"/>
    </row>
    <row r="1582" spans="4:5" x14ac:dyDescent="0.25">
      <c r="D1582"/>
      <c r="E1582"/>
    </row>
    <row r="1583" spans="4:5" x14ac:dyDescent="0.25">
      <c r="D1583"/>
      <c r="E1583"/>
    </row>
    <row r="1584" spans="4:5" x14ac:dyDescent="0.25">
      <c r="D1584"/>
      <c r="E1584"/>
    </row>
    <row r="1585" spans="4:5" x14ac:dyDescent="0.25">
      <c r="D1585"/>
      <c r="E1585"/>
    </row>
    <row r="1586" spans="4:5" x14ac:dyDescent="0.25">
      <c r="D1586"/>
      <c r="E1586"/>
    </row>
    <row r="1587" spans="4:5" x14ac:dyDescent="0.25">
      <c r="D1587"/>
      <c r="E1587"/>
    </row>
    <row r="1588" spans="4:5" x14ac:dyDescent="0.25">
      <c r="D1588"/>
      <c r="E1588"/>
    </row>
    <row r="1589" spans="4:5" x14ac:dyDescent="0.25">
      <c r="D1589"/>
      <c r="E1589"/>
    </row>
    <row r="1590" spans="4:5" x14ac:dyDescent="0.25">
      <c r="D1590"/>
      <c r="E1590"/>
    </row>
    <row r="1591" spans="4:5" x14ac:dyDescent="0.25">
      <c r="D1591"/>
      <c r="E1591"/>
    </row>
    <row r="1592" spans="4:5" x14ac:dyDescent="0.25">
      <c r="D1592"/>
      <c r="E1592"/>
    </row>
    <row r="1593" spans="4:5" x14ac:dyDescent="0.25">
      <c r="D1593"/>
      <c r="E1593"/>
    </row>
    <row r="1594" spans="4:5" x14ac:dyDescent="0.25">
      <c r="D1594"/>
      <c r="E1594"/>
    </row>
    <row r="1595" spans="4:5" x14ac:dyDescent="0.25">
      <c r="D1595"/>
      <c r="E1595"/>
    </row>
    <row r="1596" spans="4:5" x14ac:dyDescent="0.25">
      <c r="D1596"/>
      <c r="E1596"/>
    </row>
    <row r="1597" spans="4:5" x14ac:dyDescent="0.25">
      <c r="D1597"/>
      <c r="E1597"/>
    </row>
    <row r="1598" spans="4:5" x14ac:dyDescent="0.25">
      <c r="D1598"/>
      <c r="E1598"/>
    </row>
    <row r="1599" spans="4:5" x14ac:dyDescent="0.25">
      <c r="D1599"/>
      <c r="E1599"/>
    </row>
    <row r="1600" spans="4:5" x14ac:dyDescent="0.25">
      <c r="D1600"/>
      <c r="E1600"/>
    </row>
    <row r="1601" spans="4:5" x14ac:dyDescent="0.25">
      <c r="D1601"/>
      <c r="E1601"/>
    </row>
    <row r="1602" spans="4:5" x14ac:dyDescent="0.25">
      <c r="D1602"/>
      <c r="E1602"/>
    </row>
    <row r="1603" spans="4:5" x14ac:dyDescent="0.25">
      <c r="D1603"/>
      <c r="E1603"/>
    </row>
    <row r="1604" spans="4:5" x14ac:dyDescent="0.25">
      <c r="D1604"/>
      <c r="E1604"/>
    </row>
    <row r="1605" spans="4:5" x14ac:dyDescent="0.25">
      <c r="D1605"/>
      <c r="E1605"/>
    </row>
    <row r="1606" spans="4:5" x14ac:dyDescent="0.25">
      <c r="D1606"/>
      <c r="E1606"/>
    </row>
    <row r="1607" spans="4:5" x14ac:dyDescent="0.25">
      <c r="D1607"/>
      <c r="E1607"/>
    </row>
    <row r="1608" spans="4:5" x14ac:dyDescent="0.25">
      <c r="D1608"/>
      <c r="E1608"/>
    </row>
    <row r="1609" spans="4:5" x14ac:dyDescent="0.25">
      <c r="D1609"/>
      <c r="E1609"/>
    </row>
    <row r="1610" spans="4:5" x14ac:dyDescent="0.25">
      <c r="D1610"/>
      <c r="E1610"/>
    </row>
    <row r="1611" spans="4:5" x14ac:dyDescent="0.25">
      <c r="D1611"/>
      <c r="E1611"/>
    </row>
    <row r="1612" spans="4:5" x14ac:dyDescent="0.25">
      <c r="D1612"/>
      <c r="E1612"/>
    </row>
    <row r="1613" spans="4:5" x14ac:dyDescent="0.25">
      <c r="D1613"/>
      <c r="E1613"/>
    </row>
    <row r="1614" spans="4:5" x14ac:dyDescent="0.25">
      <c r="D1614"/>
      <c r="E1614"/>
    </row>
    <row r="1615" spans="4:5" x14ac:dyDescent="0.25">
      <c r="D1615"/>
      <c r="E1615"/>
    </row>
    <row r="1616" spans="4:5" x14ac:dyDescent="0.25">
      <c r="D1616"/>
      <c r="E1616"/>
    </row>
    <row r="1617" spans="4:5" x14ac:dyDescent="0.25">
      <c r="D1617"/>
      <c r="E1617"/>
    </row>
    <row r="1618" spans="4:5" x14ac:dyDescent="0.25">
      <c r="D1618"/>
      <c r="E1618"/>
    </row>
    <row r="1619" spans="4:5" x14ac:dyDescent="0.25">
      <c r="D1619"/>
      <c r="E1619"/>
    </row>
    <row r="1620" spans="4:5" x14ac:dyDescent="0.25">
      <c r="D1620"/>
      <c r="E1620"/>
    </row>
    <row r="1621" spans="4:5" x14ac:dyDescent="0.25">
      <c r="D1621"/>
      <c r="E1621"/>
    </row>
    <row r="1622" spans="4:5" x14ac:dyDescent="0.25">
      <c r="D1622"/>
      <c r="E1622"/>
    </row>
    <row r="1623" spans="4:5" x14ac:dyDescent="0.25">
      <c r="D1623"/>
      <c r="E1623"/>
    </row>
    <row r="1624" spans="4:5" x14ac:dyDescent="0.25">
      <c r="D1624"/>
      <c r="E1624"/>
    </row>
    <row r="1625" spans="4:5" x14ac:dyDescent="0.25">
      <c r="D1625"/>
      <c r="E1625"/>
    </row>
    <row r="1626" spans="4:5" x14ac:dyDescent="0.25">
      <c r="D1626"/>
      <c r="E1626"/>
    </row>
    <row r="1627" spans="4:5" x14ac:dyDescent="0.25">
      <c r="D1627"/>
      <c r="E1627"/>
    </row>
    <row r="1628" spans="4:5" x14ac:dyDescent="0.25">
      <c r="D1628"/>
      <c r="E1628"/>
    </row>
    <row r="1629" spans="4:5" x14ac:dyDescent="0.25">
      <c r="D1629"/>
      <c r="E1629"/>
    </row>
    <row r="1630" spans="4:5" x14ac:dyDescent="0.25">
      <c r="D1630"/>
      <c r="E1630"/>
    </row>
    <row r="1631" spans="4:5" x14ac:dyDescent="0.25">
      <c r="D1631"/>
      <c r="E1631"/>
    </row>
    <row r="1632" spans="4:5" x14ac:dyDescent="0.25">
      <c r="D1632"/>
      <c r="E1632"/>
    </row>
    <row r="1633" spans="2:5" x14ac:dyDescent="0.25">
      <c r="D1633"/>
      <c r="E1633"/>
    </row>
    <row r="1634" spans="2:5" x14ac:dyDescent="0.25">
      <c r="B1634" s="25"/>
      <c r="C1634" s="26"/>
      <c r="D1634"/>
      <c r="E1634"/>
    </row>
    <row r="1635" spans="2:5" x14ac:dyDescent="0.25">
      <c r="B1635" s="25"/>
      <c r="C1635" s="26"/>
      <c r="D1635"/>
      <c r="E1635"/>
    </row>
    <row r="1636" spans="2:5" x14ac:dyDescent="0.25">
      <c r="B1636" s="25"/>
      <c r="C1636" s="26"/>
      <c r="D1636"/>
      <c r="E1636"/>
    </row>
    <row r="1637" spans="2:5" x14ac:dyDescent="0.25">
      <c r="B1637" s="25"/>
      <c r="C1637" s="26"/>
      <c r="D1637"/>
      <c r="E1637"/>
    </row>
    <row r="1638" spans="2:5" x14ac:dyDescent="0.25">
      <c r="B1638" s="25"/>
      <c r="C1638" s="26"/>
      <c r="D1638"/>
      <c r="E1638"/>
    </row>
    <row r="1639" spans="2:5" x14ac:dyDescent="0.25">
      <c r="B1639" s="25"/>
      <c r="C1639" s="26"/>
      <c r="D1639"/>
      <c r="E1639"/>
    </row>
    <row r="1640" spans="2:5" x14ac:dyDescent="0.25">
      <c r="B1640" s="25"/>
      <c r="C1640" s="26"/>
      <c r="D1640"/>
      <c r="E1640"/>
    </row>
    <row r="1641" spans="2:5" x14ac:dyDescent="0.25">
      <c r="B1641" s="25"/>
      <c r="C1641" s="26"/>
      <c r="D1641"/>
      <c r="E1641"/>
    </row>
    <row r="1642" spans="2:5" x14ac:dyDescent="0.25">
      <c r="B1642" s="25"/>
      <c r="C1642" s="26"/>
      <c r="D1642"/>
      <c r="E1642"/>
    </row>
    <row r="1643" spans="2:5" x14ac:dyDescent="0.25">
      <c r="B1643" s="25"/>
      <c r="C1643" s="26"/>
      <c r="D1643"/>
      <c r="E1643"/>
    </row>
    <row r="1644" spans="2:5" x14ac:dyDescent="0.25">
      <c r="B1644" s="25"/>
      <c r="C1644" s="26"/>
      <c r="D1644"/>
      <c r="E1644"/>
    </row>
    <row r="1645" spans="2:5" x14ac:dyDescent="0.25">
      <c r="B1645" s="25"/>
      <c r="C1645" s="26"/>
      <c r="D1645"/>
      <c r="E1645"/>
    </row>
    <row r="1646" spans="2:5" x14ac:dyDescent="0.25">
      <c r="B1646" s="25"/>
      <c r="C1646" s="26"/>
      <c r="D1646"/>
      <c r="E1646"/>
    </row>
    <row r="1647" spans="2:5" x14ac:dyDescent="0.25">
      <c r="B1647" s="25"/>
      <c r="C1647" s="26"/>
      <c r="D1647"/>
      <c r="E1647"/>
    </row>
    <row r="1648" spans="2:5" x14ac:dyDescent="0.25">
      <c r="B1648" s="25"/>
      <c r="C1648" s="26"/>
      <c r="D1648"/>
      <c r="E1648"/>
    </row>
    <row r="1649" spans="2:5" x14ac:dyDescent="0.25">
      <c r="B1649" s="25"/>
      <c r="C1649" s="26"/>
      <c r="D1649"/>
      <c r="E1649"/>
    </row>
    <row r="1650" spans="2:5" x14ac:dyDescent="0.25">
      <c r="B1650" s="25"/>
      <c r="C1650" s="26"/>
      <c r="D1650"/>
      <c r="E1650"/>
    </row>
    <row r="1651" spans="2:5" x14ac:dyDescent="0.25">
      <c r="B1651" s="25"/>
      <c r="C1651" s="26"/>
      <c r="D1651"/>
      <c r="E1651"/>
    </row>
    <row r="1652" spans="2:5" x14ac:dyDescent="0.25">
      <c r="B1652" s="25"/>
      <c r="C1652" s="26"/>
      <c r="D1652"/>
      <c r="E1652"/>
    </row>
    <row r="1653" spans="2:5" x14ac:dyDescent="0.25">
      <c r="B1653" s="25"/>
      <c r="C1653" s="26"/>
      <c r="D1653"/>
      <c r="E1653"/>
    </row>
    <row r="1654" spans="2:5" x14ac:dyDescent="0.25">
      <c r="B1654" s="25"/>
      <c r="C1654" s="26"/>
      <c r="D1654"/>
      <c r="E1654"/>
    </row>
    <row r="1655" spans="2:5" x14ac:dyDescent="0.25">
      <c r="B1655" s="25"/>
      <c r="C1655" s="26"/>
      <c r="D1655"/>
      <c r="E1655"/>
    </row>
    <row r="1656" spans="2:5" x14ac:dyDescent="0.25">
      <c r="B1656" s="25"/>
      <c r="C1656" s="26"/>
      <c r="D1656"/>
      <c r="E1656"/>
    </row>
    <row r="1657" spans="2:5" x14ac:dyDescent="0.25">
      <c r="B1657" s="25"/>
      <c r="C1657" s="26"/>
      <c r="D1657"/>
      <c r="E1657"/>
    </row>
    <row r="1658" spans="2:5" x14ac:dyDescent="0.25">
      <c r="B1658" s="25"/>
      <c r="C1658" s="26"/>
      <c r="D1658"/>
      <c r="E1658"/>
    </row>
    <row r="1659" spans="2:5" x14ac:dyDescent="0.25">
      <c r="B1659" s="25"/>
      <c r="C1659" s="26"/>
      <c r="D1659"/>
      <c r="E1659"/>
    </row>
    <row r="1660" spans="2:5" x14ac:dyDescent="0.25">
      <c r="B1660" s="25"/>
      <c r="C1660" s="26"/>
      <c r="D1660"/>
      <c r="E1660"/>
    </row>
    <row r="1661" spans="2:5" x14ac:dyDescent="0.25">
      <c r="B1661" s="25"/>
      <c r="C1661" s="26"/>
      <c r="D1661"/>
      <c r="E1661"/>
    </row>
    <row r="1662" spans="2:5" x14ac:dyDescent="0.25">
      <c r="B1662" s="25"/>
      <c r="C1662" s="26"/>
      <c r="D1662"/>
      <c r="E1662"/>
    </row>
    <row r="1663" spans="2:5" x14ac:dyDescent="0.25">
      <c r="B1663" s="25"/>
      <c r="C1663" s="26"/>
      <c r="D1663"/>
      <c r="E1663"/>
    </row>
    <row r="1664" spans="2:5" x14ac:dyDescent="0.25">
      <c r="B1664" s="25"/>
      <c r="C1664" s="26"/>
      <c r="D1664"/>
      <c r="E1664"/>
    </row>
    <row r="1665" spans="2:5" x14ac:dyDescent="0.25">
      <c r="B1665" s="25"/>
      <c r="C1665" s="26"/>
      <c r="D1665"/>
      <c r="E1665"/>
    </row>
    <row r="1666" spans="2:5" x14ac:dyDescent="0.25">
      <c r="B1666" s="25"/>
      <c r="C1666" s="26"/>
      <c r="D1666"/>
      <c r="E1666"/>
    </row>
    <row r="1667" spans="2:5" x14ac:dyDescent="0.25">
      <c r="B1667" s="25"/>
      <c r="C1667" s="26"/>
      <c r="D1667"/>
      <c r="E1667"/>
    </row>
    <row r="1668" spans="2:5" x14ac:dyDescent="0.25">
      <c r="B1668" s="25"/>
      <c r="C1668" s="26"/>
      <c r="D1668"/>
      <c r="E1668"/>
    </row>
    <row r="1669" spans="2:5" x14ac:dyDescent="0.25">
      <c r="B1669" s="25"/>
      <c r="C1669" s="26"/>
      <c r="D1669"/>
      <c r="E1669"/>
    </row>
    <row r="1670" spans="2:5" x14ac:dyDescent="0.25">
      <c r="B1670" s="25"/>
      <c r="C1670" s="26"/>
      <c r="D1670"/>
      <c r="E1670"/>
    </row>
    <row r="1671" spans="2:5" x14ac:dyDescent="0.25">
      <c r="B1671" s="25"/>
      <c r="C1671" s="26"/>
      <c r="D1671"/>
      <c r="E1671"/>
    </row>
    <row r="1672" spans="2:5" x14ac:dyDescent="0.25">
      <c r="B1672" s="25"/>
      <c r="C1672" s="26"/>
      <c r="D1672"/>
      <c r="E1672"/>
    </row>
    <row r="1673" spans="2:5" x14ac:dyDescent="0.25">
      <c r="B1673" s="9"/>
    </row>
    <row r="1674" spans="2:5" x14ac:dyDescent="0.25">
      <c r="B1674" s="9"/>
    </row>
    <row r="1675" spans="2:5" x14ac:dyDescent="0.25">
      <c r="B1675" s="9"/>
    </row>
    <row r="1676" spans="2:5" x14ac:dyDescent="0.25">
      <c r="B1676" s="9"/>
    </row>
    <row r="1677" spans="2:5" x14ac:dyDescent="0.25">
      <c r="B1677" s="9"/>
    </row>
    <row r="1678" spans="2:5" x14ac:dyDescent="0.25">
      <c r="B1678" s="9"/>
    </row>
    <row r="1679" spans="2:5" x14ac:dyDescent="0.25">
      <c r="B1679" s="9"/>
    </row>
    <row r="1680" spans="2:5" x14ac:dyDescent="0.25">
      <c r="B1680" s="9"/>
    </row>
    <row r="1681" spans="2:2" x14ac:dyDescent="0.25">
      <c r="B1681" s="9"/>
    </row>
    <row r="1682" spans="2:2" x14ac:dyDescent="0.25">
      <c r="B1682" s="9"/>
    </row>
    <row r="1683" spans="2:2" x14ac:dyDescent="0.25">
      <c r="B1683" s="9"/>
    </row>
    <row r="1684" spans="2:2" x14ac:dyDescent="0.25">
      <c r="B1684" s="9"/>
    </row>
    <row r="1685" spans="2:2" x14ac:dyDescent="0.25">
      <c r="B1685" s="9"/>
    </row>
    <row r="1686" spans="2:2" x14ac:dyDescent="0.25">
      <c r="B1686" s="9"/>
    </row>
    <row r="1687" spans="2:2" x14ac:dyDescent="0.25">
      <c r="B1687" s="9"/>
    </row>
    <row r="1688" spans="2:2" x14ac:dyDescent="0.25">
      <c r="B1688" s="9"/>
    </row>
    <row r="1689" spans="2:2" x14ac:dyDescent="0.25">
      <c r="B1689" s="9"/>
    </row>
    <row r="1690" spans="2:2" x14ac:dyDescent="0.25">
      <c r="B1690" s="9"/>
    </row>
    <row r="1691" spans="2:2" x14ac:dyDescent="0.25">
      <c r="B1691" s="9"/>
    </row>
    <row r="1692" spans="2:2" x14ac:dyDescent="0.25">
      <c r="B1692" s="9"/>
    </row>
    <row r="1693" spans="2:2" x14ac:dyDescent="0.25">
      <c r="B1693" s="9"/>
    </row>
    <row r="1694" spans="2:2" x14ac:dyDescent="0.25">
      <c r="B1694" s="9"/>
    </row>
    <row r="1695" spans="2:2" x14ac:dyDescent="0.25">
      <c r="B1695" s="9"/>
    </row>
    <row r="1696" spans="2:2" x14ac:dyDescent="0.25">
      <c r="B1696" s="9"/>
    </row>
    <row r="1697" spans="2:2" x14ac:dyDescent="0.25">
      <c r="B1697" s="9"/>
    </row>
    <row r="1698" spans="2:2" x14ac:dyDescent="0.25">
      <c r="B1698" s="9"/>
    </row>
    <row r="1699" spans="2:2" x14ac:dyDescent="0.25">
      <c r="B1699" s="9"/>
    </row>
    <row r="1700" spans="2:2" x14ac:dyDescent="0.25">
      <c r="B1700" s="9"/>
    </row>
    <row r="1701" spans="2:2" x14ac:dyDescent="0.25">
      <c r="B1701" s="9"/>
    </row>
    <row r="1702" spans="2:2" x14ac:dyDescent="0.25">
      <c r="B1702" s="9"/>
    </row>
    <row r="1703" spans="2:2" x14ac:dyDescent="0.25">
      <c r="B1703" s="9"/>
    </row>
    <row r="1704" spans="2:2" x14ac:dyDescent="0.25">
      <c r="B1704" s="9"/>
    </row>
    <row r="1705" spans="2:2" x14ac:dyDescent="0.25">
      <c r="B1705" s="9"/>
    </row>
    <row r="1706" spans="2:2" x14ac:dyDescent="0.25">
      <c r="B1706" s="9"/>
    </row>
    <row r="1707" spans="2:2" x14ac:dyDescent="0.25">
      <c r="B1707" s="9"/>
    </row>
    <row r="1708" spans="2:2" x14ac:dyDescent="0.25">
      <c r="B1708" s="9"/>
    </row>
    <row r="1709" spans="2:2" x14ac:dyDescent="0.25">
      <c r="B1709" s="9"/>
    </row>
    <row r="1710" spans="2:2" x14ac:dyDescent="0.25">
      <c r="B1710" s="9"/>
    </row>
    <row r="1711" spans="2:2" x14ac:dyDescent="0.25">
      <c r="B1711" s="9"/>
    </row>
    <row r="1712" spans="2:2" x14ac:dyDescent="0.25">
      <c r="B1712" s="9"/>
    </row>
    <row r="1713" spans="2:2" x14ac:dyDescent="0.25">
      <c r="B1713" s="9"/>
    </row>
    <row r="1714" spans="2:2" x14ac:dyDescent="0.25">
      <c r="B1714" s="9"/>
    </row>
    <row r="1715" spans="2:2" x14ac:dyDescent="0.25">
      <c r="B1715" s="9"/>
    </row>
    <row r="1716" spans="2:2" x14ac:dyDescent="0.25">
      <c r="B1716" s="9"/>
    </row>
    <row r="1717" spans="2:2" x14ac:dyDescent="0.25">
      <c r="B1717" s="9"/>
    </row>
    <row r="1718" spans="2:2" x14ac:dyDescent="0.25">
      <c r="B1718" s="9"/>
    </row>
    <row r="1719" spans="2:2" x14ac:dyDescent="0.25">
      <c r="B1719" s="9"/>
    </row>
    <row r="1720" spans="2:2" x14ac:dyDescent="0.25">
      <c r="B1720" s="9"/>
    </row>
    <row r="1721" spans="2:2" x14ac:dyDescent="0.25">
      <c r="B1721" s="9"/>
    </row>
    <row r="1722" spans="2:2" x14ac:dyDescent="0.25">
      <c r="B1722" s="9"/>
    </row>
    <row r="1723" spans="2:2" x14ac:dyDescent="0.25">
      <c r="B1723" s="9"/>
    </row>
    <row r="1724" spans="2:2" x14ac:dyDescent="0.25">
      <c r="B1724" s="9"/>
    </row>
    <row r="1725" spans="2:2" x14ac:dyDescent="0.25">
      <c r="B1725" s="9"/>
    </row>
    <row r="1726" spans="2:2" x14ac:dyDescent="0.25">
      <c r="B1726" s="9"/>
    </row>
    <row r="1727" spans="2:2" x14ac:dyDescent="0.25">
      <c r="B1727" s="9"/>
    </row>
    <row r="1728" spans="2:2" x14ac:dyDescent="0.25">
      <c r="B1728" s="9"/>
    </row>
    <row r="1729" spans="2:2" x14ac:dyDescent="0.25">
      <c r="B1729" s="9"/>
    </row>
    <row r="1730" spans="2:2" x14ac:dyDescent="0.25">
      <c r="B1730" s="9"/>
    </row>
    <row r="1731" spans="2:2" x14ac:dyDescent="0.25">
      <c r="B1731" s="9"/>
    </row>
    <row r="1732" spans="2:2" x14ac:dyDescent="0.25">
      <c r="B1732" s="9"/>
    </row>
    <row r="1733" spans="2:2" x14ac:dyDescent="0.25">
      <c r="B1733" s="9"/>
    </row>
    <row r="1734" spans="2:2" x14ac:dyDescent="0.25">
      <c r="B1734" s="9"/>
    </row>
    <row r="1735" spans="2:2" x14ac:dyDescent="0.25">
      <c r="B1735" s="9"/>
    </row>
    <row r="1736" spans="2:2" x14ac:dyDescent="0.25">
      <c r="B1736" s="9"/>
    </row>
    <row r="1737" spans="2:2" x14ac:dyDescent="0.25">
      <c r="B1737" s="9"/>
    </row>
    <row r="1738" spans="2:2" x14ac:dyDescent="0.25">
      <c r="B1738" s="9"/>
    </row>
    <row r="1739" spans="2:2" x14ac:dyDescent="0.25">
      <c r="B1739" s="9"/>
    </row>
    <row r="1740" spans="2:2" x14ac:dyDescent="0.25">
      <c r="B1740" s="9"/>
    </row>
    <row r="1741" spans="2:2" x14ac:dyDescent="0.25">
      <c r="B1741" s="9"/>
    </row>
    <row r="1742" spans="2:2" x14ac:dyDescent="0.25">
      <c r="B1742" s="9"/>
    </row>
    <row r="1743" spans="2:2" x14ac:dyDescent="0.25">
      <c r="B1743" s="9"/>
    </row>
    <row r="1744" spans="2:2" x14ac:dyDescent="0.25">
      <c r="B1744" s="9"/>
    </row>
    <row r="1745" spans="2:2" x14ac:dyDescent="0.25">
      <c r="B1745" s="9"/>
    </row>
    <row r="1746" spans="2:2" x14ac:dyDescent="0.25">
      <c r="B1746" s="9"/>
    </row>
    <row r="1747" spans="2:2" x14ac:dyDescent="0.25">
      <c r="B1747" s="9"/>
    </row>
    <row r="1748" spans="2:2" x14ac:dyDescent="0.25">
      <c r="B1748" s="9"/>
    </row>
    <row r="1749" spans="2:2" x14ac:dyDescent="0.25">
      <c r="B1749" s="9"/>
    </row>
    <row r="1750" spans="2:2" x14ac:dyDescent="0.25">
      <c r="B1750" s="9"/>
    </row>
    <row r="1751" spans="2:2" x14ac:dyDescent="0.25">
      <c r="B1751" s="9"/>
    </row>
    <row r="1752" spans="2:2" x14ac:dyDescent="0.25">
      <c r="B1752" s="9"/>
    </row>
    <row r="1753" spans="2:2" x14ac:dyDescent="0.25">
      <c r="B1753" s="9"/>
    </row>
    <row r="1754" spans="2:2" x14ac:dyDescent="0.25">
      <c r="B1754" s="9"/>
    </row>
    <row r="1755" spans="2:2" x14ac:dyDescent="0.25">
      <c r="B1755" s="9"/>
    </row>
    <row r="1756" spans="2:2" x14ac:dyDescent="0.25">
      <c r="B1756" s="9"/>
    </row>
    <row r="1757" spans="2:2" x14ac:dyDescent="0.25">
      <c r="B1757" s="9"/>
    </row>
    <row r="1758" spans="2:2" x14ac:dyDescent="0.25">
      <c r="B1758" s="9"/>
    </row>
    <row r="1759" spans="2:2" x14ac:dyDescent="0.25">
      <c r="B1759" s="9"/>
    </row>
    <row r="1760" spans="2:2" x14ac:dyDescent="0.25">
      <c r="B1760" s="9"/>
    </row>
    <row r="1761" spans="2:2" x14ac:dyDescent="0.25">
      <c r="B1761" s="9"/>
    </row>
    <row r="1762" spans="2:2" x14ac:dyDescent="0.25">
      <c r="B1762" s="9"/>
    </row>
    <row r="1763" spans="2:2" x14ac:dyDescent="0.25">
      <c r="B1763" s="9"/>
    </row>
    <row r="1764" spans="2:2" x14ac:dyDescent="0.25">
      <c r="B1764" s="9"/>
    </row>
    <row r="1765" spans="2:2" x14ac:dyDescent="0.25">
      <c r="B1765" s="9"/>
    </row>
    <row r="1766" spans="2:2" x14ac:dyDescent="0.25">
      <c r="B1766" s="9"/>
    </row>
    <row r="1767" spans="2:2" x14ac:dyDescent="0.25">
      <c r="B1767" s="9"/>
    </row>
    <row r="1768" spans="2:2" x14ac:dyDescent="0.25">
      <c r="B1768" s="9"/>
    </row>
    <row r="1769" spans="2:2" x14ac:dyDescent="0.25">
      <c r="B1769" s="9"/>
    </row>
    <row r="1770" spans="2:2" x14ac:dyDescent="0.25">
      <c r="B1770" s="9"/>
    </row>
    <row r="1771" spans="2:2" x14ac:dyDescent="0.25">
      <c r="B1771" s="9"/>
    </row>
    <row r="1772" spans="2:2" x14ac:dyDescent="0.25">
      <c r="B1772" s="9"/>
    </row>
    <row r="1773" spans="2:2" x14ac:dyDescent="0.25">
      <c r="B1773" s="9"/>
    </row>
    <row r="1774" spans="2:2" x14ac:dyDescent="0.25">
      <c r="B1774" s="9"/>
    </row>
    <row r="1775" spans="2:2" x14ac:dyDescent="0.25">
      <c r="B1775" s="9"/>
    </row>
    <row r="1776" spans="2:2" x14ac:dyDescent="0.25">
      <c r="B1776" s="9"/>
    </row>
    <row r="1777" spans="2:2" x14ac:dyDescent="0.25">
      <c r="B1777" s="9"/>
    </row>
    <row r="1778" spans="2:2" x14ac:dyDescent="0.25">
      <c r="B1778" s="9"/>
    </row>
    <row r="1779" spans="2:2" x14ac:dyDescent="0.25">
      <c r="B1779" s="9"/>
    </row>
    <row r="1780" spans="2:2" x14ac:dyDescent="0.25">
      <c r="B1780" s="9"/>
    </row>
    <row r="1781" spans="2:2" x14ac:dyDescent="0.25">
      <c r="B1781" s="9"/>
    </row>
    <row r="1782" spans="2:2" x14ac:dyDescent="0.25">
      <c r="B1782" s="9"/>
    </row>
    <row r="1783" spans="2:2" x14ac:dyDescent="0.25">
      <c r="B1783" s="9"/>
    </row>
    <row r="1784" spans="2:2" x14ac:dyDescent="0.25">
      <c r="B1784" s="9"/>
    </row>
    <row r="1785" spans="2:2" x14ac:dyDescent="0.25">
      <c r="B1785" s="9"/>
    </row>
    <row r="1786" spans="2:2" x14ac:dyDescent="0.25">
      <c r="B1786" s="9"/>
    </row>
    <row r="1787" spans="2:2" x14ac:dyDescent="0.25">
      <c r="B1787" s="9"/>
    </row>
    <row r="1788" spans="2:2" x14ac:dyDescent="0.25">
      <c r="B1788" s="9"/>
    </row>
    <row r="1789" spans="2:2" x14ac:dyDescent="0.25">
      <c r="B1789" s="9"/>
    </row>
    <row r="1790" spans="2:2" x14ac:dyDescent="0.25">
      <c r="B1790" s="9"/>
    </row>
    <row r="1791" spans="2:2" x14ac:dyDescent="0.25">
      <c r="B1791" s="9"/>
    </row>
    <row r="1792" spans="2:2" x14ac:dyDescent="0.25">
      <c r="B1792" s="9"/>
    </row>
    <row r="1793" spans="2:2" x14ac:dyDescent="0.25">
      <c r="B1793" s="9"/>
    </row>
    <row r="1794" spans="2:2" x14ac:dyDescent="0.25">
      <c r="B1794" s="9"/>
    </row>
    <row r="1795" spans="2:2" x14ac:dyDescent="0.25">
      <c r="B1795" s="9"/>
    </row>
    <row r="1796" spans="2:2" x14ac:dyDescent="0.25">
      <c r="B1796" s="9"/>
    </row>
    <row r="1797" spans="2:2" x14ac:dyDescent="0.25">
      <c r="B1797" s="9"/>
    </row>
    <row r="1798" spans="2:2" x14ac:dyDescent="0.25">
      <c r="B1798" s="9"/>
    </row>
    <row r="1799" spans="2:2" x14ac:dyDescent="0.25">
      <c r="B1799" s="9"/>
    </row>
    <row r="1800" spans="2:2" x14ac:dyDescent="0.25">
      <c r="B1800" s="9"/>
    </row>
    <row r="1801" spans="2:2" x14ac:dyDescent="0.25">
      <c r="B1801" s="9"/>
    </row>
    <row r="1802" spans="2:2" x14ac:dyDescent="0.25">
      <c r="B1802" s="9"/>
    </row>
    <row r="1803" spans="2:2" x14ac:dyDescent="0.25">
      <c r="B1803" s="9"/>
    </row>
    <row r="1804" spans="2:2" x14ac:dyDescent="0.25">
      <c r="B1804" s="9"/>
    </row>
    <row r="1805" spans="2:2" x14ac:dyDescent="0.25">
      <c r="B1805" s="9"/>
    </row>
    <row r="1806" spans="2:2" x14ac:dyDescent="0.25">
      <c r="B1806" s="9"/>
    </row>
    <row r="1807" spans="2:2" x14ac:dyDescent="0.25">
      <c r="B1807" s="9"/>
    </row>
    <row r="1808" spans="2:2" x14ac:dyDescent="0.25">
      <c r="B1808" s="9"/>
    </row>
    <row r="1809" spans="2:2" x14ac:dyDescent="0.25">
      <c r="B1809" s="9"/>
    </row>
    <row r="1810" spans="2:2" x14ac:dyDescent="0.25">
      <c r="B1810" s="9"/>
    </row>
    <row r="1811" spans="2:2" x14ac:dyDescent="0.25">
      <c r="B1811" s="9"/>
    </row>
    <row r="1812" spans="2:2" x14ac:dyDescent="0.25">
      <c r="B1812" s="9"/>
    </row>
    <row r="1813" spans="2:2" x14ac:dyDescent="0.25">
      <c r="B1813" s="9"/>
    </row>
    <row r="1814" spans="2:2" x14ac:dyDescent="0.25">
      <c r="B1814" s="9"/>
    </row>
    <row r="1815" spans="2:2" x14ac:dyDescent="0.25">
      <c r="B1815" s="9"/>
    </row>
    <row r="1816" spans="2:2" x14ac:dyDescent="0.25">
      <c r="B1816" s="9"/>
    </row>
    <row r="1817" spans="2:2" x14ac:dyDescent="0.25">
      <c r="B1817" s="9"/>
    </row>
    <row r="1818" spans="2:2" x14ac:dyDescent="0.25">
      <c r="B1818" s="9"/>
    </row>
    <row r="1819" spans="2:2" x14ac:dyDescent="0.25">
      <c r="B1819" s="9"/>
    </row>
    <row r="1820" spans="2:2" x14ac:dyDescent="0.25">
      <c r="B1820" s="9"/>
    </row>
    <row r="1821" spans="2:2" x14ac:dyDescent="0.25">
      <c r="B1821" s="9"/>
    </row>
    <row r="1822" spans="2:2" x14ac:dyDescent="0.25">
      <c r="B1822" s="9"/>
    </row>
    <row r="1823" spans="2:2" x14ac:dyDescent="0.25">
      <c r="B1823" s="9"/>
    </row>
    <row r="1824" spans="2:2" x14ac:dyDescent="0.25">
      <c r="B1824" s="9"/>
    </row>
    <row r="1825" spans="2:2" x14ac:dyDescent="0.25">
      <c r="B1825" s="9"/>
    </row>
    <row r="1826" spans="2:2" x14ac:dyDescent="0.25">
      <c r="B1826" s="9"/>
    </row>
    <row r="1827" spans="2:2" x14ac:dyDescent="0.25">
      <c r="B1827" s="9"/>
    </row>
    <row r="1828" spans="2:2" x14ac:dyDescent="0.25">
      <c r="B1828" s="9"/>
    </row>
    <row r="5276" spans="2:2" x14ac:dyDescent="0.25">
      <c r="B5276" t="b">
        <v>0</v>
      </c>
    </row>
    <row r="5279" spans="2:2" x14ac:dyDescent="0.25">
      <c r="B5279" t="b">
        <v>0</v>
      </c>
    </row>
    <row r="5431" spans="2:2" x14ac:dyDescent="0.25">
      <c r="B5431" t="b">
        <v>0</v>
      </c>
    </row>
  </sheetData>
  <mergeCells count="1">
    <mergeCell ref="E63:E64"/>
  </mergeCells>
  <phoneticPr fontId="15" type="noConversion"/>
  <pageMargins left="0.75" right="0.75" top="1" bottom="1" header="0.5" footer="0.5"/>
  <pageSetup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5"/>
  <sheetViews>
    <sheetView workbookViewId="0">
      <selection activeCell="G29" sqref="G29"/>
    </sheetView>
  </sheetViews>
  <sheetFormatPr defaultColWidth="11" defaultRowHeight="15.75" x14ac:dyDescent="0.25"/>
  <cols>
    <col min="2" max="2" width="24.5" customWidth="1"/>
  </cols>
  <sheetData>
    <row r="1" spans="1:7" ht="15.75" customHeight="1" x14ac:dyDescent="0.25">
      <c r="A1" t="s">
        <v>481</v>
      </c>
    </row>
    <row r="2" spans="1:7" ht="15.75" customHeight="1" x14ac:dyDescent="0.25"/>
    <row r="3" spans="1:7" ht="15.75" customHeight="1" x14ac:dyDescent="0.25">
      <c r="A3" s="36"/>
      <c r="B3" s="37"/>
    </row>
    <row r="4" spans="1:7" ht="15.75" customHeight="1" x14ac:dyDescent="0.25">
      <c r="A4" s="38" t="s">
        <v>483</v>
      </c>
      <c r="B4" s="39" t="s">
        <v>1011</v>
      </c>
    </row>
    <row r="5" spans="1:7" ht="15.75" customHeight="1" x14ac:dyDescent="0.25">
      <c r="A5" s="40"/>
      <c r="B5" s="41"/>
    </row>
    <row r="6" spans="1:7" ht="15.75" customHeight="1" x14ac:dyDescent="0.25">
      <c r="A6" s="40">
        <v>0</v>
      </c>
      <c r="B6" s="41" t="s">
        <v>1979</v>
      </c>
      <c r="D6" s="320" t="s">
        <v>3072</v>
      </c>
      <c r="E6" s="320"/>
      <c r="G6" t="s">
        <v>3077</v>
      </c>
    </row>
    <row r="7" spans="1:7" x14ac:dyDescent="0.25">
      <c r="A7" s="40">
        <v>1</v>
      </c>
      <c r="B7" s="41" t="s">
        <v>1974</v>
      </c>
      <c r="D7" s="320" t="s">
        <v>3073</v>
      </c>
      <c r="E7" s="320">
        <v>1</v>
      </c>
      <c r="G7" t="b">
        <v>0</v>
      </c>
    </row>
    <row r="8" spans="1:7" x14ac:dyDescent="0.25">
      <c r="A8" s="40">
        <v>2</v>
      </c>
      <c r="B8" s="41" t="s">
        <v>1975</v>
      </c>
      <c r="D8" s="320" t="s">
        <v>3074</v>
      </c>
      <c r="E8" s="320"/>
      <c r="G8" t="b">
        <v>0</v>
      </c>
    </row>
    <row r="9" spans="1:7" x14ac:dyDescent="0.25">
      <c r="A9" s="40">
        <v>3</v>
      </c>
      <c r="B9" s="41" t="s">
        <v>1976</v>
      </c>
      <c r="D9" s="320" t="s">
        <v>3075</v>
      </c>
      <c r="E9" s="320"/>
      <c r="G9" t="b">
        <v>0</v>
      </c>
    </row>
    <row r="10" spans="1:7" x14ac:dyDescent="0.25">
      <c r="A10" s="40">
        <v>4</v>
      </c>
      <c r="B10" s="41" t="s">
        <v>520</v>
      </c>
      <c r="G10" t="b">
        <v>0</v>
      </c>
    </row>
    <row r="11" spans="1:7" s="192" customFormat="1" x14ac:dyDescent="0.25">
      <c r="A11" s="193" t="s">
        <v>2576</v>
      </c>
      <c r="B11" s="194" t="s">
        <v>2577</v>
      </c>
      <c r="G11" s="192" t="b">
        <v>0</v>
      </c>
    </row>
    <row r="12" spans="1:7" s="192" customFormat="1" x14ac:dyDescent="0.25">
      <c r="A12" s="193" t="s">
        <v>2578</v>
      </c>
      <c r="B12" s="194" t="s">
        <v>2579</v>
      </c>
    </row>
    <row r="13" spans="1:7" x14ac:dyDescent="0.25">
      <c r="A13" s="42" t="s">
        <v>2580</v>
      </c>
      <c r="B13" s="43" t="s">
        <v>482</v>
      </c>
    </row>
    <row r="15" spans="1:7" s="399" customFormat="1" x14ac:dyDescent="0.25"/>
    <row r="16" spans="1:7" x14ac:dyDescent="0.25">
      <c r="A16" s="191" t="s">
        <v>2572</v>
      </c>
      <c r="B16" s="191" t="s">
        <v>2573</v>
      </c>
      <c r="C16" s="191"/>
    </row>
    <row r="17" spans="1:9" x14ac:dyDescent="0.25">
      <c r="A17" s="191"/>
      <c r="B17" s="191" t="s">
        <v>2574</v>
      </c>
      <c r="C17" s="191"/>
    </row>
    <row r="18" spans="1:9" x14ac:dyDescent="0.25">
      <c r="A18" s="191"/>
      <c r="B18" s="191" t="s">
        <v>2575</v>
      </c>
      <c r="C18" s="191"/>
    </row>
    <row r="19" spans="1:9" x14ac:dyDescent="0.25">
      <c r="A19" s="191"/>
      <c r="B19" s="191" t="s">
        <v>3076</v>
      </c>
      <c r="C19" s="191"/>
    </row>
    <row r="20" spans="1:9" x14ac:dyDescent="0.25">
      <c r="A20" s="191"/>
      <c r="B20" s="191" t="s">
        <v>3076</v>
      </c>
      <c r="C20" s="191"/>
    </row>
    <row r="21" spans="1:9" x14ac:dyDescent="0.25">
      <c r="B21" t="s">
        <v>2565</v>
      </c>
    </row>
    <row r="22" spans="1:9" s="192" customFormat="1" x14ac:dyDescent="0.25">
      <c r="B22" s="192" t="s">
        <v>2581</v>
      </c>
    </row>
    <row r="23" spans="1:9" s="395" customFormat="1" x14ac:dyDescent="0.25">
      <c r="B23" s="399" t="s">
        <v>3216</v>
      </c>
    </row>
    <row r="24" spans="1:9" s="395" customFormat="1" x14ac:dyDescent="0.25">
      <c r="B24" s="399" t="s">
        <v>3217</v>
      </c>
    </row>
    <row r="25" spans="1:9" s="395" customFormat="1" x14ac:dyDescent="0.25">
      <c r="B25" s="399" t="s">
        <v>3218</v>
      </c>
    </row>
    <row r="26" spans="1:9" x14ac:dyDescent="0.25">
      <c r="B26" t="s">
        <v>2566</v>
      </c>
    </row>
    <row r="29" spans="1:9" x14ac:dyDescent="0.25">
      <c r="F29" s="367" t="s">
        <v>3169</v>
      </c>
      <c r="G29" s="367" t="s">
        <v>3269</v>
      </c>
      <c r="H29" s="367" t="s">
        <v>3170</v>
      </c>
      <c r="I29" s="367" t="s">
        <v>3171</v>
      </c>
    </row>
    <row r="31" spans="1:9" x14ac:dyDescent="0.25">
      <c r="A31" t="s">
        <v>999</v>
      </c>
      <c r="B31" t="b">
        <v>0</v>
      </c>
    </row>
    <row r="32" spans="1:9" x14ac:dyDescent="0.25">
      <c r="A32" t="s">
        <v>1000</v>
      </c>
      <c r="B32" t="b">
        <v>0</v>
      </c>
    </row>
    <row r="33" spans="1:2" x14ac:dyDescent="0.25">
      <c r="A33" t="s">
        <v>1001</v>
      </c>
      <c r="B33" t="b">
        <v>0</v>
      </c>
    </row>
    <row r="34" spans="1:2" x14ac:dyDescent="0.25">
      <c r="A34" t="s">
        <v>1002</v>
      </c>
      <c r="B34" t="b">
        <v>0</v>
      </c>
    </row>
    <row r="35" spans="1:2" x14ac:dyDescent="0.25">
      <c r="A35" t="s">
        <v>1030</v>
      </c>
    </row>
    <row r="36" spans="1:2" x14ac:dyDescent="0.25">
      <c r="A36" t="s">
        <v>1031</v>
      </c>
    </row>
    <row r="37" spans="1:2" x14ac:dyDescent="0.25">
      <c r="A37" t="s">
        <v>1032</v>
      </c>
    </row>
    <row r="38" spans="1:2" x14ac:dyDescent="0.25">
      <c r="A38" t="s">
        <v>1033</v>
      </c>
    </row>
    <row r="39" spans="1:2" x14ac:dyDescent="0.25">
      <c r="A39" t="s">
        <v>1061</v>
      </c>
      <c r="B39" t="b">
        <v>0</v>
      </c>
    </row>
    <row r="40" spans="1:2" x14ac:dyDescent="0.25">
      <c r="A40" t="s">
        <v>1035</v>
      </c>
    </row>
    <row r="41" spans="1:2" x14ac:dyDescent="0.25">
      <c r="A41" t="s">
        <v>1036</v>
      </c>
    </row>
    <row r="42" spans="1:2" x14ac:dyDescent="0.25">
      <c r="A42" t="s">
        <v>1037</v>
      </c>
      <c r="B42" t="b">
        <v>0</v>
      </c>
    </row>
    <row r="43" spans="1:2" x14ac:dyDescent="0.25">
      <c r="A43" t="s">
        <v>1038</v>
      </c>
    </row>
    <row r="44" spans="1:2" x14ac:dyDescent="0.25">
      <c r="A44" t="s">
        <v>1040</v>
      </c>
    </row>
    <row r="45" spans="1:2" x14ac:dyDescent="0.25">
      <c r="A45" t="s">
        <v>1041</v>
      </c>
      <c r="B45" t="b">
        <v>0</v>
      </c>
    </row>
    <row r="46" spans="1:2" x14ac:dyDescent="0.25">
      <c r="A46" t="s">
        <v>1042</v>
      </c>
      <c r="B46" t="b">
        <v>0</v>
      </c>
    </row>
    <row r="47" spans="1:2" x14ac:dyDescent="0.25">
      <c r="A47" t="s">
        <v>1044</v>
      </c>
    </row>
    <row r="48" spans="1:2" x14ac:dyDescent="0.25">
      <c r="A48" t="s">
        <v>1045</v>
      </c>
      <c r="B48" t="b">
        <v>0</v>
      </c>
    </row>
    <row r="49" spans="1:2" x14ac:dyDescent="0.25">
      <c r="A49" t="s">
        <v>1046</v>
      </c>
    </row>
    <row r="50" spans="1:2" x14ac:dyDescent="0.25">
      <c r="A50" t="s">
        <v>1047</v>
      </c>
      <c r="B50" t="b">
        <v>0</v>
      </c>
    </row>
    <row r="51" spans="1:2" x14ac:dyDescent="0.25">
      <c r="A51" t="s">
        <v>2567</v>
      </c>
    </row>
    <row r="52" spans="1:2" x14ac:dyDescent="0.25">
      <c r="A52" t="s">
        <v>2568</v>
      </c>
      <c r="B52" t="b">
        <v>0</v>
      </c>
    </row>
    <row r="53" spans="1:2" x14ac:dyDescent="0.25">
      <c r="A53" t="s">
        <v>2569</v>
      </c>
    </row>
    <row r="54" spans="1:2" x14ac:dyDescent="0.25">
      <c r="A54" t="s">
        <v>2570</v>
      </c>
    </row>
    <row r="55" spans="1:2" x14ac:dyDescent="0.25">
      <c r="A55" t="s">
        <v>2571</v>
      </c>
      <c r="B55" t="b">
        <v>0</v>
      </c>
    </row>
  </sheetData>
  <phoneticPr fontId="15"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1010</v>
      </c>
      <c r="D2" s="893" t="s">
        <v>1011</v>
      </c>
      <c r="E2" s="894"/>
      <c r="F2" s="894"/>
      <c r="G2" s="894"/>
      <c r="H2" s="895"/>
      <c r="J2">
        <v>1</v>
      </c>
      <c r="K2" s="45" t="s">
        <v>1004</v>
      </c>
      <c r="L2" t="s">
        <v>1009</v>
      </c>
    </row>
    <row r="3" spans="1:12" ht="15.75" customHeight="1" thickBot="1" x14ac:dyDescent="0.3">
      <c r="A3" s="899">
        <v>1</v>
      </c>
      <c r="B3" s="45" t="s">
        <v>1004</v>
      </c>
      <c r="C3" s="46" t="e">
        <f>COUNTIF(#REF!,"&lt;&gt;Blank Form")</f>
        <v>#REF!</v>
      </c>
      <c r="D3" s="31" t="s">
        <v>1973</v>
      </c>
      <c r="E3" s="31" t="s">
        <v>1974</v>
      </c>
      <c r="F3" s="31" t="s">
        <v>1975</v>
      </c>
      <c r="G3" s="31" t="s">
        <v>1012</v>
      </c>
      <c r="H3" s="31" t="s">
        <v>520</v>
      </c>
      <c r="J3">
        <v>1</v>
      </c>
      <c r="K3" s="45" t="s">
        <v>493</v>
      </c>
      <c r="L3" t="s">
        <v>1009</v>
      </c>
    </row>
    <row r="4" spans="1:12" ht="15.75" customHeight="1" thickBot="1" x14ac:dyDescent="0.3">
      <c r="A4" s="900"/>
      <c r="B4" s="45" t="s">
        <v>493</v>
      </c>
      <c r="C4" s="46" t="e">
        <f>COUNTIF(#REF!,"&lt;&gt;Blank Form")</f>
        <v>#REF!</v>
      </c>
      <c r="D4" s="32" t="s">
        <v>1013</v>
      </c>
      <c r="E4" s="32" t="s">
        <v>1014</v>
      </c>
      <c r="F4" s="32" t="s">
        <v>1015</v>
      </c>
      <c r="G4" s="32" t="s">
        <v>1016</v>
      </c>
      <c r="H4" s="32" t="s">
        <v>1017</v>
      </c>
      <c r="J4">
        <v>1</v>
      </c>
      <c r="K4" s="45" t="s">
        <v>494</v>
      </c>
      <c r="L4" t="s">
        <v>1009</v>
      </c>
    </row>
    <row r="5" spans="1:12" ht="15.75" customHeight="1" thickBot="1" x14ac:dyDescent="0.3">
      <c r="A5" s="900"/>
      <c r="B5" s="45" t="s">
        <v>494</v>
      </c>
      <c r="C5" s="46" t="e">
        <f>COUNTIF(#REF!,"&lt;&gt;Blank Form")</f>
        <v>#REF!</v>
      </c>
      <c r="D5" s="7" t="e">
        <f>#REF!</f>
        <v>#REF!</v>
      </c>
      <c r="E5" s="7" t="e">
        <f>#REF!</f>
        <v>#REF!</v>
      </c>
      <c r="F5" s="7" t="e">
        <f>#REF!</f>
        <v>#REF!</v>
      </c>
      <c r="G5" s="7" t="e">
        <f>#REF!</f>
        <v>#REF!</v>
      </c>
      <c r="H5" s="7" t="e">
        <f>#REF!</f>
        <v>#REF!</v>
      </c>
      <c r="J5">
        <v>1</v>
      </c>
      <c r="K5" s="45" t="s">
        <v>495</v>
      </c>
      <c r="L5" t="s">
        <v>1009</v>
      </c>
    </row>
    <row r="6" spans="1:12" ht="15.75" customHeight="1" thickBot="1" x14ac:dyDescent="0.3">
      <c r="A6" s="900"/>
      <c r="B6" s="45" t="s">
        <v>495</v>
      </c>
      <c r="C6" s="46" t="e">
        <f>COUNTIF(#REF!,"&lt;&gt;Blank Form")</f>
        <v>#REF!</v>
      </c>
      <c r="D6" s="7" t="e">
        <f>#REF!</f>
        <v>#REF!</v>
      </c>
      <c r="E6" s="7" t="e">
        <f>#REF!</f>
        <v>#REF!</v>
      </c>
      <c r="F6" s="7" t="e">
        <f>#REF!</f>
        <v>#REF!</v>
      </c>
      <c r="G6" s="7" t="e">
        <f>#REF!</f>
        <v>#REF!</v>
      </c>
      <c r="H6" s="7" t="e">
        <f>#REF!</f>
        <v>#REF!</v>
      </c>
      <c r="J6">
        <v>1</v>
      </c>
      <c r="K6" s="45" t="s">
        <v>1005</v>
      </c>
      <c r="L6" t="s">
        <v>1009</v>
      </c>
    </row>
    <row r="7" spans="1:12" ht="15.75" customHeight="1" thickBot="1" x14ac:dyDescent="0.3">
      <c r="A7" s="900"/>
      <c r="B7" s="45" t="s">
        <v>1005</v>
      </c>
      <c r="C7" s="46" t="e">
        <f>COUNTIF(#REF!,"&lt;&gt;Blank Form")</f>
        <v>#REF!</v>
      </c>
      <c r="D7" s="7" t="e">
        <f>#REF!</f>
        <v>#REF!</v>
      </c>
      <c r="E7" s="7" t="e">
        <f>#REF!</f>
        <v>#REF!</v>
      </c>
      <c r="F7" s="7" t="e">
        <f>#REF!</f>
        <v>#REF!</v>
      </c>
      <c r="G7" s="7" t="e">
        <f>#REF!</f>
        <v>#REF!</v>
      </c>
      <c r="H7" s="7" t="e">
        <f>#REF!</f>
        <v>#REF!</v>
      </c>
      <c r="J7">
        <v>1</v>
      </c>
      <c r="K7" s="45" t="s">
        <v>496</v>
      </c>
      <c r="L7" t="s">
        <v>1009</v>
      </c>
    </row>
    <row r="8" spans="1:12" ht="15.75" customHeight="1" thickBot="1" x14ac:dyDescent="0.3">
      <c r="A8" s="900"/>
      <c r="B8" s="45" t="s">
        <v>496</v>
      </c>
      <c r="C8" s="46" t="e">
        <f>COUNTIF(#REF!,"&lt;&gt;Blank Form")</f>
        <v>#REF!</v>
      </c>
      <c r="D8" s="7" t="e">
        <f>#REF!</f>
        <v>#REF!</v>
      </c>
      <c r="E8" s="7" t="e">
        <f>#REF!</f>
        <v>#REF!</v>
      </c>
      <c r="F8" s="7" t="e">
        <f>#REF!</f>
        <v>#REF!</v>
      </c>
      <c r="G8" s="7" t="e">
        <f>#REF!</f>
        <v>#REF!</v>
      </c>
      <c r="H8" s="7" t="e">
        <f>#REF!</f>
        <v>#REF!</v>
      </c>
      <c r="J8" t="s">
        <v>969</v>
      </c>
      <c r="L8" t="s">
        <v>1009</v>
      </c>
    </row>
    <row r="9" spans="1:12" ht="15.75" customHeight="1" thickBot="1" x14ac:dyDescent="0.3">
      <c r="A9" s="901"/>
      <c r="B9" s="47"/>
      <c r="C9" s="46"/>
      <c r="D9" s="7" t="e">
        <f>#REF!</f>
        <v>#REF!</v>
      </c>
      <c r="E9" s="7" t="e">
        <f>#REF!</f>
        <v>#REF!</v>
      </c>
      <c r="F9" s="7" t="e">
        <f>#REF!</f>
        <v>#REF!</v>
      </c>
      <c r="G9" s="7" t="e">
        <f>#REF!</f>
        <v>#REF!</v>
      </c>
      <c r="H9" s="7" t="e">
        <f>#REF!</f>
        <v>#REF!</v>
      </c>
      <c r="J9">
        <v>2</v>
      </c>
      <c r="K9" s="45" t="s">
        <v>1004</v>
      </c>
      <c r="L9" t="s">
        <v>1009</v>
      </c>
    </row>
    <row r="10" spans="1:12" ht="15.75" customHeight="1" thickBot="1" x14ac:dyDescent="0.3">
      <c r="A10" s="899">
        <v>2</v>
      </c>
      <c r="B10" s="45" t="s">
        <v>1004</v>
      </c>
      <c r="C10" s="46" t="e">
        <f>COUNTIF(#REF!,"&lt;&gt;Blank Form")</f>
        <v>#REF!</v>
      </c>
      <c r="D10" s="7" t="e">
        <f>#REF!</f>
        <v>#REF!</v>
      </c>
      <c r="E10" s="7" t="e">
        <f>#REF!</f>
        <v>#REF!</v>
      </c>
      <c r="F10" s="7" t="e">
        <f>#REF!</f>
        <v>#REF!</v>
      </c>
      <c r="G10" s="7" t="e">
        <f>#REF!</f>
        <v>#REF!</v>
      </c>
      <c r="H10" s="7" t="e">
        <f>#REF!</f>
        <v>#REF!</v>
      </c>
      <c r="J10">
        <v>2</v>
      </c>
      <c r="K10" s="45" t="s">
        <v>493</v>
      </c>
      <c r="L10" t="s">
        <v>1009</v>
      </c>
    </row>
    <row r="11" spans="1:12" ht="15.75" customHeight="1" thickBot="1" x14ac:dyDescent="0.3">
      <c r="A11" s="900"/>
      <c r="B11" s="45" t="s">
        <v>493</v>
      </c>
      <c r="C11" s="46" t="e">
        <f>COUNTIF(#REF!,"&lt;&gt;Blank Form")</f>
        <v>#REF!</v>
      </c>
      <c r="D11" s="896" t="e">
        <f>#REF!</f>
        <v>#REF!</v>
      </c>
      <c r="E11" s="897"/>
      <c r="F11" s="897"/>
      <c r="G11" s="897"/>
      <c r="H11" s="898"/>
      <c r="J11">
        <v>2</v>
      </c>
      <c r="K11" s="45" t="s">
        <v>494</v>
      </c>
      <c r="L11" t="s">
        <v>1009</v>
      </c>
    </row>
    <row r="12" spans="1:12" ht="15.75" customHeight="1" thickBot="1" x14ac:dyDescent="0.3">
      <c r="A12" s="900"/>
      <c r="B12" s="45" t="s">
        <v>494</v>
      </c>
      <c r="C12" s="46" t="e">
        <f>COUNTIF(#REF!,"&lt;&gt;Blank Form")</f>
        <v>#REF!</v>
      </c>
      <c r="D12" s="7" t="e">
        <f>#REF!</f>
        <v>#REF!</v>
      </c>
      <c r="E12" s="7" t="e">
        <f>#REF!</f>
        <v>#REF!</v>
      </c>
      <c r="F12" s="7" t="e">
        <f>#REF!</f>
        <v>#REF!</v>
      </c>
      <c r="G12" s="7" t="e">
        <f>#REF!</f>
        <v>#REF!</v>
      </c>
      <c r="H12" s="7" t="e">
        <f>#REF!</f>
        <v>#REF!</v>
      </c>
      <c r="J12">
        <v>2</v>
      </c>
      <c r="K12" s="45" t="s">
        <v>495</v>
      </c>
      <c r="L12" t="s">
        <v>1009</v>
      </c>
    </row>
    <row r="13" spans="1:12" ht="15.75" customHeight="1" thickBot="1" x14ac:dyDescent="0.3">
      <c r="A13" s="900"/>
      <c r="B13" s="45" t="s">
        <v>495</v>
      </c>
      <c r="C13" s="46" t="e">
        <f>COUNTIF(#REF!,"&lt;&gt;Blank Form")</f>
        <v>#REF!</v>
      </c>
      <c r="D13" s="7" t="e">
        <f>#REF!</f>
        <v>#REF!</v>
      </c>
      <c r="E13" s="7" t="e">
        <f>#REF!</f>
        <v>#REF!</v>
      </c>
      <c r="F13" s="7" t="e">
        <f>#REF!</f>
        <v>#REF!</v>
      </c>
      <c r="G13" s="7" t="e">
        <f>#REF!</f>
        <v>#REF!</v>
      </c>
      <c r="H13" s="7" t="e">
        <f>#REF!</f>
        <v>#REF!</v>
      </c>
      <c r="J13">
        <v>2</v>
      </c>
      <c r="K13" s="45" t="s">
        <v>1005</v>
      </c>
      <c r="L13" t="s">
        <v>1009</v>
      </c>
    </row>
    <row r="14" spans="1:12" ht="15.75" customHeight="1" thickBot="1" x14ac:dyDescent="0.3">
      <c r="A14" s="900"/>
      <c r="B14" s="45" t="s">
        <v>1005</v>
      </c>
      <c r="C14" s="46" t="e">
        <f>COUNTIF(#REF!,"&lt;&gt;Blank Form")</f>
        <v>#REF!</v>
      </c>
      <c r="D14" s="7" t="e">
        <f>#REF!</f>
        <v>#REF!</v>
      </c>
      <c r="E14" s="7" t="e">
        <f>#REF!</f>
        <v>#REF!</v>
      </c>
      <c r="F14" s="7" t="e">
        <f>#REF!</f>
        <v>#REF!</v>
      </c>
      <c r="G14" s="7" t="e">
        <f>#REF!</f>
        <v>#REF!</v>
      </c>
      <c r="H14" s="7" t="e">
        <f>#REF!</f>
        <v>#REF!</v>
      </c>
      <c r="J14">
        <v>2</v>
      </c>
      <c r="K14" s="45" t="s">
        <v>496</v>
      </c>
      <c r="L14" t="s">
        <v>1009</v>
      </c>
    </row>
    <row r="15" spans="1:12" ht="15.75" customHeight="1" thickBot="1" x14ac:dyDescent="0.3">
      <c r="A15" s="900"/>
      <c r="B15" s="45" t="s">
        <v>496</v>
      </c>
      <c r="C15" s="46" t="e">
        <f>COUNTIF(#REF!,"&lt;&gt;Blank Form")</f>
        <v>#REF!</v>
      </c>
      <c r="D15" s="7" t="e">
        <f>#REF!</f>
        <v>#REF!</v>
      </c>
      <c r="E15" s="7" t="e">
        <f>#REF!</f>
        <v>#REF!</v>
      </c>
      <c r="F15" s="7" t="e">
        <f>#REF!</f>
        <v>#REF!</v>
      </c>
      <c r="G15" s="7" t="e">
        <f>#REF!</f>
        <v>#REF!</v>
      </c>
      <c r="H15" s="7" t="e">
        <f>#REF!</f>
        <v>#REF!</v>
      </c>
      <c r="J15" t="s">
        <v>970</v>
      </c>
      <c r="L15" t="s">
        <v>1009</v>
      </c>
    </row>
    <row r="16" spans="1:12" ht="15.75" customHeight="1" thickBot="1" x14ac:dyDescent="0.3">
      <c r="A16" s="901"/>
      <c r="B16" s="48"/>
      <c r="C16" s="46"/>
      <c r="D16" s="7" t="e">
        <f>#REF!</f>
        <v>#REF!</v>
      </c>
      <c r="E16" s="7" t="e">
        <f>#REF!</f>
        <v>#REF!</v>
      </c>
      <c r="F16" s="7" t="e">
        <f>#REF!</f>
        <v>#REF!</v>
      </c>
      <c r="G16" s="7" t="e">
        <f>#REF!</f>
        <v>#REF!</v>
      </c>
      <c r="H16" s="7" t="e">
        <f>#REF!</f>
        <v>#REF!</v>
      </c>
      <c r="J16">
        <v>3</v>
      </c>
      <c r="K16" s="49" t="s">
        <v>1004</v>
      </c>
      <c r="L16" t="s">
        <v>1009</v>
      </c>
    </row>
    <row r="17" spans="1:12" ht="15.75" customHeight="1" thickBot="1" x14ac:dyDescent="0.3">
      <c r="A17" s="899">
        <v>3</v>
      </c>
      <c r="B17" s="49" t="s">
        <v>1004</v>
      </c>
      <c r="C17" s="46">
        <f>COUNTIF('Standard 2'!D93,"&lt;&gt;Blank Form")</f>
        <v>0</v>
      </c>
      <c r="D17" s="7" t="e">
        <f>#REF!</f>
        <v>#REF!</v>
      </c>
      <c r="E17" s="7" t="e">
        <f>#REF!</f>
        <v>#REF!</v>
      </c>
      <c r="F17" s="7" t="e">
        <f>#REF!</f>
        <v>#REF!</v>
      </c>
      <c r="G17" s="7" t="e">
        <f>#REF!</f>
        <v>#REF!</v>
      </c>
      <c r="H17" s="7" t="e">
        <f>#REF!</f>
        <v>#REF!</v>
      </c>
      <c r="J17">
        <v>3</v>
      </c>
      <c r="K17" s="45" t="s">
        <v>493</v>
      </c>
      <c r="L17" t="s">
        <v>1009</v>
      </c>
    </row>
    <row r="18" spans="1:12" ht="15.75" customHeight="1" thickBot="1" x14ac:dyDescent="0.3">
      <c r="A18" s="900"/>
      <c r="B18" s="45" t="s">
        <v>493</v>
      </c>
      <c r="C18" s="46">
        <f>COUNTIF('Standard 2'!D94,"&lt;&gt;Blank Form")</f>
        <v>0</v>
      </c>
      <c r="D18" s="896" t="e">
        <f>#REF!</f>
        <v>#REF!</v>
      </c>
      <c r="E18" s="897"/>
      <c r="F18" s="897"/>
      <c r="G18" s="897"/>
      <c r="H18" s="898"/>
      <c r="J18">
        <v>3</v>
      </c>
      <c r="K18" s="49" t="s">
        <v>494</v>
      </c>
      <c r="L18" t="s">
        <v>1009</v>
      </c>
    </row>
    <row r="19" spans="1:12" ht="15.75" customHeight="1" thickBot="1" x14ac:dyDescent="0.3">
      <c r="A19" s="900"/>
      <c r="B19" s="49" t="s">
        <v>494</v>
      </c>
      <c r="C19" s="46">
        <f>COUNTIF('Standard 2'!D95,"&lt;&gt;Blank Form")</f>
        <v>0</v>
      </c>
      <c r="D19" s="7" t="e">
        <f>#REF!</f>
        <v>#REF!</v>
      </c>
      <c r="E19" s="7" t="e">
        <f>#REF!</f>
        <v>#REF!</v>
      </c>
      <c r="F19" s="7" t="e">
        <f>#REF!</f>
        <v>#REF!</v>
      </c>
      <c r="G19" s="7" t="e">
        <f>#REF!</f>
        <v>#REF!</v>
      </c>
      <c r="H19" s="7" t="e">
        <f>#REF!</f>
        <v>#REF!</v>
      </c>
      <c r="J19">
        <v>3</v>
      </c>
      <c r="K19" s="49" t="s">
        <v>495</v>
      </c>
      <c r="L19" t="s">
        <v>1009</v>
      </c>
    </row>
    <row r="20" spans="1:12" ht="15.75" customHeight="1" thickBot="1" x14ac:dyDescent="0.3">
      <c r="A20" s="900"/>
      <c r="B20" s="49" t="s">
        <v>495</v>
      </c>
      <c r="C20" s="46">
        <f>COUNTIF('Standard 2'!D96,"&lt;&gt;Blank Form")</f>
        <v>0</v>
      </c>
      <c r="D20" s="7" t="e">
        <f>#REF!</f>
        <v>#REF!</v>
      </c>
      <c r="E20" s="7" t="e">
        <f>#REF!</f>
        <v>#REF!</v>
      </c>
      <c r="F20" s="7" t="e">
        <f>#REF!</f>
        <v>#REF!</v>
      </c>
      <c r="G20" s="7" t="e">
        <f>#REF!</f>
        <v>#REF!</v>
      </c>
      <c r="H20" s="7" t="e">
        <f>#REF!</f>
        <v>#REF!</v>
      </c>
      <c r="J20">
        <v>3</v>
      </c>
      <c r="K20" s="49" t="s">
        <v>1005</v>
      </c>
      <c r="L20" t="s">
        <v>1009</v>
      </c>
    </row>
    <row r="21" spans="1:12" ht="15.75" customHeight="1" thickBot="1" x14ac:dyDescent="0.3">
      <c r="A21" s="900"/>
      <c r="B21" s="49" t="s">
        <v>1005</v>
      </c>
      <c r="C21" s="46">
        <f>COUNTIF('Standard 2'!D97,"&lt;&gt;Blank Form")</f>
        <v>0</v>
      </c>
      <c r="D21" s="7" t="e">
        <f>#REF!</f>
        <v>#REF!</v>
      </c>
      <c r="E21" s="7" t="e">
        <f>#REF!</f>
        <v>#REF!</v>
      </c>
      <c r="F21" s="7" t="e">
        <f>#REF!</f>
        <v>#REF!</v>
      </c>
      <c r="G21" s="7" t="e">
        <f>#REF!</f>
        <v>#REF!</v>
      </c>
      <c r="H21" s="7" t="e">
        <f>#REF!</f>
        <v>#REF!</v>
      </c>
      <c r="J21">
        <v>3</v>
      </c>
      <c r="K21" s="49" t="s">
        <v>496</v>
      </c>
      <c r="L21" t="s">
        <v>1009</v>
      </c>
    </row>
    <row r="22" spans="1:12" ht="15.75" customHeight="1" thickBot="1" x14ac:dyDescent="0.3">
      <c r="A22" s="900"/>
      <c r="B22" s="49" t="s">
        <v>496</v>
      </c>
      <c r="C22" s="46" t="e">
        <f>COUNTIF('Standard 2'!#REF!,"&lt;&gt;Blank Form")</f>
        <v>#REF!</v>
      </c>
      <c r="D22" s="7" t="e">
        <f>#REF!</f>
        <v>#REF!</v>
      </c>
      <c r="E22" s="7" t="e">
        <f>#REF!</f>
        <v>#REF!</v>
      </c>
      <c r="F22" s="7" t="e">
        <f>#REF!</f>
        <v>#REF!</v>
      </c>
      <c r="G22" s="7" t="e">
        <f>#REF!</f>
        <v>#REF!</v>
      </c>
      <c r="H22" s="7" t="e">
        <f>#REF!</f>
        <v>#REF!</v>
      </c>
      <c r="J22">
        <v>3</v>
      </c>
      <c r="K22" s="49" t="s">
        <v>497</v>
      </c>
      <c r="L22" t="s">
        <v>1009</v>
      </c>
    </row>
    <row r="23" spans="1:12" ht="15.75" customHeight="1" thickBot="1" x14ac:dyDescent="0.3">
      <c r="A23" s="900"/>
      <c r="B23" s="49" t="s">
        <v>497</v>
      </c>
      <c r="C23" s="46" t="e">
        <f>COUNTIF('Standard 2'!#REF!,"&lt;&gt;Blank Form")</f>
        <v>#REF!</v>
      </c>
      <c r="D23" s="7" t="e">
        <f>#REF!</f>
        <v>#REF!</v>
      </c>
      <c r="E23" s="7" t="e">
        <f>#REF!</f>
        <v>#REF!</v>
      </c>
      <c r="F23" s="7" t="e">
        <f>#REF!</f>
        <v>#REF!</v>
      </c>
      <c r="G23" s="7" t="e">
        <f>#REF!</f>
        <v>#REF!</v>
      </c>
      <c r="H23" s="7" t="e">
        <f>#REF!</f>
        <v>#REF!</v>
      </c>
      <c r="J23">
        <v>3</v>
      </c>
      <c r="K23" s="49" t="s">
        <v>498</v>
      </c>
      <c r="L23" t="s">
        <v>1009</v>
      </c>
    </row>
    <row r="24" spans="1:12" ht="15.75" customHeight="1" thickBot="1" x14ac:dyDescent="0.3">
      <c r="A24" s="900"/>
      <c r="B24" s="49" t="s">
        <v>498</v>
      </c>
      <c r="C24" s="46" t="e">
        <f>COUNTIF('Standard 2'!#REF!,"&lt;&gt;Blank Form")</f>
        <v>#REF!</v>
      </c>
      <c r="D24" s="7" t="e">
        <f>#REF!</f>
        <v>#REF!</v>
      </c>
      <c r="E24" s="7" t="e">
        <f>#REF!</f>
        <v>#REF!</v>
      </c>
      <c r="F24" s="7" t="e">
        <f>#REF!</f>
        <v>#REF!</v>
      </c>
      <c r="G24" s="7" t="e">
        <f>#REF!</f>
        <v>#REF!</v>
      </c>
      <c r="H24" s="7" t="e">
        <f>#REF!</f>
        <v>#REF!</v>
      </c>
      <c r="J24">
        <v>4</v>
      </c>
      <c r="K24" s="45" t="s">
        <v>1004</v>
      </c>
      <c r="L24" t="s">
        <v>1009</v>
      </c>
    </row>
    <row r="25" spans="1:12" ht="15.75" customHeight="1" thickBot="1" x14ac:dyDescent="0.3">
      <c r="A25" s="901"/>
      <c r="B25" s="48"/>
      <c r="C25" s="46"/>
      <c r="D25" s="7" t="e">
        <f>#REF!</f>
        <v>#REF!</v>
      </c>
      <c r="E25" s="7" t="e">
        <f>#REF!</f>
        <v>#REF!</v>
      </c>
      <c r="F25" s="7" t="e">
        <f>#REF!</f>
        <v>#REF!</v>
      </c>
      <c r="G25" s="7" t="e">
        <f>#REF!</f>
        <v>#REF!</v>
      </c>
      <c r="H25" s="7" t="e">
        <f>#REF!</f>
        <v>#REF!</v>
      </c>
      <c r="J25">
        <v>4</v>
      </c>
      <c r="K25" s="45" t="s">
        <v>493</v>
      </c>
      <c r="L25" t="s">
        <v>1009</v>
      </c>
    </row>
    <row r="26" spans="1:12" ht="15.75" customHeight="1" thickBot="1" x14ac:dyDescent="0.3">
      <c r="A26" s="899">
        <v>4</v>
      </c>
      <c r="B26" s="45" t="s">
        <v>1004</v>
      </c>
      <c r="C26" s="46" t="e">
        <f>COUNTIF(#REF!,"&lt;&gt;Blank Form")</f>
        <v>#REF!</v>
      </c>
      <c r="D26" s="7" t="e">
        <f>#REF!</f>
        <v>#REF!</v>
      </c>
      <c r="E26" s="7" t="e">
        <f>#REF!</f>
        <v>#REF!</v>
      </c>
      <c r="F26" s="7" t="e">
        <f>#REF!</f>
        <v>#REF!</v>
      </c>
      <c r="G26" s="7" t="e">
        <f>#REF!</f>
        <v>#REF!</v>
      </c>
      <c r="H26" s="7" t="e">
        <f>#REF!</f>
        <v>#REF!</v>
      </c>
      <c r="J26">
        <v>4</v>
      </c>
      <c r="K26" s="45" t="s">
        <v>494</v>
      </c>
      <c r="L26" t="s">
        <v>1009</v>
      </c>
    </row>
    <row r="27" spans="1:12" ht="15.75" customHeight="1" thickBot="1" x14ac:dyDescent="0.3">
      <c r="A27" s="900"/>
      <c r="B27" s="45" t="s">
        <v>493</v>
      </c>
      <c r="C27" s="46" t="e">
        <f>COUNTIF(#REF!,"&lt;&gt;Blank Form")</f>
        <v>#REF!</v>
      </c>
      <c r="D27" s="896" t="e">
        <f>#REF!</f>
        <v>#REF!</v>
      </c>
      <c r="E27" s="897"/>
      <c r="F27" s="897"/>
      <c r="G27" s="897"/>
      <c r="H27" s="898"/>
      <c r="J27" t="s">
        <v>971</v>
      </c>
      <c r="L27" t="s">
        <v>1009</v>
      </c>
    </row>
    <row r="28" spans="1:12" ht="15.75" customHeight="1" thickBot="1" x14ac:dyDescent="0.3">
      <c r="A28" s="900"/>
      <c r="B28" s="45" t="s">
        <v>494</v>
      </c>
      <c r="C28" s="46" t="e">
        <f>COUNTIF(#REF!,"&lt;&gt;Blank Form")</f>
        <v>#REF!</v>
      </c>
      <c r="D28" s="7" t="e">
        <f>#REF!</f>
        <v>#REF!</v>
      </c>
      <c r="E28" s="7" t="e">
        <f>#REF!</f>
        <v>#REF!</v>
      </c>
      <c r="F28" s="7" t="e">
        <f>#REF!</f>
        <v>#REF!</v>
      </c>
      <c r="G28" s="7" t="e">
        <f>#REF!</f>
        <v>#REF!</v>
      </c>
      <c r="H28" s="7" t="e">
        <f>#REF!</f>
        <v>#REF!</v>
      </c>
      <c r="J28">
        <v>5</v>
      </c>
      <c r="K28" s="45" t="s">
        <v>1004</v>
      </c>
      <c r="L28" t="s">
        <v>1009</v>
      </c>
    </row>
    <row r="29" spans="1:12" ht="15.75" customHeight="1" thickBot="1" x14ac:dyDescent="0.3">
      <c r="A29" s="901"/>
      <c r="B29" s="48"/>
      <c r="C29" s="46"/>
      <c r="D29" s="7" t="e">
        <f>#REF!</f>
        <v>#REF!</v>
      </c>
      <c r="E29" s="7" t="e">
        <f>#REF!</f>
        <v>#REF!</v>
      </c>
      <c r="F29" s="7" t="e">
        <f>#REF!</f>
        <v>#REF!</v>
      </c>
      <c r="G29" s="7" t="e">
        <f>#REF!</f>
        <v>#REF!</v>
      </c>
      <c r="H29" s="7" t="e">
        <f>#REF!</f>
        <v>#REF!</v>
      </c>
      <c r="J29">
        <v>5</v>
      </c>
      <c r="K29" s="45" t="s">
        <v>493</v>
      </c>
      <c r="L29" t="s">
        <v>1009</v>
      </c>
    </row>
    <row r="30" spans="1:12" ht="15.75" customHeight="1" thickBot="1" x14ac:dyDescent="0.3">
      <c r="A30" s="899">
        <v>5</v>
      </c>
      <c r="B30" s="45" t="s">
        <v>1004</v>
      </c>
      <c r="C30" s="46" t="e">
        <f>COUNTIF(#REF!,"&lt;&gt;Blank Form")</f>
        <v>#REF!</v>
      </c>
      <c r="D30" s="7" t="e">
        <f>#REF!</f>
        <v>#REF!</v>
      </c>
      <c r="E30" s="7" t="e">
        <f>#REF!</f>
        <v>#REF!</v>
      </c>
      <c r="F30" s="7" t="e">
        <f>#REF!</f>
        <v>#REF!</v>
      </c>
      <c r="G30" s="7" t="e">
        <f>#REF!</f>
        <v>#REF!</v>
      </c>
      <c r="H30" s="7" t="e">
        <f>#REF!</f>
        <v>#REF!</v>
      </c>
      <c r="J30">
        <v>5</v>
      </c>
      <c r="K30" s="45" t="s">
        <v>494</v>
      </c>
      <c r="L30" t="s">
        <v>1009</v>
      </c>
    </row>
    <row r="31" spans="1:12" ht="15.75" customHeight="1" thickBot="1" x14ac:dyDescent="0.3">
      <c r="A31" s="900"/>
      <c r="B31" s="45" t="s">
        <v>493</v>
      </c>
      <c r="C31" s="46" t="e">
        <f>COUNTIF(#REF!,"&lt;&gt;Blank Form")</f>
        <v>#REF!</v>
      </c>
      <c r="D31" s="896" t="e">
        <f>#REF!</f>
        <v>#REF!</v>
      </c>
      <c r="E31" s="897"/>
      <c r="F31" s="897"/>
      <c r="G31" s="897"/>
      <c r="H31" s="898"/>
      <c r="J31">
        <v>5</v>
      </c>
      <c r="K31" s="45" t="s">
        <v>495</v>
      </c>
      <c r="L31" t="s">
        <v>1009</v>
      </c>
    </row>
    <row r="32" spans="1:12" ht="15.75" customHeight="1" thickBot="1" x14ac:dyDescent="0.3">
      <c r="A32" s="900"/>
      <c r="B32" s="45" t="s">
        <v>494</v>
      </c>
      <c r="C32" s="46" t="e">
        <f>COUNTIF(#REF!,"&lt;&gt;Blank Form")</f>
        <v>#REF!</v>
      </c>
      <c r="D32" s="7"/>
      <c r="E32" s="7"/>
      <c r="F32" s="7"/>
      <c r="G32" s="7"/>
      <c r="H32" s="7"/>
      <c r="J32" t="s">
        <v>972</v>
      </c>
      <c r="L32" t="s">
        <v>1009</v>
      </c>
    </row>
    <row r="33" spans="1:8" ht="15.75" customHeight="1" thickBot="1" x14ac:dyDescent="0.3">
      <c r="A33" s="900"/>
      <c r="B33" s="45" t="s">
        <v>495</v>
      </c>
      <c r="C33" s="46" t="e">
        <f>COUNTIF(#REF!,"&lt;&gt;Blank Form")</f>
        <v>#REF!</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896" t="e">
        <f>#REF!</f>
        <v>#REF!</v>
      </c>
      <c r="E36" s="897"/>
      <c r="F36" s="897"/>
      <c r="G36" s="897"/>
      <c r="H36" s="898"/>
    </row>
    <row r="41" spans="1:8" x14ac:dyDescent="0.25">
      <c r="C41" s="35" t="s">
        <v>1028</v>
      </c>
      <c r="D41" s="50" t="e">
        <f>SUM(C3:C8)/COUNT(C3:C8)</f>
        <v>#REF!</v>
      </c>
    </row>
    <row r="42" spans="1:8" x14ac:dyDescent="0.25">
      <c r="C42" s="35" t="s">
        <v>1029</v>
      </c>
      <c r="D42" s="50" t="e">
        <f>SUM(C10:C15)/COUNT(C10:C15)</f>
        <v>#REF!</v>
      </c>
    </row>
    <row r="43" spans="1:8" x14ac:dyDescent="0.25">
      <c r="C43" s="35" t="s">
        <v>1034</v>
      </c>
      <c r="D43" s="50" t="e">
        <f>SUM(C17:C24)/COUNT(C17:C24)</f>
        <v>#REF!</v>
      </c>
    </row>
    <row r="44" spans="1:8" x14ac:dyDescent="0.25">
      <c r="C44" s="35" t="s">
        <v>1039</v>
      </c>
      <c r="D44" s="50" t="e">
        <f>SUM(C26:C28)/COUNT(C26:C28)</f>
        <v>#REF!</v>
      </c>
    </row>
    <row r="45" spans="1:8" x14ac:dyDescent="0.25">
      <c r="C45" s="35" t="s">
        <v>1043</v>
      </c>
      <c r="D45" s="50" t="e">
        <f>SUM(C30:C33)/COUNT(C30:C33)</f>
        <v>#REF!</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5" type="noConversion"/>
  <conditionalFormatting sqref="D5:H10">
    <cfRule type="expression" dxfId="26" priority="140" stopIfTrue="1">
      <formula>($G$4="*")</formula>
    </cfRule>
  </conditionalFormatting>
  <conditionalFormatting sqref="D5:H10">
    <cfRule type="expression" dxfId="25" priority="139" stopIfTrue="1">
      <formula>($H$4="*")</formula>
    </cfRule>
  </conditionalFormatting>
  <conditionalFormatting sqref="D5:H10">
    <cfRule type="expression" dxfId="24" priority="138" stopIfTrue="1">
      <formula>($I$4="*")</formula>
    </cfRule>
  </conditionalFormatting>
  <conditionalFormatting sqref="D5:H10">
    <cfRule type="expression" dxfId="23" priority="137" stopIfTrue="1">
      <formula>($J$4="*")</formula>
    </cfRule>
  </conditionalFormatting>
  <conditionalFormatting sqref="D5:H10">
    <cfRule type="expression" dxfId="22" priority="136" stopIfTrue="1">
      <formula>($K$4="*")</formula>
    </cfRule>
  </conditionalFormatting>
  <conditionalFormatting sqref="D12:H17">
    <cfRule type="expression" dxfId="21" priority="15" stopIfTrue="1">
      <formula>($G$4="*")</formula>
    </cfRule>
  </conditionalFormatting>
  <conditionalFormatting sqref="D12:H17">
    <cfRule type="expression" dxfId="20" priority="14" stopIfTrue="1">
      <formula>($H$4="*")</formula>
    </cfRule>
  </conditionalFormatting>
  <conditionalFormatting sqref="D12:H17">
    <cfRule type="expression" dxfId="19" priority="13" stopIfTrue="1">
      <formula>($I$4="*")</formula>
    </cfRule>
  </conditionalFormatting>
  <conditionalFormatting sqref="D12:H17">
    <cfRule type="expression" dxfId="18" priority="12" stopIfTrue="1">
      <formula>($J$4="*")</formula>
    </cfRule>
  </conditionalFormatting>
  <conditionalFormatting sqref="D12:H17">
    <cfRule type="expression" dxfId="17" priority="11" stopIfTrue="1">
      <formula>($K$4="*")</formula>
    </cfRule>
  </conditionalFormatting>
  <conditionalFormatting sqref="D19:H26">
    <cfRule type="expression" dxfId="16" priority="10" stopIfTrue="1">
      <formula>($G$4="*")</formula>
    </cfRule>
  </conditionalFormatting>
  <conditionalFormatting sqref="D19:H26">
    <cfRule type="expression" dxfId="15" priority="9" stopIfTrue="1">
      <formula>($H$4="*")</formula>
    </cfRule>
  </conditionalFormatting>
  <conditionalFormatting sqref="D19:H26">
    <cfRule type="expression" dxfId="14" priority="8" stopIfTrue="1">
      <formula>($I$4="*")</formula>
    </cfRule>
  </conditionalFormatting>
  <conditionalFormatting sqref="D19:H26">
    <cfRule type="expression" dxfId="13" priority="7" stopIfTrue="1">
      <formula>($J$4="*")</formula>
    </cfRule>
  </conditionalFormatting>
  <conditionalFormatting sqref="D19:H26">
    <cfRule type="expression" dxfId="12" priority="6" stopIfTrue="1">
      <formula>($K$4="*")</formula>
    </cfRule>
  </conditionalFormatting>
  <conditionalFormatting sqref="D28:H30">
    <cfRule type="expression" dxfId="11" priority="5" stopIfTrue="1">
      <formula>($G$4="*")</formula>
    </cfRule>
  </conditionalFormatting>
  <conditionalFormatting sqref="D28:H30">
    <cfRule type="expression" dxfId="10" priority="4" stopIfTrue="1">
      <formula>($H$4="*")</formula>
    </cfRule>
  </conditionalFormatting>
  <conditionalFormatting sqref="D28:H30">
    <cfRule type="expression" dxfId="9" priority="3" stopIfTrue="1">
      <formula>($I$4="*")</formula>
    </cfRule>
  </conditionalFormatting>
  <conditionalFormatting sqref="D28:H30">
    <cfRule type="expression" dxfId="8" priority="2" stopIfTrue="1">
      <formula>($J$4="*")</formula>
    </cfRule>
  </conditionalFormatting>
  <conditionalFormatting sqref="D28:H30">
    <cfRule type="expression" dxfId="7"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486</v>
      </c>
    </row>
    <row r="4" spans="1:6" x14ac:dyDescent="0.25">
      <c r="A4" t="s">
        <v>487</v>
      </c>
      <c r="B4" t="s">
        <v>488</v>
      </c>
      <c r="C4" t="s">
        <v>490</v>
      </c>
      <c r="D4" t="s">
        <v>489</v>
      </c>
      <c r="E4" t="s">
        <v>491</v>
      </c>
      <c r="F4" t="s">
        <v>492</v>
      </c>
    </row>
  </sheetData>
  <phoneticPr fontId="15"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5" type="noConversion"/>
  <pageMargins left="0.75" right="0.75" top="1" bottom="1" header="0.5" footer="0.5"/>
  <pageSetup orientation="portrait" horizontalDpi="4294967292" verticalDpi="4294967292"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1"/>
  <sheetViews>
    <sheetView workbookViewId="0"/>
  </sheetViews>
  <sheetFormatPr defaultRowHeight="15.75" x14ac:dyDescent="0.25"/>
  <cols>
    <col min="1" max="1" width="41.875" bestFit="1" customWidth="1"/>
  </cols>
  <sheetData>
    <row r="1" spans="1:12" x14ac:dyDescent="0.25">
      <c r="A1" t="s">
        <v>3333</v>
      </c>
      <c r="B1" t="s">
        <v>3334</v>
      </c>
      <c r="L1" t="s">
        <v>3361</v>
      </c>
    </row>
    <row r="2" spans="1:12" x14ac:dyDescent="0.25">
      <c r="A2" t="s">
        <v>3336</v>
      </c>
    </row>
    <row r="4" spans="1:12" x14ac:dyDescent="0.25">
      <c r="A4" t="s">
        <v>3337</v>
      </c>
    </row>
    <row r="6" spans="1:12" x14ac:dyDescent="0.25">
      <c r="A6" t="s">
        <v>3340</v>
      </c>
    </row>
    <row r="8" spans="1:12" ht="16.5" thickBot="1" x14ac:dyDescent="0.3"/>
    <row r="9" spans="1:12" ht="32.25" thickBot="1" x14ac:dyDescent="0.3">
      <c r="A9" s="418" t="s">
        <v>3025</v>
      </c>
      <c r="B9" s="399" t="s">
        <v>3341</v>
      </c>
      <c r="C9" s="399"/>
      <c r="D9" s="399"/>
      <c r="E9" s="399"/>
      <c r="F9" s="399"/>
    </row>
    <row r="10" spans="1:12" ht="16.5" thickBot="1" x14ac:dyDescent="0.3">
      <c r="B10" s="399"/>
      <c r="C10" s="399"/>
      <c r="D10" s="399"/>
      <c r="E10" s="399"/>
      <c r="F10" s="399"/>
    </row>
    <row r="11" spans="1:12" ht="32.25" thickBot="1" x14ac:dyDescent="0.3">
      <c r="A11" s="416" t="s">
        <v>3031</v>
      </c>
      <c r="B11" s="417"/>
      <c r="C11" t="s">
        <v>3354</v>
      </c>
    </row>
  </sheetData>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2" id="{3FCB2EE6-F3FE-440E-9AF4-FAEA8F9485C6}">
            <xm:f>ISBLANK('Standard 7 Selecting'!$B$24)</xm:f>
            <x14:dxf>
              <fill>
                <patternFill>
                  <bgColor theme="0" tint="-0.499984740745262"/>
                </patternFill>
              </fill>
            </x14:dxf>
          </x14:cfRule>
          <xm:sqref>A9</xm:sqref>
        </x14:conditionalFormatting>
        <x14:conditionalFormatting xmlns:xm="http://schemas.microsoft.com/office/excel/2006/main">
          <x14:cfRule type="expression" priority="1" id="{3179218D-21B9-4989-8368-AE677C459409}">
            <xm:f>ISBLANK('Standard 7 Selecting'!$B$24)</xm:f>
            <x14:dxf>
              <fill>
                <patternFill>
                  <bgColor theme="0" tint="-0.499984740745262"/>
                </patternFill>
              </fill>
            </x14:dxf>
          </x14:cfRule>
          <xm:sqref>A11:B11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32"/>
  <sheetViews>
    <sheetView topLeftCell="A8" workbookViewId="0">
      <selection activeCell="M19" sqref="M19"/>
    </sheetView>
  </sheetViews>
  <sheetFormatPr defaultRowHeight="15.75" x14ac:dyDescent="0.25"/>
  <cols>
    <col min="1" max="1" width="17.375" customWidth="1"/>
    <col min="4" max="4" width="26" bestFit="1" customWidth="1"/>
  </cols>
  <sheetData>
    <row r="1" spans="1:14" ht="23.25" x14ac:dyDescent="0.25">
      <c r="A1" s="334" t="s">
        <v>3081</v>
      </c>
      <c r="B1" s="324"/>
      <c r="C1" s="324"/>
      <c r="D1" s="324"/>
    </row>
    <row r="2" spans="1:14" x14ac:dyDescent="0.25">
      <c r="A2" s="324" t="s">
        <v>3082</v>
      </c>
      <c r="B2" s="324"/>
      <c r="C2" s="324"/>
      <c r="D2" s="324"/>
    </row>
    <row r="3" spans="1:14" x14ac:dyDescent="0.25">
      <c r="A3" s="324"/>
      <c r="B3" s="324" t="s">
        <v>3083</v>
      </c>
      <c r="C3" s="324"/>
      <c r="D3" s="324"/>
    </row>
    <row r="4" spans="1:14" x14ac:dyDescent="0.25">
      <c r="A4" s="324"/>
      <c r="B4" s="324" t="s">
        <v>3084</v>
      </c>
      <c r="C4" s="324"/>
      <c r="D4" s="324"/>
    </row>
    <row r="5" spans="1:14" x14ac:dyDescent="0.25">
      <c r="A5" s="324"/>
      <c r="B5" s="324" t="s">
        <v>3085</v>
      </c>
      <c r="C5" s="324"/>
      <c r="D5" s="324"/>
    </row>
    <row r="6" spans="1:14" s="399" customFormat="1" x14ac:dyDescent="0.25"/>
    <row r="7" spans="1:14" s="399" customFormat="1" x14ac:dyDescent="0.25"/>
    <row r="8" spans="1:14" s="324" customFormat="1" x14ac:dyDescent="0.25"/>
    <row r="9" spans="1:14" x14ac:dyDescent="0.25">
      <c r="A9" s="324"/>
      <c r="B9" s="324"/>
      <c r="C9" s="324"/>
      <c r="D9" s="324"/>
    </row>
    <row r="10" spans="1:14" x14ac:dyDescent="0.25">
      <c r="A10" s="324"/>
      <c r="B10" s="324"/>
      <c r="C10" s="324"/>
      <c r="D10" s="324"/>
    </row>
    <row r="11" spans="1:14" x14ac:dyDescent="0.25">
      <c r="A11" s="324"/>
      <c r="B11" s="324"/>
      <c r="C11" s="324"/>
      <c r="D11" s="324"/>
      <c r="F11" t="s">
        <v>3358</v>
      </c>
      <c r="N11" s="422">
        <v>0.5</v>
      </c>
    </row>
    <row r="12" spans="1:14" ht="16.5" thickBot="1" x14ac:dyDescent="0.3">
      <c r="A12" s="324"/>
      <c r="B12" s="324"/>
      <c r="C12" s="324"/>
      <c r="D12" s="324"/>
      <c r="F12" t="s">
        <v>3359</v>
      </c>
      <c r="N12" s="50">
        <f>1-N11</f>
        <v>0.5</v>
      </c>
    </row>
    <row r="13" spans="1:14" x14ac:dyDescent="0.25">
      <c r="A13" s="328" t="s">
        <v>3357</v>
      </c>
      <c r="B13" s="329"/>
      <c r="C13" s="329"/>
      <c r="D13" s="330" t="s">
        <v>3360</v>
      </c>
    </row>
    <row r="14" spans="1:14" x14ac:dyDescent="0.25">
      <c r="A14" s="336" t="s">
        <v>1028</v>
      </c>
      <c r="B14" s="335">
        <v>1</v>
      </c>
      <c r="C14" s="327"/>
      <c r="D14" s="331">
        <f>Report!K63</f>
        <v>0.08</v>
      </c>
    </row>
    <row r="15" spans="1:14" x14ac:dyDescent="0.25">
      <c r="A15" s="336" t="s">
        <v>1029</v>
      </c>
      <c r="B15" s="335">
        <v>1</v>
      </c>
      <c r="C15" s="327"/>
      <c r="D15" s="331">
        <f>Report!K64</f>
        <v>0.1</v>
      </c>
    </row>
    <row r="16" spans="1:14" x14ac:dyDescent="0.25">
      <c r="A16" s="336" t="s">
        <v>1034</v>
      </c>
      <c r="B16" s="335">
        <v>1</v>
      </c>
      <c r="C16" s="327"/>
      <c r="D16" s="331">
        <f>Report!K65</f>
        <v>0.08</v>
      </c>
    </row>
    <row r="17" spans="1:4" x14ac:dyDescent="0.25">
      <c r="A17" s="336" t="s">
        <v>1039</v>
      </c>
      <c r="B17" s="335">
        <v>1</v>
      </c>
      <c r="C17" s="327"/>
      <c r="D17" s="331">
        <f>Report!K66</f>
        <v>0.06</v>
      </c>
    </row>
    <row r="18" spans="1:4" s="324" customFormat="1" x14ac:dyDescent="0.25">
      <c r="A18" s="336" t="s">
        <v>1043</v>
      </c>
      <c r="B18" s="335">
        <v>1</v>
      </c>
      <c r="C18" s="327"/>
      <c r="D18" s="331">
        <f>Report!K67</f>
        <v>0.12</v>
      </c>
    </row>
    <row r="19" spans="1:4" ht="16.5" thickBot="1" x14ac:dyDescent="0.3">
      <c r="A19" s="337" t="s">
        <v>3079</v>
      </c>
      <c r="B19" s="338">
        <v>1</v>
      </c>
      <c r="C19" s="332"/>
      <c r="D19" s="333">
        <f>Report!K68</f>
        <v>0.06</v>
      </c>
    </row>
    <row r="20" spans="1:4" x14ac:dyDescent="0.25">
      <c r="A20" s="324" t="s">
        <v>3086</v>
      </c>
      <c r="B20" s="324"/>
      <c r="C20" s="324"/>
      <c r="D20" s="324"/>
    </row>
    <row r="21" spans="1:4" x14ac:dyDescent="0.25">
      <c r="A21" s="324" t="s">
        <v>3087</v>
      </c>
      <c r="B21" s="324"/>
      <c r="C21" s="324"/>
      <c r="D21" s="324"/>
    </row>
    <row r="22" spans="1:4" x14ac:dyDescent="0.25">
      <c r="A22" s="324" t="s">
        <v>3088</v>
      </c>
      <c r="B22" s="324"/>
      <c r="C22" s="324"/>
      <c r="D22" s="324"/>
    </row>
    <row r="31" spans="1:4" x14ac:dyDescent="0.25">
      <c r="A31" t="s">
        <v>3090</v>
      </c>
    </row>
    <row r="32" spans="1:4" x14ac:dyDescent="0.25">
      <c r="A32" t="s">
        <v>3090</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sheetPr>
  <dimension ref="A1:V83"/>
  <sheetViews>
    <sheetView showGridLines="0" tabSelected="1" workbookViewId="0">
      <selection activeCell="B1" sqref="B1"/>
    </sheetView>
  </sheetViews>
  <sheetFormatPr defaultColWidth="8.875" defaultRowHeight="15" x14ac:dyDescent="0.25"/>
  <cols>
    <col min="1" max="16384" width="8.875" style="8"/>
  </cols>
  <sheetData>
    <row r="1" spans="1:22" x14ac:dyDescent="0.25">
      <c r="A1" s="381" t="s">
        <v>464</v>
      </c>
      <c r="B1" s="381" t="s">
        <v>3372</v>
      </c>
      <c r="C1" s="382"/>
      <c r="D1" s="372" t="s">
        <v>3227</v>
      </c>
      <c r="E1" s="382"/>
      <c r="F1" s="382"/>
      <c r="G1" s="382"/>
      <c r="H1" s="382"/>
      <c r="I1" s="382"/>
      <c r="J1" s="382"/>
      <c r="K1" s="382"/>
      <c r="L1" s="382"/>
      <c r="M1" s="383"/>
      <c r="N1" s="383"/>
      <c r="O1" s="383"/>
      <c r="P1" s="383"/>
      <c r="Q1" s="383"/>
      <c r="R1" s="383"/>
      <c r="S1" s="383"/>
      <c r="T1" s="383"/>
      <c r="U1" s="383"/>
      <c r="V1" s="383"/>
    </row>
    <row r="2" spans="1:22" ht="81.75" customHeight="1" x14ac:dyDescent="0.25">
      <c r="A2" s="381"/>
      <c r="B2" s="441" t="s">
        <v>3228</v>
      </c>
      <c r="C2" s="442"/>
      <c r="D2" s="442"/>
      <c r="E2" s="442"/>
      <c r="F2" s="442"/>
      <c r="G2" s="442"/>
      <c r="H2" s="442"/>
      <c r="I2" s="442"/>
      <c r="J2" s="442"/>
      <c r="K2" s="442"/>
      <c r="L2" s="442"/>
      <c r="M2" s="383"/>
      <c r="N2" s="383"/>
      <c r="O2" s="383"/>
      <c r="P2" s="383"/>
      <c r="Q2" s="383"/>
      <c r="R2" s="383"/>
      <c r="S2" s="383"/>
      <c r="T2" s="383"/>
      <c r="U2" s="383"/>
      <c r="V2" s="383"/>
    </row>
    <row r="3" spans="1:22" ht="21" customHeight="1" x14ac:dyDescent="0.25">
      <c r="A3" s="381"/>
      <c r="B3" s="443" t="s">
        <v>3178</v>
      </c>
      <c r="C3" s="443"/>
      <c r="D3" s="443"/>
      <c r="E3" s="443"/>
      <c r="F3" s="443"/>
      <c r="G3" s="378"/>
      <c r="H3" s="378"/>
      <c r="I3" s="378"/>
      <c r="J3" s="378"/>
      <c r="K3" s="378"/>
      <c r="L3" s="378"/>
      <c r="M3" s="383"/>
      <c r="N3" s="383"/>
      <c r="O3" s="383"/>
      <c r="P3" s="383"/>
      <c r="Q3" s="383"/>
      <c r="R3" s="383"/>
      <c r="S3" s="383"/>
      <c r="T3" s="383"/>
      <c r="U3" s="383"/>
      <c r="V3" s="383"/>
    </row>
    <row r="4" spans="1:22" ht="15.75" x14ac:dyDescent="0.25">
      <c r="A4" s="382"/>
      <c r="B4" s="380" t="s">
        <v>3179</v>
      </c>
      <c r="C4" s="379"/>
      <c r="D4" s="379"/>
      <c r="E4" s="379"/>
      <c r="F4" s="379"/>
      <c r="G4" s="379"/>
      <c r="H4" s="379"/>
      <c r="I4" s="379"/>
      <c r="J4" s="373"/>
      <c r="K4" s="373"/>
      <c r="L4" s="373"/>
      <c r="M4" s="383"/>
      <c r="N4" s="383"/>
      <c r="O4" s="383"/>
      <c r="P4" s="383"/>
      <c r="Q4" s="383"/>
      <c r="R4" s="383"/>
      <c r="S4" s="383"/>
      <c r="T4" s="383"/>
      <c r="U4" s="383"/>
      <c r="V4" s="383"/>
    </row>
    <row r="5" spans="1:22" ht="15" customHeight="1" x14ac:dyDescent="0.25">
      <c r="A5" s="439" t="s">
        <v>3180</v>
      </c>
      <c r="B5" s="439"/>
      <c r="C5" s="439"/>
      <c r="D5" s="439"/>
      <c r="E5" s="439"/>
      <c r="F5" s="439"/>
      <c r="G5" s="439"/>
      <c r="H5" s="439"/>
      <c r="I5" s="439"/>
      <c r="J5" s="439"/>
      <c r="K5" s="439"/>
      <c r="L5" s="439"/>
      <c r="M5" s="383"/>
      <c r="N5" s="383"/>
      <c r="O5" s="383"/>
      <c r="P5" s="383"/>
      <c r="Q5" s="383"/>
      <c r="R5" s="383"/>
      <c r="S5" s="383"/>
      <c r="T5" s="383"/>
      <c r="U5" s="383"/>
      <c r="V5" s="383"/>
    </row>
    <row r="6" spans="1:22" ht="83.25" customHeight="1" x14ac:dyDescent="0.25">
      <c r="A6" s="914" t="s">
        <v>3373</v>
      </c>
      <c r="B6" s="915"/>
      <c r="C6" s="915"/>
      <c r="D6" s="915"/>
      <c r="E6" s="915"/>
      <c r="F6" s="915"/>
      <c r="G6" s="915"/>
      <c r="H6" s="915"/>
      <c r="I6" s="915"/>
      <c r="J6" s="915"/>
      <c r="K6" s="915"/>
      <c r="L6" s="915"/>
      <c r="M6" s="383"/>
      <c r="N6" s="383"/>
      <c r="O6" s="383"/>
      <c r="P6" s="383"/>
      <c r="Q6" s="383"/>
      <c r="R6" s="383"/>
      <c r="S6" s="383"/>
      <c r="T6" s="383"/>
      <c r="U6" s="383"/>
      <c r="V6" s="383"/>
    </row>
    <row r="7" spans="1:22" ht="15" customHeight="1" x14ac:dyDescent="0.25">
      <c r="A7" s="439" t="s">
        <v>3181</v>
      </c>
      <c r="B7" s="439"/>
      <c r="C7" s="439"/>
      <c r="D7" s="439"/>
      <c r="E7" s="439"/>
      <c r="F7" s="439"/>
      <c r="G7" s="439"/>
      <c r="H7" s="439"/>
      <c r="I7" s="439"/>
      <c r="J7" s="439"/>
      <c r="K7" s="439"/>
      <c r="L7" s="439"/>
      <c r="M7" s="383"/>
      <c r="N7" s="383"/>
      <c r="O7" s="383"/>
      <c r="P7" s="383"/>
      <c r="Q7" s="383"/>
      <c r="R7" s="383"/>
      <c r="S7" s="383"/>
      <c r="T7" s="383"/>
      <c r="U7" s="383"/>
      <c r="V7" s="383"/>
    </row>
    <row r="8" spans="1:22" ht="89.25" customHeight="1" x14ac:dyDescent="0.25">
      <c r="A8" s="436" t="s">
        <v>3205</v>
      </c>
      <c r="B8" s="426"/>
      <c r="C8" s="426"/>
      <c r="D8" s="426"/>
      <c r="E8" s="426"/>
      <c r="F8" s="426"/>
      <c r="G8" s="426"/>
      <c r="H8" s="426"/>
      <c r="I8" s="426"/>
      <c r="J8" s="426"/>
      <c r="K8" s="426"/>
      <c r="L8" s="426"/>
      <c r="M8" s="383"/>
      <c r="N8" s="383"/>
      <c r="O8" s="383"/>
      <c r="P8" s="383"/>
      <c r="Q8" s="383"/>
      <c r="R8" s="383"/>
      <c r="S8" s="383"/>
      <c r="T8" s="383"/>
      <c r="U8" s="383"/>
      <c r="V8" s="383"/>
    </row>
    <row r="9" spans="1:22" ht="21" customHeight="1" x14ac:dyDescent="0.25">
      <c r="A9" s="437" t="s">
        <v>3182</v>
      </c>
      <c r="B9" s="437"/>
      <c r="C9" s="437"/>
      <c r="D9" s="437"/>
      <c r="E9" s="437"/>
      <c r="F9" s="437"/>
      <c r="G9" s="437"/>
      <c r="H9" s="437"/>
      <c r="I9" s="437"/>
      <c r="J9" s="437"/>
      <c r="K9" s="437"/>
      <c r="L9" s="437"/>
      <c r="M9" s="383"/>
      <c r="N9" s="383"/>
      <c r="O9" s="383"/>
      <c r="P9" s="383"/>
      <c r="Q9" s="383"/>
      <c r="R9" s="383"/>
      <c r="S9" s="383"/>
      <c r="T9" s="383"/>
      <c r="U9" s="383"/>
      <c r="V9" s="383"/>
    </row>
    <row r="10" spans="1:22" ht="113.25" customHeight="1" x14ac:dyDescent="0.25">
      <c r="A10" s="436" t="s">
        <v>3206</v>
      </c>
      <c r="B10" s="426"/>
      <c r="C10" s="426"/>
      <c r="D10" s="426"/>
      <c r="E10" s="426"/>
      <c r="F10" s="426"/>
      <c r="G10" s="426"/>
      <c r="H10" s="426"/>
      <c r="I10" s="426"/>
      <c r="J10" s="426"/>
      <c r="K10" s="426"/>
      <c r="L10" s="426"/>
      <c r="M10" s="383"/>
      <c r="N10" s="383"/>
      <c r="O10" s="383"/>
      <c r="P10" s="383"/>
      <c r="Q10" s="383"/>
      <c r="R10" s="383"/>
      <c r="S10" s="383"/>
      <c r="T10" s="383"/>
      <c r="U10" s="383"/>
      <c r="V10" s="383"/>
    </row>
    <row r="11" spans="1:22" ht="34.5" customHeight="1" x14ac:dyDescent="0.25">
      <c r="A11" s="373"/>
      <c r="B11" s="440" t="s">
        <v>3183</v>
      </c>
      <c r="C11" s="440"/>
      <c r="D11" s="440"/>
      <c r="E11" s="440"/>
      <c r="F11" s="394"/>
      <c r="G11" s="394"/>
      <c r="H11" s="394"/>
      <c r="I11" s="385"/>
      <c r="J11" s="385"/>
      <c r="K11" s="385"/>
      <c r="L11" s="385"/>
      <c r="M11" s="383"/>
      <c r="N11" s="383"/>
      <c r="O11" s="383"/>
      <c r="P11" s="383"/>
      <c r="Q11" s="383"/>
      <c r="R11" s="383"/>
      <c r="S11" s="383"/>
      <c r="T11" s="383"/>
      <c r="U11" s="383"/>
      <c r="V11" s="383"/>
    </row>
    <row r="12" spans="1:22" ht="53.25" customHeight="1" x14ac:dyDescent="0.25">
      <c r="A12" s="425" t="s">
        <v>3184</v>
      </c>
      <c r="B12" s="426"/>
      <c r="C12" s="426"/>
      <c r="D12" s="426"/>
      <c r="E12" s="426"/>
      <c r="F12" s="426"/>
      <c r="G12" s="426"/>
      <c r="H12" s="426"/>
      <c r="I12" s="426"/>
      <c r="J12" s="426"/>
      <c r="K12" s="426"/>
      <c r="L12" s="426"/>
      <c r="M12" s="383"/>
      <c r="N12" s="383"/>
      <c r="O12" s="383"/>
      <c r="P12" s="383"/>
      <c r="Q12" s="383"/>
      <c r="R12" s="383"/>
      <c r="S12" s="383"/>
      <c r="T12" s="383"/>
      <c r="U12" s="383"/>
      <c r="V12" s="383"/>
    </row>
    <row r="13" spans="1:22" ht="31.5" customHeight="1" x14ac:dyDescent="0.25">
      <c r="A13" s="373"/>
      <c r="B13" s="440" t="s">
        <v>3185</v>
      </c>
      <c r="C13" s="440"/>
      <c r="D13" s="440"/>
      <c r="E13" s="373"/>
      <c r="F13" s="394"/>
      <c r="G13" s="394"/>
      <c r="H13" s="394"/>
      <c r="I13" s="385"/>
      <c r="J13" s="385"/>
      <c r="K13" s="385"/>
      <c r="L13" s="385"/>
      <c r="M13" s="383"/>
      <c r="N13" s="383"/>
      <c r="O13" s="383"/>
      <c r="P13" s="383"/>
      <c r="Q13" s="383"/>
      <c r="R13" s="383"/>
      <c r="S13" s="383"/>
      <c r="T13" s="383"/>
      <c r="U13" s="383"/>
      <c r="V13" s="383"/>
    </row>
    <row r="14" spans="1:22" ht="51.75" customHeight="1" x14ac:dyDescent="0.25">
      <c r="A14" s="425" t="s">
        <v>3186</v>
      </c>
      <c r="B14" s="426"/>
      <c r="C14" s="426"/>
      <c r="D14" s="426"/>
      <c r="E14" s="426"/>
      <c r="F14" s="426"/>
      <c r="G14" s="426"/>
      <c r="H14" s="426"/>
      <c r="I14" s="426"/>
      <c r="J14" s="426"/>
      <c r="K14" s="426"/>
      <c r="L14" s="426"/>
      <c r="M14" s="383"/>
      <c r="N14" s="383"/>
      <c r="O14" s="383"/>
      <c r="P14" s="383"/>
      <c r="Q14" s="383"/>
      <c r="R14" s="383"/>
      <c r="S14" s="383"/>
      <c r="T14" s="383"/>
      <c r="U14" s="383"/>
      <c r="V14" s="383"/>
    </row>
    <row r="15" spans="1:22" s="920" customFormat="1" ht="58.5" customHeight="1" x14ac:dyDescent="0.25">
      <c r="A15" s="916"/>
      <c r="B15" s="917" t="s">
        <v>3374</v>
      </c>
      <c r="C15" s="917"/>
      <c r="D15" s="916"/>
      <c r="E15" s="918" t="s">
        <v>3375</v>
      </c>
      <c r="F15" s="918"/>
      <c r="G15" s="918"/>
      <c r="H15" s="918"/>
      <c r="I15" s="918"/>
      <c r="J15" s="918"/>
      <c r="K15" s="918"/>
      <c r="L15" s="918"/>
      <c r="M15" s="919"/>
      <c r="N15" s="919"/>
      <c r="O15" s="919"/>
      <c r="P15" s="919"/>
      <c r="Q15" s="919"/>
      <c r="R15" s="919"/>
      <c r="S15" s="919"/>
      <c r="T15" s="919"/>
      <c r="U15" s="919"/>
      <c r="V15" s="919"/>
    </row>
    <row r="16" spans="1:22" s="920" customFormat="1" ht="27.75" customHeight="1" x14ac:dyDescent="0.25">
      <c r="A16" s="916"/>
      <c r="B16" s="921" t="s">
        <v>3376</v>
      </c>
      <c r="C16" s="922"/>
      <c r="D16" s="923"/>
      <c r="E16" s="923"/>
      <c r="F16" s="923"/>
      <c r="G16" s="923"/>
      <c r="H16" s="923"/>
      <c r="I16" s="923"/>
      <c r="J16" s="923"/>
      <c r="K16" s="923"/>
      <c r="L16" s="923"/>
      <c r="M16" s="919"/>
      <c r="N16" s="919"/>
      <c r="O16" s="919"/>
      <c r="P16" s="919"/>
      <c r="Q16" s="919"/>
      <c r="R16" s="919"/>
      <c r="S16" s="919"/>
      <c r="T16" s="919"/>
      <c r="U16" s="919"/>
      <c r="V16" s="919"/>
    </row>
    <row r="17" spans="1:22" x14ac:dyDescent="0.25">
      <c r="A17" s="425"/>
      <c r="B17" s="426"/>
      <c r="C17" s="426"/>
      <c r="D17" s="426"/>
      <c r="E17" s="426"/>
      <c r="F17" s="426"/>
      <c r="G17" s="426"/>
      <c r="H17" s="426"/>
      <c r="I17" s="426"/>
      <c r="J17" s="426"/>
      <c r="K17" s="426"/>
      <c r="L17" s="426"/>
      <c r="M17" s="383"/>
      <c r="N17" s="383"/>
      <c r="O17" s="383"/>
      <c r="P17" s="383"/>
      <c r="Q17" s="383"/>
      <c r="R17" s="383"/>
      <c r="S17" s="383"/>
      <c r="T17" s="383"/>
      <c r="U17" s="383"/>
      <c r="V17" s="383"/>
    </row>
    <row r="18" spans="1:22" ht="21" customHeight="1" x14ac:dyDescent="0.25">
      <c r="A18" s="437" t="s">
        <v>3187</v>
      </c>
      <c r="B18" s="437"/>
      <c r="C18" s="437"/>
      <c r="D18" s="437"/>
      <c r="E18" s="437"/>
      <c r="F18" s="437"/>
      <c r="G18" s="437"/>
      <c r="H18" s="437"/>
      <c r="I18" s="437"/>
      <c r="J18" s="437"/>
      <c r="K18" s="437"/>
      <c r="L18" s="437"/>
      <c r="M18" s="383"/>
      <c r="N18" s="383"/>
      <c r="O18" s="383"/>
      <c r="P18" s="383"/>
      <c r="Q18" s="383"/>
      <c r="R18" s="383"/>
      <c r="S18" s="383"/>
      <c r="T18" s="383"/>
      <c r="U18" s="383"/>
      <c r="V18" s="383"/>
    </row>
    <row r="19" spans="1:22" ht="15.75" x14ac:dyDescent="0.25">
      <c r="A19" s="373"/>
      <c r="B19" s="386"/>
      <c r="C19" s="386"/>
      <c r="D19" s="386"/>
      <c r="E19" s="386"/>
      <c r="F19" s="386"/>
      <c r="G19" s="386"/>
      <c r="H19" s="386"/>
      <c r="I19" s="386"/>
      <c r="J19" s="386"/>
      <c r="K19" s="386"/>
      <c r="L19" s="386"/>
      <c r="M19" s="383"/>
      <c r="N19" s="383"/>
      <c r="O19" s="383"/>
      <c r="P19" s="383"/>
      <c r="Q19" s="383"/>
      <c r="R19" s="383"/>
      <c r="S19" s="383"/>
      <c r="T19" s="383"/>
      <c r="U19" s="383"/>
      <c r="V19" s="383"/>
    </row>
    <row r="20" spans="1:22" ht="19.5" customHeight="1" x14ac:dyDescent="0.25">
      <c r="A20" s="449" t="s">
        <v>3209</v>
      </c>
      <c r="B20" s="450"/>
      <c r="C20" s="450"/>
      <c r="D20" s="450"/>
      <c r="E20" s="450"/>
      <c r="F20" s="450"/>
      <c r="G20" s="450"/>
      <c r="H20" s="450"/>
      <c r="I20" s="450"/>
      <c r="J20" s="450"/>
      <c r="K20" s="450"/>
      <c r="L20" s="450"/>
      <c r="M20" s="383"/>
      <c r="N20" s="383"/>
      <c r="O20" s="383"/>
      <c r="P20" s="383"/>
      <c r="Q20" s="383"/>
      <c r="R20" s="383"/>
      <c r="S20" s="383"/>
      <c r="T20" s="383"/>
      <c r="U20" s="383"/>
      <c r="V20" s="383"/>
    </row>
    <row r="21" spans="1:22" ht="33" customHeight="1" x14ac:dyDescent="0.25">
      <c r="A21" s="425" t="s">
        <v>3188</v>
      </c>
      <c r="B21" s="426"/>
      <c r="C21" s="426"/>
      <c r="D21" s="426"/>
      <c r="E21" s="426"/>
      <c r="F21" s="426"/>
      <c r="G21" s="426"/>
      <c r="H21" s="426"/>
      <c r="I21" s="426"/>
      <c r="J21" s="426"/>
      <c r="K21" s="426"/>
      <c r="L21" s="426"/>
      <c r="M21" s="383"/>
      <c r="N21" s="383"/>
      <c r="O21" s="383"/>
      <c r="P21" s="383"/>
      <c r="Q21" s="383"/>
      <c r="R21" s="383"/>
      <c r="S21" s="383"/>
      <c r="T21" s="383"/>
      <c r="U21" s="383"/>
      <c r="V21" s="383"/>
    </row>
    <row r="22" spans="1:22" ht="36" customHeight="1" x14ac:dyDescent="0.25">
      <c r="A22" s="444" t="s">
        <v>3189</v>
      </c>
      <c r="B22" s="445"/>
      <c r="C22" s="445"/>
      <c r="D22" s="445"/>
      <c r="E22" s="445"/>
      <c r="F22" s="445"/>
      <c r="G22" s="445"/>
      <c r="H22" s="445"/>
      <c r="I22" s="445"/>
      <c r="J22" s="445"/>
      <c r="K22" s="445"/>
      <c r="L22" s="445"/>
      <c r="M22" s="383"/>
      <c r="N22" s="383"/>
      <c r="O22" s="383"/>
      <c r="P22" s="383"/>
      <c r="Q22" s="383"/>
      <c r="R22" s="383"/>
      <c r="S22" s="383"/>
      <c r="T22" s="383"/>
      <c r="U22" s="383"/>
      <c r="V22" s="383"/>
    </row>
    <row r="23" spans="1:22" ht="38.25" customHeight="1" x14ac:dyDescent="0.25">
      <c r="A23" s="446" t="s">
        <v>3190</v>
      </c>
      <c r="B23" s="447"/>
      <c r="C23" s="447"/>
      <c r="D23" s="447"/>
      <c r="E23" s="447"/>
      <c r="F23" s="447"/>
      <c r="G23" s="447"/>
      <c r="H23" s="447"/>
      <c r="I23" s="447"/>
      <c r="J23" s="447"/>
      <c r="K23" s="447"/>
      <c r="L23" s="448"/>
      <c r="M23" s="383"/>
      <c r="N23" s="383"/>
      <c r="O23" s="383"/>
      <c r="P23" s="383"/>
      <c r="Q23" s="383"/>
      <c r="R23" s="383"/>
      <c r="S23" s="383"/>
      <c r="T23" s="383"/>
      <c r="U23" s="383"/>
      <c r="V23" s="383"/>
    </row>
    <row r="24" spans="1:22" x14ac:dyDescent="0.25">
      <c r="A24" s="387"/>
      <c r="B24" s="388"/>
      <c r="C24" s="389"/>
      <c r="D24" s="389"/>
      <c r="E24" s="389"/>
      <c r="F24" s="389"/>
      <c r="G24" s="389"/>
      <c r="H24" s="389"/>
      <c r="I24" s="389"/>
      <c r="J24" s="389"/>
      <c r="K24" s="389"/>
      <c r="L24" s="389"/>
      <c r="M24" s="383"/>
      <c r="N24" s="383"/>
      <c r="O24" s="383"/>
      <c r="P24" s="383"/>
      <c r="Q24" s="383"/>
      <c r="R24" s="383"/>
      <c r="S24" s="383"/>
      <c r="T24" s="383"/>
      <c r="U24" s="383"/>
      <c r="V24" s="383"/>
    </row>
    <row r="25" spans="1:22" ht="10.5" customHeight="1" x14ac:dyDescent="0.25">
      <c r="A25" s="444" t="s">
        <v>3207</v>
      </c>
      <c r="B25" s="444"/>
      <c r="C25" s="444"/>
      <c r="D25" s="444"/>
      <c r="E25" s="444"/>
      <c r="F25" s="444"/>
      <c r="G25" s="444"/>
      <c r="H25" s="444"/>
      <c r="I25" s="444"/>
      <c r="J25" s="444"/>
      <c r="K25" s="444"/>
      <c r="L25" s="444"/>
      <c r="M25" s="383"/>
      <c r="N25" s="383"/>
      <c r="O25" s="383"/>
      <c r="P25" s="383"/>
      <c r="Q25" s="383"/>
      <c r="R25" s="383"/>
      <c r="S25" s="383"/>
      <c r="T25" s="383"/>
      <c r="U25" s="383"/>
      <c r="V25" s="383"/>
    </row>
    <row r="26" spans="1:22" ht="23.25" customHeight="1" x14ac:dyDescent="0.25">
      <c r="A26" s="444"/>
      <c r="B26" s="444"/>
      <c r="C26" s="444"/>
      <c r="D26" s="444"/>
      <c r="E26" s="444"/>
      <c r="F26" s="444"/>
      <c r="G26" s="444"/>
      <c r="H26" s="444"/>
      <c r="I26" s="444"/>
      <c r="J26" s="444"/>
      <c r="K26" s="444"/>
      <c r="L26" s="444"/>
      <c r="M26" s="383"/>
      <c r="N26" s="383"/>
      <c r="O26" s="383"/>
      <c r="P26" s="383"/>
      <c r="Q26" s="383"/>
      <c r="R26" s="383"/>
      <c r="S26" s="383"/>
      <c r="T26" s="383"/>
      <c r="U26" s="383"/>
      <c r="V26" s="383"/>
    </row>
    <row r="27" spans="1:22" ht="53.25" customHeight="1" x14ac:dyDescent="0.25">
      <c r="A27" s="444" t="s">
        <v>3219</v>
      </c>
      <c r="B27" s="444"/>
      <c r="C27" s="444"/>
      <c r="D27" s="444"/>
      <c r="E27" s="444"/>
      <c r="F27" s="444"/>
      <c r="G27" s="444"/>
      <c r="H27" s="444"/>
      <c r="I27" s="444"/>
      <c r="J27" s="444"/>
      <c r="K27" s="444"/>
      <c r="L27" s="444"/>
      <c r="M27" s="383"/>
      <c r="N27" s="383"/>
      <c r="O27" s="383"/>
      <c r="P27" s="383"/>
      <c r="Q27" s="383"/>
      <c r="R27" s="383"/>
      <c r="S27" s="383"/>
      <c r="T27" s="383"/>
      <c r="U27" s="383"/>
      <c r="V27" s="383"/>
    </row>
    <row r="28" spans="1:22" x14ac:dyDescent="0.25">
      <c r="A28" s="425"/>
      <c r="B28" s="426"/>
      <c r="C28" s="426"/>
      <c r="D28" s="426"/>
      <c r="E28" s="426"/>
      <c r="F28" s="426"/>
      <c r="G28" s="426"/>
      <c r="H28" s="426"/>
      <c r="I28" s="426"/>
      <c r="J28" s="426"/>
      <c r="K28" s="426"/>
      <c r="L28" s="426"/>
      <c r="M28" s="383"/>
      <c r="N28" s="383"/>
      <c r="O28" s="383"/>
      <c r="P28" s="383"/>
      <c r="Q28" s="383"/>
      <c r="R28" s="383"/>
      <c r="S28" s="383"/>
      <c r="T28" s="383"/>
      <c r="U28" s="383"/>
      <c r="V28" s="383"/>
    </row>
    <row r="29" spans="1:22" ht="15" customHeight="1" x14ac:dyDescent="0.25">
      <c r="A29" s="427" t="s">
        <v>3191</v>
      </c>
      <c r="B29" s="428"/>
      <c r="C29" s="428"/>
      <c r="D29" s="428"/>
      <c r="E29" s="428"/>
      <c r="F29" s="428"/>
      <c r="G29" s="428"/>
      <c r="H29" s="428"/>
      <c r="I29" s="428"/>
      <c r="J29" s="428"/>
      <c r="K29" s="428"/>
      <c r="L29" s="429"/>
      <c r="M29" s="383"/>
      <c r="N29" s="383"/>
      <c r="O29" s="383"/>
      <c r="P29" s="383"/>
      <c r="Q29" s="383"/>
      <c r="R29" s="383"/>
      <c r="S29" s="383"/>
      <c r="T29" s="383"/>
      <c r="U29" s="383"/>
      <c r="V29" s="383"/>
    </row>
    <row r="30" spans="1:22" ht="15" customHeight="1" x14ac:dyDescent="0.25">
      <c r="A30" s="430"/>
      <c r="B30" s="431"/>
      <c r="C30" s="431"/>
      <c r="D30" s="431"/>
      <c r="E30" s="431"/>
      <c r="F30" s="431"/>
      <c r="G30" s="431"/>
      <c r="H30" s="431"/>
      <c r="I30" s="431"/>
      <c r="J30" s="431"/>
      <c r="K30" s="431"/>
      <c r="L30" s="432"/>
      <c r="M30" s="383"/>
      <c r="N30" s="383"/>
      <c r="O30" s="383"/>
      <c r="P30" s="383"/>
      <c r="Q30" s="383"/>
      <c r="R30" s="383"/>
      <c r="S30" s="383"/>
      <c r="T30" s="383"/>
      <c r="U30" s="383"/>
      <c r="V30" s="383"/>
    </row>
    <row r="31" spans="1:22" ht="15.75" customHeight="1" x14ac:dyDescent="0.25">
      <c r="A31" s="377"/>
      <c r="B31" s="433" t="s">
        <v>3192</v>
      </c>
      <c r="C31" s="434"/>
      <c r="D31" s="434"/>
      <c r="E31" s="434"/>
      <c r="F31" s="434"/>
      <c r="G31" s="434"/>
      <c r="H31" s="434"/>
      <c r="I31" s="434"/>
      <c r="J31" s="434"/>
      <c r="K31" s="434"/>
      <c r="L31" s="434"/>
      <c r="M31" s="383"/>
      <c r="N31" s="383"/>
      <c r="O31" s="383"/>
      <c r="P31" s="383"/>
      <c r="Q31" s="383"/>
      <c r="R31" s="383"/>
      <c r="S31" s="383"/>
      <c r="T31" s="383"/>
      <c r="U31" s="383"/>
      <c r="V31" s="383"/>
    </row>
    <row r="32" spans="1:22" ht="15.75" customHeight="1" x14ac:dyDescent="0.25">
      <c r="A32" s="376"/>
      <c r="B32" s="434" t="s">
        <v>3193</v>
      </c>
      <c r="C32" s="434"/>
      <c r="D32" s="434"/>
      <c r="E32" s="434"/>
      <c r="F32" s="391"/>
      <c r="G32" s="391"/>
      <c r="H32" s="391"/>
      <c r="I32" s="391"/>
      <c r="J32" s="391"/>
      <c r="K32" s="391"/>
      <c r="L32" s="391"/>
      <c r="M32" s="383"/>
      <c r="N32" s="383"/>
      <c r="O32" s="383"/>
      <c r="P32" s="383"/>
      <c r="Q32" s="383"/>
      <c r="R32" s="383"/>
      <c r="S32" s="383"/>
      <c r="T32" s="383"/>
      <c r="U32" s="383"/>
      <c r="V32" s="383"/>
    </row>
    <row r="33" spans="1:22" ht="15.75" x14ac:dyDescent="0.25">
      <c r="A33" s="373"/>
      <c r="B33" s="373"/>
      <c r="C33" s="373"/>
      <c r="D33" s="373"/>
      <c r="E33" s="373"/>
      <c r="F33" s="373"/>
      <c r="G33" s="373"/>
      <c r="H33" s="373"/>
      <c r="I33" s="373"/>
      <c r="J33" s="373"/>
      <c r="K33" s="373"/>
      <c r="L33" s="373"/>
      <c r="M33" s="383"/>
      <c r="N33" s="383"/>
      <c r="O33" s="383"/>
      <c r="P33" s="383"/>
      <c r="Q33" s="383"/>
      <c r="R33" s="383"/>
      <c r="S33" s="383"/>
      <c r="T33" s="383"/>
      <c r="U33" s="383"/>
      <c r="V33" s="383"/>
    </row>
    <row r="34" spans="1:22" ht="18.75" customHeight="1" x14ac:dyDescent="0.25">
      <c r="A34" s="435" t="s">
        <v>3194</v>
      </c>
      <c r="B34" s="435"/>
      <c r="C34" s="435"/>
      <c r="D34" s="435"/>
      <c r="E34" s="435"/>
      <c r="F34" s="435"/>
      <c r="G34" s="435"/>
      <c r="H34" s="435"/>
      <c r="I34" s="435"/>
      <c r="J34" s="435"/>
      <c r="K34" s="435"/>
      <c r="L34" s="435"/>
      <c r="M34" s="383"/>
      <c r="N34" s="383"/>
      <c r="O34" s="383"/>
      <c r="P34" s="383"/>
      <c r="Q34" s="383"/>
      <c r="R34" s="383"/>
      <c r="S34" s="383"/>
      <c r="T34" s="383"/>
      <c r="U34" s="383"/>
      <c r="V34" s="383"/>
    </row>
    <row r="35" spans="1:22" ht="70.5" customHeight="1" x14ac:dyDescent="0.25">
      <c r="A35" s="425" t="s">
        <v>3195</v>
      </c>
      <c r="B35" s="426"/>
      <c r="C35" s="426"/>
      <c r="D35" s="426"/>
      <c r="E35" s="426"/>
      <c r="F35" s="426"/>
      <c r="G35" s="426"/>
      <c r="H35" s="426"/>
      <c r="I35" s="426"/>
      <c r="J35" s="426"/>
      <c r="K35" s="426"/>
      <c r="L35" s="426"/>
      <c r="M35" s="383"/>
      <c r="N35" s="383"/>
      <c r="O35" s="383"/>
      <c r="P35" s="383"/>
      <c r="Q35" s="383"/>
      <c r="R35" s="383"/>
      <c r="S35" s="383"/>
      <c r="T35" s="383"/>
      <c r="U35" s="383"/>
      <c r="V35" s="383"/>
    </row>
    <row r="36" spans="1:22" ht="42" customHeight="1" x14ac:dyDescent="0.25">
      <c r="A36" s="436" t="s">
        <v>3208</v>
      </c>
      <c r="B36" s="426"/>
      <c r="C36" s="426"/>
      <c r="D36" s="426"/>
      <c r="E36" s="426"/>
      <c r="F36" s="426"/>
      <c r="G36" s="426"/>
      <c r="H36" s="426"/>
      <c r="I36" s="426"/>
      <c r="J36" s="426"/>
      <c r="K36" s="426"/>
      <c r="L36" s="426"/>
      <c r="M36" s="383"/>
      <c r="N36" s="383"/>
      <c r="O36" s="383"/>
      <c r="P36" s="383"/>
      <c r="Q36" s="383"/>
      <c r="R36" s="383"/>
      <c r="S36" s="383"/>
      <c r="T36" s="383"/>
      <c r="U36" s="383"/>
      <c r="V36" s="383"/>
    </row>
    <row r="37" spans="1:22" x14ac:dyDescent="0.25">
      <c r="A37" s="390"/>
      <c r="B37" s="384"/>
      <c r="C37" s="384"/>
      <c r="D37" s="384"/>
      <c r="E37" s="384"/>
      <c r="F37" s="384"/>
      <c r="G37" s="384"/>
      <c r="H37" s="384"/>
      <c r="I37" s="384"/>
      <c r="J37" s="384"/>
      <c r="K37" s="384"/>
      <c r="L37" s="384"/>
      <c r="M37" s="383"/>
      <c r="N37" s="383"/>
      <c r="O37" s="383"/>
      <c r="P37" s="383"/>
      <c r="Q37" s="383"/>
      <c r="R37" s="383"/>
      <c r="S37" s="383"/>
      <c r="T37" s="383"/>
      <c r="U37" s="383"/>
      <c r="V37" s="383"/>
    </row>
    <row r="38" spans="1:22" ht="21" customHeight="1" x14ac:dyDescent="0.25">
      <c r="A38" s="437" t="s">
        <v>3196</v>
      </c>
      <c r="B38" s="437"/>
      <c r="C38" s="437"/>
      <c r="D38" s="437"/>
      <c r="E38" s="437"/>
      <c r="F38" s="437"/>
      <c r="G38" s="437"/>
      <c r="H38" s="384"/>
      <c r="I38" s="384"/>
      <c r="J38" s="384"/>
      <c r="K38" s="384"/>
      <c r="L38" s="384"/>
      <c r="M38" s="383"/>
      <c r="N38" s="383"/>
      <c r="O38" s="383"/>
      <c r="P38" s="383"/>
      <c r="Q38" s="383"/>
      <c r="R38" s="383"/>
      <c r="S38" s="383"/>
      <c r="T38" s="383"/>
      <c r="U38" s="383"/>
      <c r="V38" s="383"/>
    </row>
    <row r="39" spans="1:22" ht="36.75" customHeight="1" x14ac:dyDescent="0.25">
      <c r="A39" s="425" t="s">
        <v>3197</v>
      </c>
      <c r="B39" s="426"/>
      <c r="C39" s="426"/>
      <c r="D39" s="426"/>
      <c r="E39" s="426"/>
      <c r="F39" s="426"/>
      <c r="G39" s="426"/>
      <c r="H39" s="426"/>
      <c r="I39" s="426"/>
      <c r="J39" s="426"/>
      <c r="K39" s="426"/>
      <c r="L39" s="426"/>
      <c r="M39" s="383"/>
      <c r="N39" s="383"/>
      <c r="O39" s="383"/>
      <c r="P39" s="383"/>
      <c r="Q39" s="383"/>
      <c r="R39" s="383"/>
      <c r="S39" s="383"/>
      <c r="T39" s="383"/>
      <c r="U39" s="383"/>
      <c r="V39" s="383"/>
    </row>
    <row r="40" spans="1:22" ht="15.75" x14ac:dyDescent="0.25">
      <c r="A40" s="438" t="s">
        <v>3179</v>
      </c>
      <c r="B40" s="438"/>
      <c r="C40" s="438"/>
      <c r="D40" s="438"/>
      <c r="E40" s="438"/>
      <c r="F40" s="438"/>
      <c r="G40" s="438"/>
      <c r="H40" s="438"/>
      <c r="I40" s="384"/>
      <c r="J40" s="384"/>
      <c r="K40" s="384"/>
      <c r="L40" s="384"/>
      <c r="M40" s="383"/>
      <c r="N40" s="383"/>
      <c r="O40" s="383"/>
      <c r="P40" s="383"/>
      <c r="Q40" s="383"/>
      <c r="R40" s="383"/>
      <c r="S40" s="383"/>
      <c r="T40" s="383"/>
      <c r="U40" s="383"/>
      <c r="V40" s="383"/>
    </row>
    <row r="41" spans="1:22" ht="15.75" x14ac:dyDescent="0.25">
      <c r="A41" s="373"/>
      <c r="B41" s="373"/>
      <c r="C41" s="373"/>
      <c r="D41" s="373"/>
      <c r="E41" s="373"/>
      <c r="F41" s="373"/>
      <c r="G41" s="373"/>
      <c r="H41" s="373"/>
      <c r="I41" s="384"/>
      <c r="J41" s="384"/>
      <c r="K41" s="384"/>
      <c r="L41" s="384"/>
      <c r="M41" s="383"/>
      <c r="N41" s="383"/>
      <c r="O41" s="383"/>
      <c r="P41" s="383"/>
      <c r="Q41" s="383"/>
      <c r="R41" s="383"/>
      <c r="S41" s="383"/>
      <c r="T41" s="383"/>
      <c r="U41" s="383"/>
      <c r="V41" s="383"/>
    </row>
    <row r="42" spans="1:22" ht="15.75" x14ac:dyDescent="0.25">
      <c r="A42" s="373"/>
      <c r="B42" s="373"/>
      <c r="C42" s="373"/>
      <c r="D42" s="373"/>
      <c r="E42" s="373"/>
      <c r="F42" s="373"/>
      <c r="G42" s="373"/>
      <c r="H42" s="373"/>
      <c r="I42" s="373"/>
      <c r="J42" s="373"/>
      <c r="K42" s="373"/>
      <c r="L42" s="373"/>
      <c r="M42" s="383"/>
      <c r="N42" s="383"/>
      <c r="O42" s="383"/>
      <c r="P42" s="383"/>
      <c r="Q42" s="383"/>
      <c r="R42" s="383"/>
      <c r="S42" s="383"/>
      <c r="T42" s="383"/>
      <c r="U42" s="383"/>
      <c r="V42" s="383"/>
    </row>
    <row r="43" spans="1:22" ht="15" customHeight="1" x14ac:dyDescent="0.25">
      <c r="A43" s="439" t="s">
        <v>3204</v>
      </c>
      <c r="B43" s="439"/>
      <c r="C43" s="439"/>
      <c r="D43" s="439"/>
      <c r="E43" s="439"/>
      <c r="F43" s="439"/>
      <c r="G43" s="439"/>
      <c r="H43" s="439"/>
      <c r="I43" s="439"/>
      <c r="J43" s="439"/>
      <c r="K43" s="439"/>
      <c r="L43" s="439"/>
      <c r="M43" s="383"/>
      <c r="N43" s="383"/>
      <c r="O43" s="383"/>
      <c r="P43" s="383"/>
      <c r="Q43" s="383"/>
      <c r="R43" s="383"/>
      <c r="S43" s="383"/>
      <c r="T43" s="383"/>
      <c r="U43" s="383"/>
      <c r="V43" s="383"/>
    </row>
    <row r="44" spans="1:22" ht="15" customHeight="1" x14ac:dyDescent="0.25">
      <c r="A44" s="425" t="s">
        <v>3198</v>
      </c>
      <c r="B44" s="426"/>
      <c r="C44" s="426"/>
      <c r="D44" s="426"/>
      <c r="E44" s="426"/>
      <c r="F44" s="426"/>
      <c r="G44" s="426"/>
      <c r="H44" s="426"/>
      <c r="I44" s="426"/>
      <c r="J44" s="426"/>
      <c r="K44" s="426"/>
      <c r="L44" s="426"/>
      <c r="M44" s="383"/>
      <c r="N44" s="383"/>
      <c r="O44" s="383"/>
      <c r="P44" s="383"/>
      <c r="Q44" s="383"/>
      <c r="R44" s="383"/>
      <c r="S44" s="383"/>
      <c r="T44" s="383"/>
      <c r="U44" s="383"/>
      <c r="V44" s="383"/>
    </row>
    <row r="45" spans="1:22" x14ac:dyDescent="0.25">
      <c r="A45" s="392" t="s">
        <v>3199</v>
      </c>
      <c r="B45" s="382"/>
      <c r="C45" s="382"/>
      <c r="D45" s="382"/>
      <c r="E45" s="382"/>
      <c r="F45" s="382"/>
      <c r="G45" s="382"/>
      <c r="H45" s="382"/>
      <c r="I45" s="382"/>
      <c r="J45" s="382"/>
      <c r="K45" s="382"/>
      <c r="L45" s="382"/>
      <c r="M45" s="383"/>
      <c r="N45" s="383"/>
      <c r="O45" s="383"/>
      <c r="P45" s="383"/>
      <c r="Q45" s="383"/>
      <c r="R45" s="383"/>
      <c r="S45" s="383"/>
      <c r="T45" s="383"/>
      <c r="U45" s="383"/>
      <c r="V45" s="383"/>
    </row>
    <row r="46" spans="1:22" ht="30.75" customHeight="1" x14ac:dyDescent="0.25">
      <c r="A46" s="423" t="s">
        <v>3220</v>
      </c>
      <c r="B46" s="424"/>
      <c r="C46" s="424"/>
      <c r="D46" s="424"/>
      <c r="E46" s="424"/>
      <c r="F46" s="424"/>
      <c r="G46" s="424"/>
      <c r="H46" s="424"/>
      <c r="I46" s="424"/>
      <c r="J46" s="424"/>
      <c r="K46" s="424"/>
      <c r="L46" s="424"/>
      <c r="M46" s="383"/>
      <c r="N46" s="383"/>
      <c r="O46" s="383"/>
      <c r="P46" s="383"/>
      <c r="Q46" s="383"/>
      <c r="R46" s="383"/>
      <c r="S46" s="383"/>
      <c r="T46" s="383"/>
      <c r="U46" s="383"/>
      <c r="V46" s="383"/>
    </row>
    <row r="47" spans="1:22" ht="15.75" x14ac:dyDescent="0.25">
      <c r="A47" s="382"/>
      <c r="B47" s="373"/>
      <c r="C47" s="373"/>
      <c r="D47" s="373"/>
      <c r="E47" s="373"/>
      <c r="F47" s="373"/>
      <c r="G47" s="373"/>
      <c r="H47" s="373"/>
      <c r="I47" s="373"/>
      <c r="J47" s="382"/>
      <c r="K47" s="382"/>
      <c r="L47" s="382"/>
      <c r="M47" s="383"/>
      <c r="N47" s="383"/>
      <c r="O47" s="383"/>
      <c r="P47" s="383"/>
      <c r="Q47" s="383"/>
      <c r="R47" s="383"/>
      <c r="S47" s="383"/>
      <c r="T47" s="383"/>
      <c r="U47" s="383"/>
      <c r="V47" s="383"/>
    </row>
    <row r="48" spans="1:22" x14ac:dyDescent="0.25">
      <c r="A48" s="383"/>
      <c r="B48" s="383"/>
      <c r="C48" s="383"/>
      <c r="D48" s="383"/>
      <c r="E48" s="383"/>
      <c r="F48" s="383"/>
      <c r="G48" s="383"/>
      <c r="H48" s="383"/>
      <c r="I48" s="383"/>
      <c r="J48" s="383"/>
      <c r="K48" s="383"/>
      <c r="L48" s="383"/>
      <c r="M48" s="383"/>
      <c r="N48" s="383"/>
      <c r="O48" s="383"/>
      <c r="P48" s="383"/>
      <c r="Q48" s="383"/>
      <c r="R48" s="383"/>
      <c r="S48" s="383"/>
      <c r="T48" s="383"/>
      <c r="U48" s="383"/>
      <c r="V48" s="383"/>
    </row>
    <row r="49" spans="1:22" x14ac:dyDescent="0.25">
      <c r="A49" s="383"/>
      <c r="B49" s="383"/>
      <c r="C49" s="383"/>
      <c r="D49" s="383"/>
      <c r="E49" s="383"/>
      <c r="F49" s="383"/>
      <c r="G49" s="383"/>
      <c r="H49" s="383"/>
      <c r="I49" s="383"/>
      <c r="J49" s="383"/>
      <c r="K49" s="383"/>
      <c r="L49" s="383"/>
      <c r="M49" s="383"/>
      <c r="N49" s="383"/>
      <c r="O49" s="383"/>
      <c r="P49" s="383"/>
      <c r="Q49" s="383"/>
      <c r="R49" s="383"/>
      <c r="S49" s="383"/>
      <c r="T49" s="383"/>
      <c r="U49" s="383"/>
      <c r="V49" s="383"/>
    </row>
    <row r="50" spans="1:22" x14ac:dyDescent="0.25">
      <c r="A50" s="383"/>
      <c r="B50" s="383"/>
      <c r="C50" s="383"/>
      <c r="D50" s="383"/>
      <c r="E50" s="383"/>
      <c r="F50" s="383"/>
      <c r="G50" s="383"/>
      <c r="H50" s="383"/>
      <c r="I50" s="383"/>
      <c r="J50" s="383"/>
      <c r="K50" s="383"/>
      <c r="L50" s="383"/>
      <c r="M50" s="383"/>
      <c r="N50" s="383"/>
      <c r="O50" s="383"/>
      <c r="P50" s="383"/>
      <c r="Q50" s="383"/>
      <c r="R50" s="383"/>
      <c r="S50" s="383"/>
      <c r="T50" s="383"/>
      <c r="U50" s="383"/>
      <c r="V50" s="383"/>
    </row>
    <row r="51" spans="1:22" x14ac:dyDescent="0.25">
      <c r="A51" s="383"/>
      <c r="B51" s="383"/>
      <c r="C51" s="383"/>
      <c r="D51" s="383"/>
      <c r="E51" s="383"/>
      <c r="F51" s="383"/>
      <c r="G51" s="383"/>
      <c r="H51" s="383"/>
      <c r="I51" s="383"/>
      <c r="J51" s="383"/>
      <c r="K51" s="383"/>
      <c r="L51" s="383"/>
      <c r="M51" s="383"/>
      <c r="N51" s="383"/>
      <c r="O51" s="383"/>
      <c r="P51" s="383"/>
      <c r="Q51" s="383"/>
      <c r="R51" s="383"/>
      <c r="S51" s="383"/>
      <c r="T51" s="383"/>
      <c r="U51" s="383"/>
      <c r="V51" s="383"/>
    </row>
    <row r="52" spans="1:22" x14ac:dyDescent="0.25">
      <c r="A52" s="383"/>
      <c r="B52" s="383"/>
      <c r="C52" s="383"/>
      <c r="D52" s="383"/>
      <c r="E52" s="383"/>
      <c r="F52" s="383"/>
      <c r="G52" s="383"/>
      <c r="H52" s="383"/>
      <c r="I52" s="383"/>
      <c r="J52" s="383"/>
      <c r="K52" s="383"/>
      <c r="L52" s="383"/>
      <c r="M52" s="383"/>
      <c r="N52" s="383"/>
      <c r="O52" s="383"/>
      <c r="P52" s="383"/>
      <c r="Q52" s="383"/>
      <c r="R52" s="383"/>
      <c r="S52" s="383"/>
      <c r="T52" s="383"/>
      <c r="U52" s="383"/>
      <c r="V52" s="383"/>
    </row>
    <row r="53" spans="1:22" x14ac:dyDescent="0.25">
      <c r="A53" s="383"/>
      <c r="B53" s="383"/>
      <c r="C53" s="383"/>
      <c r="D53" s="383"/>
      <c r="E53" s="383"/>
      <c r="F53" s="383"/>
      <c r="G53" s="383"/>
      <c r="H53" s="383"/>
      <c r="I53" s="383"/>
      <c r="J53" s="383"/>
      <c r="K53" s="383"/>
      <c r="L53" s="383"/>
      <c r="M53" s="383"/>
      <c r="N53" s="383"/>
      <c r="O53" s="383"/>
      <c r="P53" s="383"/>
      <c r="Q53" s="383"/>
      <c r="R53" s="383"/>
      <c r="S53" s="383"/>
      <c r="T53" s="383"/>
      <c r="U53" s="383"/>
      <c r="V53" s="383"/>
    </row>
    <row r="54" spans="1:22" x14ac:dyDescent="0.25">
      <c r="A54" s="383"/>
      <c r="B54" s="383"/>
      <c r="C54" s="383"/>
      <c r="D54" s="383"/>
      <c r="E54" s="383"/>
      <c r="F54" s="383"/>
      <c r="G54" s="383"/>
      <c r="H54" s="383"/>
      <c r="I54" s="383"/>
      <c r="J54" s="383"/>
      <c r="K54" s="383"/>
      <c r="L54" s="383"/>
      <c r="M54" s="383"/>
      <c r="N54" s="383"/>
      <c r="O54" s="383"/>
      <c r="P54" s="383"/>
      <c r="Q54" s="383"/>
      <c r="R54" s="383"/>
      <c r="S54" s="383"/>
      <c r="T54" s="383"/>
      <c r="U54" s="383"/>
      <c r="V54" s="383"/>
    </row>
    <row r="55" spans="1:22" x14ac:dyDescent="0.25">
      <c r="A55" s="383"/>
      <c r="B55" s="383"/>
      <c r="C55" s="383"/>
      <c r="D55" s="383"/>
      <c r="E55" s="383"/>
      <c r="F55" s="383"/>
      <c r="G55" s="383"/>
      <c r="H55" s="383"/>
      <c r="I55" s="383"/>
      <c r="J55" s="383"/>
      <c r="K55" s="383"/>
      <c r="L55" s="383"/>
      <c r="M55" s="383"/>
      <c r="N55" s="383"/>
      <c r="O55" s="383"/>
      <c r="P55" s="383"/>
      <c r="Q55" s="383"/>
      <c r="R55" s="383"/>
      <c r="S55" s="383"/>
      <c r="T55" s="383"/>
      <c r="U55" s="383"/>
      <c r="V55" s="383"/>
    </row>
    <row r="56" spans="1:22" x14ac:dyDescent="0.25">
      <c r="A56" s="383"/>
      <c r="B56" s="383"/>
      <c r="C56" s="383"/>
      <c r="D56" s="383"/>
      <c r="E56" s="383"/>
      <c r="F56" s="383"/>
      <c r="G56" s="383"/>
      <c r="H56" s="383"/>
      <c r="I56" s="383"/>
      <c r="J56" s="383"/>
      <c r="K56" s="383"/>
      <c r="L56" s="383"/>
      <c r="M56" s="383"/>
      <c r="N56" s="383"/>
      <c r="O56" s="383"/>
      <c r="P56" s="383"/>
      <c r="Q56" s="383"/>
      <c r="R56" s="383"/>
      <c r="S56" s="383"/>
      <c r="T56" s="383"/>
      <c r="U56" s="383"/>
      <c r="V56" s="383"/>
    </row>
    <row r="57" spans="1:22" x14ac:dyDescent="0.25">
      <c r="A57" s="383"/>
      <c r="B57" s="383"/>
      <c r="C57" s="383"/>
      <c r="D57" s="383"/>
      <c r="E57" s="383"/>
      <c r="F57" s="383"/>
      <c r="G57" s="383"/>
      <c r="H57" s="383"/>
      <c r="I57" s="383"/>
      <c r="J57" s="383"/>
      <c r="K57" s="383"/>
      <c r="L57" s="383"/>
      <c r="M57" s="383"/>
      <c r="N57" s="383"/>
      <c r="O57" s="383"/>
      <c r="P57" s="383"/>
      <c r="Q57" s="383"/>
      <c r="R57" s="383"/>
      <c r="S57" s="383"/>
      <c r="T57" s="383"/>
      <c r="U57" s="383"/>
      <c r="V57" s="383"/>
    </row>
    <row r="58" spans="1:22" x14ac:dyDescent="0.25">
      <c r="A58" s="383"/>
      <c r="B58" s="383"/>
      <c r="C58" s="383"/>
      <c r="D58" s="383"/>
      <c r="E58" s="383"/>
      <c r="F58" s="383"/>
      <c r="G58" s="383"/>
      <c r="H58" s="383"/>
      <c r="I58" s="383"/>
      <c r="J58" s="383"/>
      <c r="K58" s="383"/>
      <c r="L58" s="383"/>
      <c r="M58" s="383"/>
      <c r="N58" s="383"/>
      <c r="O58" s="383"/>
      <c r="P58" s="383"/>
      <c r="Q58" s="383"/>
      <c r="R58" s="383"/>
      <c r="S58" s="383"/>
      <c r="T58" s="383"/>
      <c r="U58" s="383"/>
      <c r="V58" s="383"/>
    </row>
    <row r="59" spans="1:22" x14ac:dyDescent="0.25">
      <c r="A59" s="383"/>
      <c r="B59" s="383"/>
      <c r="C59" s="383"/>
      <c r="D59" s="383"/>
      <c r="E59" s="383"/>
      <c r="F59" s="383"/>
      <c r="G59" s="383"/>
      <c r="H59" s="383"/>
      <c r="I59" s="383"/>
      <c r="J59" s="383"/>
      <c r="K59" s="383"/>
      <c r="L59" s="383"/>
      <c r="M59" s="383"/>
      <c r="N59" s="383"/>
      <c r="O59" s="383"/>
      <c r="P59" s="383"/>
      <c r="Q59" s="383"/>
      <c r="R59" s="383"/>
      <c r="S59" s="383"/>
      <c r="T59" s="383"/>
      <c r="U59" s="383"/>
      <c r="V59" s="383"/>
    </row>
    <row r="60" spans="1:22" x14ac:dyDescent="0.25">
      <c r="A60" s="383"/>
      <c r="B60" s="383"/>
      <c r="C60" s="383"/>
      <c r="D60" s="383"/>
      <c r="E60" s="383"/>
      <c r="F60" s="383"/>
      <c r="G60" s="383"/>
      <c r="H60" s="383"/>
      <c r="I60" s="383"/>
      <c r="J60" s="383"/>
      <c r="K60" s="383"/>
      <c r="L60" s="383"/>
      <c r="M60" s="383"/>
      <c r="N60" s="383"/>
      <c r="O60" s="383"/>
      <c r="P60" s="383"/>
      <c r="Q60" s="383"/>
      <c r="R60" s="383"/>
      <c r="S60" s="383"/>
      <c r="T60" s="383"/>
      <c r="U60" s="383"/>
      <c r="V60" s="383"/>
    </row>
    <row r="61" spans="1:22" x14ac:dyDescent="0.25">
      <c r="A61" s="383"/>
      <c r="B61" s="383"/>
      <c r="C61" s="383"/>
      <c r="D61" s="383"/>
      <c r="E61" s="383"/>
      <c r="F61" s="383"/>
      <c r="G61" s="383"/>
      <c r="H61" s="383"/>
      <c r="I61" s="383"/>
      <c r="J61" s="383"/>
      <c r="K61" s="383"/>
      <c r="L61" s="383"/>
      <c r="M61" s="383"/>
      <c r="N61" s="383"/>
      <c r="O61" s="383"/>
      <c r="P61" s="383"/>
      <c r="Q61" s="383"/>
      <c r="R61" s="383"/>
      <c r="S61" s="383"/>
      <c r="T61" s="383"/>
      <c r="U61" s="383"/>
      <c r="V61" s="383"/>
    </row>
    <row r="62" spans="1:22" x14ac:dyDescent="0.25">
      <c r="A62" s="383"/>
      <c r="B62" s="383"/>
      <c r="C62" s="383"/>
      <c r="D62" s="383"/>
      <c r="E62" s="383"/>
      <c r="F62" s="383"/>
      <c r="G62" s="383"/>
      <c r="H62" s="383"/>
      <c r="I62" s="383"/>
      <c r="J62" s="383"/>
      <c r="K62" s="383"/>
      <c r="L62" s="383"/>
      <c r="M62" s="383"/>
      <c r="N62" s="383"/>
      <c r="O62" s="383"/>
      <c r="P62" s="383"/>
      <c r="Q62" s="383"/>
      <c r="R62" s="383"/>
      <c r="S62" s="383"/>
      <c r="T62" s="383"/>
      <c r="U62" s="383"/>
      <c r="V62" s="383"/>
    </row>
    <row r="63" spans="1:22" x14ac:dyDescent="0.25">
      <c r="A63" s="383"/>
      <c r="B63" s="383"/>
      <c r="C63" s="383"/>
      <c r="D63" s="383"/>
      <c r="E63" s="383"/>
      <c r="F63" s="383"/>
      <c r="G63" s="383"/>
      <c r="H63" s="383"/>
      <c r="I63" s="383"/>
      <c r="J63" s="383"/>
      <c r="K63" s="383"/>
      <c r="L63" s="383"/>
      <c r="M63" s="383"/>
      <c r="N63" s="383"/>
      <c r="O63" s="383"/>
      <c r="P63" s="383"/>
      <c r="Q63" s="383"/>
      <c r="R63" s="383"/>
      <c r="S63" s="383"/>
      <c r="T63" s="383"/>
      <c r="U63" s="383"/>
      <c r="V63" s="383"/>
    </row>
    <row r="64" spans="1:22" x14ac:dyDescent="0.25">
      <c r="A64" s="383"/>
      <c r="B64" s="383"/>
      <c r="C64" s="383"/>
      <c r="D64" s="383"/>
      <c r="E64" s="383"/>
      <c r="F64" s="383"/>
      <c r="G64" s="383"/>
      <c r="H64" s="383"/>
      <c r="I64" s="383"/>
      <c r="J64" s="383"/>
      <c r="K64" s="383"/>
      <c r="L64" s="383"/>
      <c r="M64" s="383"/>
      <c r="N64" s="383"/>
      <c r="O64" s="383"/>
      <c r="P64" s="383"/>
      <c r="Q64" s="383"/>
      <c r="R64" s="383"/>
      <c r="S64" s="383"/>
      <c r="T64" s="383"/>
      <c r="U64" s="383"/>
      <c r="V64" s="383"/>
    </row>
    <row r="65" spans="1:22" x14ac:dyDescent="0.25">
      <c r="A65" s="383"/>
      <c r="B65" s="383"/>
      <c r="C65" s="383"/>
      <c r="D65" s="383"/>
      <c r="E65" s="383"/>
      <c r="F65" s="383"/>
      <c r="G65" s="383"/>
      <c r="H65" s="383"/>
      <c r="I65" s="383"/>
      <c r="J65" s="383"/>
      <c r="K65" s="383"/>
      <c r="L65" s="383"/>
      <c r="M65" s="383"/>
      <c r="N65" s="383"/>
      <c r="O65" s="383"/>
      <c r="P65" s="383"/>
      <c r="Q65" s="383"/>
      <c r="R65" s="383"/>
      <c r="S65" s="383"/>
      <c r="T65" s="383"/>
      <c r="U65" s="383"/>
      <c r="V65" s="383"/>
    </row>
    <row r="66" spans="1:22" x14ac:dyDescent="0.25">
      <c r="A66" s="383"/>
      <c r="B66" s="383"/>
      <c r="C66" s="383"/>
      <c r="D66" s="383"/>
      <c r="E66" s="383"/>
      <c r="F66" s="383"/>
      <c r="G66" s="383"/>
      <c r="H66" s="383"/>
      <c r="I66" s="383"/>
      <c r="J66" s="383"/>
      <c r="K66" s="383"/>
      <c r="L66" s="383"/>
      <c r="M66" s="383"/>
      <c r="N66" s="383"/>
      <c r="O66" s="383"/>
      <c r="P66" s="383"/>
      <c r="Q66" s="383"/>
      <c r="R66" s="383"/>
      <c r="S66" s="383"/>
      <c r="T66" s="383"/>
      <c r="U66" s="383"/>
      <c r="V66" s="383"/>
    </row>
    <row r="67" spans="1:22" x14ac:dyDescent="0.25">
      <c r="A67" s="383"/>
      <c r="B67" s="383"/>
      <c r="C67" s="383"/>
      <c r="D67" s="383"/>
      <c r="E67" s="383"/>
      <c r="F67" s="383"/>
      <c r="G67" s="383"/>
      <c r="H67" s="383"/>
      <c r="I67" s="383"/>
      <c r="J67" s="383"/>
      <c r="K67" s="383"/>
      <c r="L67" s="383"/>
      <c r="M67" s="383"/>
      <c r="N67" s="383"/>
      <c r="O67" s="383"/>
      <c r="P67" s="383"/>
      <c r="Q67" s="383"/>
      <c r="R67" s="383"/>
      <c r="S67" s="383"/>
      <c r="T67" s="383"/>
      <c r="U67" s="383"/>
      <c r="V67" s="383"/>
    </row>
    <row r="68" spans="1:22" x14ac:dyDescent="0.25">
      <c r="A68" s="383"/>
      <c r="B68" s="383"/>
      <c r="C68" s="383"/>
      <c r="D68" s="383"/>
      <c r="E68" s="383"/>
      <c r="F68" s="383"/>
      <c r="G68" s="383"/>
      <c r="H68" s="383"/>
      <c r="I68" s="383"/>
      <c r="J68" s="383"/>
      <c r="K68" s="383"/>
      <c r="L68" s="383"/>
      <c r="M68" s="383"/>
      <c r="N68" s="383"/>
      <c r="O68" s="383"/>
      <c r="P68" s="383"/>
      <c r="Q68" s="383"/>
      <c r="R68" s="383"/>
      <c r="S68" s="383"/>
      <c r="T68" s="383"/>
      <c r="U68" s="383"/>
      <c r="V68" s="383"/>
    </row>
    <row r="69" spans="1:22" x14ac:dyDescent="0.25">
      <c r="A69" s="383"/>
      <c r="B69" s="383"/>
      <c r="C69" s="383"/>
      <c r="D69" s="383"/>
      <c r="E69" s="383"/>
      <c r="F69" s="383"/>
      <c r="G69" s="383"/>
      <c r="H69" s="383"/>
      <c r="I69" s="383"/>
      <c r="J69" s="383"/>
      <c r="K69" s="383"/>
      <c r="L69" s="383"/>
      <c r="M69" s="383"/>
      <c r="N69" s="383"/>
      <c r="O69" s="383"/>
      <c r="P69" s="383"/>
      <c r="Q69" s="383"/>
      <c r="R69" s="383"/>
      <c r="S69" s="383"/>
      <c r="T69" s="383"/>
      <c r="U69" s="383"/>
      <c r="V69" s="383"/>
    </row>
    <row r="70" spans="1:22" x14ac:dyDescent="0.25">
      <c r="A70" s="383"/>
      <c r="B70" s="383"/>
      <c r="C70" s="383"/>
      <c r="D70" s="383"/>
      <c r="E70" s="383"/>
      <c r="F70" s="383"/>
      <c r="G70" s="383"/>
      <c r="H70" s="383"/>
      <c r="I70" s="383"/>
      <c r="J70" s="383"/>
      <c r="K70" s="383"/>
      <c r="L70" s="383"/>
      <c r="M70" s="383"/>
      <c r="N70" s="383"/>
      <c r="O70" s="383"/>
      <c r="P70" s="383"/>
      <c r="Q70" s="383"/>
      <c r="R70" s="383"/>
      <c r="S70" s="383"/>
      <c r="T70" s="383"/>
      <c r="U70" s="383"/>
      <c r="V70" s="383"/>
    </row>
    <row r="71" spans="1:22" ht="15.75" x14ac:dyDescent="0.25">
      <c r="M71" s="382"/>
      <c r="N71" s="373"/>
      <c r="O71" s="373"/>
      <c r="P71" s="373"/>
      <c r="Q71" s="373"/>
      <c r="R71" s="373"/>
      <c r="S71" s="373"/>
      <c r="T71" s="373"/>
      <c r="U71" s="373"/>
      <c r="V71" s="373"/>
    </row>
    <row r="72" spans="1:22" ht="15.75" x14ac:dyDescent="0.25">
      <c r="M72" s="382"/>
      <c r="N72" s="373"/>
      <c r="O72" s="373"/>
      <c r="P72" s="373"/>
      <c r="Q72" s="373"/>
      <c r="R72" s="373"/>
      <c r="S72" s="373"/>
      <c r="T72" s="373"/>
      <c r="U72" s="373"/>
      <c r="V72" s="373"/>
    </row>
    <row r="73" spans="1:22" ht="15.75" x14ac:dyDescent="0.25">
      <c r="M73" s="382"/>
      <c r="N73" s="373"/>
      <c r="O73" s="373"/>
      <c r="P73" s="373"/>
      <c r="Q73" s="373"/>
      <c r="R73" s="373"/>
      <c r="S73" s="373"/>
      <c r="T73" s="373"/>
      <c r="U73" s="373"/>
      <c r="V73" s="373"/>
    </row>
    <row r="74" spans="1:22" ht="15.75" x14ac:dyDescent="0.25">
      <c r="M74" s="382"/>
      <c r="N74" s="373"/>
      <c r="O74" s="373"/>
      <c r="P74" s="373"/>
      <c r="Q74" s="373"/>
      <c r="R74" s="373"/>
      <c r="S74" s="373"/>
      <c r="T74" s="373"/>
      <c r="U74" s="373"/>
      <c r="V74" s="373"/>
    </row>
    <row r="75" spans="1:22" ht="15.75" x14ac:dyDescent="0.25">
      <c r="M75" s="382"/>
      <c r="N75" s="373"/>
      <c r="O75" s="373"/>
      <c r="P75" s="373"/>
      <c r="Q75" s="373"/>
      <c r="R75" s="373"/>
      <c r="S75" s="373"/>
      <c r="T75" s="373"/>
      <c r="U75" s="373"/>
      <c r="V75" s="373"/>
    </row>
    <row r="76" spans="1:22" ht="15.75" x14ac:dyDescent="0.25">
      <c r="M76" s="382"/>
      <c r="N76" s="373"/>
      <c r="O76" s="373"/>
      <c r="P76" s="373"/>
      <c r="Q76" s="373"/>
      <c r="R76" s="373"/>
      <c r="S76" s="373"/>
      <c r="T76" s="373"/>
      <c r="U76" s="373"/>
      <c r="V76" s="373"/>
    </row>
    <row r="77" spans="1:22" ht="15.75" x14ac:dyDescent="0.25">
      <c r="M77" s="382"/>
      <c r="N77" s="373"/>
      <c r="O77" s="373"/>
      <c r="P77" s="373"/>
      <c r="Q77" s="373"/>
      <c r="R77" s="373"/>
      <c r="S77" s="373"/>
      <c r="T77" s="373"/>
      <c r="U77" s="373"/>
      <c r="V77" s="373"/>
    </row>
    <row r="78" spans="1:22" ht="15.75" x14ac:dyDescent="0.25">
      <c r="M78" s="382"/>
      <c r="N78" s="373"/>
      <c r="O78" s="373"/>
      <c r="P78" s="373"/>
      <c r="Q78" s="373"/>
      <c r="R78" s="373"/>
      <c r="S78" s="373"/>
      <c r="T78" s="373"/>
      <c r="U78" s="373"/>
      <c r="V78" s="373"/>
    </row>
    <row r="79" spans="1:22" ht="15.75" x14ac:dyDescent="0.25">
      <c r="M79" s="382"/>
      <c r="N79" s="373"/>
      <c r="O79" s="373"/>
      <c r="P79" s="373"/>
      <c r="Q79" s="373"/>
      <c r="R79" s="373"/>
      <c r="S79" s="373"/>
      <c r="T79" s="373"/>
      <c r="U79" s="373"/>
      <c r="V79" s="373"/>
    </row>
    <row r="80" spans="1:22" ht="15.75" x14ac:dyDescent="0.25">
      <c r="M80" s="382"/>
      <c r="N80" s="373"/>
      <c r="O80" s="373"/>
      <c r="P80" s="373"/>
      <c r="Q80" s="373"/>
      <c r="R80" s="373"/>
      <c r="S80" s="373"/>
      <c r="T80" s="373"/>
      <c r="U80" s="373"/>
      <c r="V80" s="373"/>
    </row>
    <row r="81" spans="13:13" x14ac:dyDescent="0.25">
      <c r="M81" s="382"/>
    </row>
    <row r="82" spans="13:13" x14ac:dyDescent="0.25">
      <c r="M82" s="382"/>
    </row>
    <row r="83" spans="13:13" x14ac:dyDescent="0.25">
      <c r="M83" s="382"/>
    </row>
  </sheetData>
  <mergeCells count="36">
    <mergeCell ref="A12:L12"/>
    <mergeCell ref="B13:D13"/>
    <mergeCell ref="A14:L14"/>
    <mergeCell ref="A17:L17"/>
    <mergeCell ref="A27:L27"/>
    <mergeCell ref="A25:L26"/>
    <mergeCell ref="A18:L18"/>
    <mergeCell ref="A21:L21"/>
    <mergeCell ref="A22:L22"/>
    <mergeCell ref="A23:L23"/>
    <mergeCell ref="A20:L20"/>
    <mergeCell ref="B15:C15"/>
    <mergeCell ref="E15:L15"/>
    <mergeCell ref="B16:C16"/>
    <mergeCell ref="B11:E11"/>
    <mergeCell ref="B2:L2"/>
    <mergeCell ref="B3:F3"/>
    <mergeCell ref="A5:L5"/>
    <mergeCell ref="A6:L6"/>
    <mergeCell ref="A7:L7"/>
    <mergeCell ref="A8:L8"/>
    <mergeCell ref="A9:L9"/>
    <mergeCell ref="A10:L10"/>
    <mergeCell ref="A46:L46"/>
    <mergeCell ref="A44:L44"/>
    <mergeCell ref="A28:L28"/>
    <mergeCell ref="A29:L30"/>
    <mergeCell ref="B31:L31"/>
    <mergeCell ref="B32:E32"/>
    <mergeCell ref="A34:L34"/>
    <mergeCell ref="A35:L35"/>
    <mergeCell ref="A36:L36"/>
    <mergeCell ref="A38:G38"/>
    <mergeCell ref="A39:L39"/>
    <mergeCell ref="A40:H40"/>
    <mergeCell ref="A43:L43"/>
  </mergeCells>
  <phoneticPr fontId="16" type="noConversion"/>
  <hyperlinks>
    <hyperlink ref="A40" r:id="rId1" display="Please contact us with any suggesionts for change/ improvement of this form.  "/>
    <hyperlink ref="A40:H40" r:id="rId2" display="Please contact us with any suggestions for change / improvement of this form.  "/>
    <hyperlink ref="B4" r:id="rId3"/>
    <hyperlink ref="B4:I4" r:id="rId4" display="Please contact us with any suggestions for change / improvement of this form.  "/>
    <hyperlink ref="B3:E3" r:id="rId5" display="CDE Educator Effectiveness webiste"/>
    <hyperlink ref="B16:C16" r:id="rId6" display="CDE User's Guide"/>
  </hyperlinks>
  <pageMargins left="0.25" right="0.25" top="0.75" bottom="0.75" header="0.3" footer="0.3"/>
  <pageSetup orientation="landscape" r:id="rId7"/>
  <headerFooter alignWithMargins="0"/>
  <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GB2171"/>
  <sheetViews>
    <sheetView showGridLines="0" showRowColHeaders="0" workbookViewId="0">
      <selection activeCell="F3" sqref="F3:G3"/>
    </sheetView>
  </sheetViews>
  <sheetFormatPr defaultColWidth="9" defaultRowHeight="15.75" x14ac:dyDescent="0.25"/>
  <cols>
    <col min="1" max="6" width="8" style="201" customWidth="1"/>
    <col min="7" max="7" width="7.125" style="201" customWidth="1"/>
    <col min="8" max="8" width="8" style="201" customWidth="1"/>
    <col min="9" max="9" width="7.25" style="201" customWidth="1"/>
    <col min="10" max="10" width="8" style="201" customWidth="1"/>
    <col min="11" max="11" width="8.75" style="201" customWidth="1"/>
    <col min="12" max="12" width="0.125" style="201" customWidth="1"/>
    <col min="13" max="16384" width="9" style="201"/>
  </cols>
  <sheetData>
    <row r="1" spans="1:25" x14ac:dyDescent="0.25">
      <c r="A1" s="451" t="s">
        <v>499</v>
      </c>
      <c r="B1" s="451"/>
      <c r="C1" s="451"/>
      <c r="D1" s="451"/>
      <c r="E1" s="451"/>
      <c r="F1" s="452" t="s">
        <v>3225</v>
      </c>
      <c r="G1" s="453"/>
      <c r="H1" s="453"/>
      <c r="I1" s="453"/>
      <c r="J1" s="453"/>
      <c r="K1" s="453"/>
      <c r="L1" s="211"/>
      <c r="M1" s="30"/>
      <c r="N1" s="30"/>
      <c r="O1" s="30"/>
      <c r="P1" s="30"/>
      <c r="Q1" s="30"/>
      <c r="R1" s="30"/>
      <c r="S1" s="30"/>
      <c r="T1" s="30"/>
      <c r="U1" s="30"/>
      <c r="V1" s="30"/>
      <c r="W1" s="30"/>
      <c r="X1" s="30"/>
      <c r="Y1" s="30"/>
    </row>
    <row r="2" spans="1:25" x14ac:dyDescent="0.25">
      <c r="A2" s="451" t="s">
        <v>3201</v>
      </c>
      <c r="B2" s="451"/>
      <c r="C2" s="451"/>
      <c r="D2" s="451"/>
      <c r="E2" s="451"/>
      <c r="F2" s="453"/>
      <c r="G2" s="453"/>
      <c r="H2" s="453"/>
      <c r="I2" s="453"/>
      <c r="J2" s="453"/>
      <c r="K2" s="453"/>
      <c r="L2" s="211"/>
      <c r="M2" s="30"/>
      <c r="N2" s="30"/>
      <c r="O2" s="30"/>
      <c r="P2" s="30"/>
      <c r="Q2" s="30"/>
      <c r="R2" s="30"/>
      <c r="S2" s="30"/>
      <c r="T2" s="30"/>
      <c r="U2" s="30"/>
      <c r="V2" s="30"/>
      <c r="W2" s="30"/>
      <c r="X2" s="30"/>
      <c r="Y2" s="30"/>
    </row>
    <row r="3" spans="1:25" x14ac:dyDescent="0.25">
      <c r="A3" s="212" t="s">
        <v>3092</v>
      </c>
      <c r="B3" s="213"/>
      <c r="C3" s="924" t="s">
        <v>3377</v>
      </c>
      <c r="D3" s="924"/>
      <c r="E3" s="214"/>
      <c r="F3" s="669" t="s">
        <v>965</v>
      </c>
      <c r="G3" s="669"/>
      <c r="H3" s="650"/>
      <c r="I3" s="650"/>
      <c r="J3" s="650"/>
      <c r="K3" s="650"/>
      <c r="L3" s="215"/>
      <c r="M3" s="30"/>
      <c r="N3" s="30"/>
      <c r="O3" s="30"/>
      <c r="P3" s="30"/>
      <c r="Q3" s="30"/>
      <c r="R3" s="30"/>
      <c r="S3" s="30"/>
      <c r="T3" s="30"/>
      <c r="U3" s="30"/>
      <c r="V3" s="30"/>
      <c r="W3" s="30"/>
      <c r="X3" s="30"/>
      <c r="Y3" s="30"/>
    </row>
    <row r="4" spans="1:25" x14ac:dyDescent="0.25">
      <c r="A4" s="212" t="s">
        <v>3093</v>
      </c>
      <c r="B4" s="213"/>
      <c r="C4" s="924" t="s">
        <v>3377</v>
      </c>
      <c r="D4" s="924"/>
      <c r="E4" s="214"/>
      <c r="F4" s="672" t="s">
        <v>998</v>
      </c>
      <c r="G4" s="672"/>
      <c r="H4" s="662"/>
      <c r="I4" s="662"/>
      <c r="J4" s="662"/>
      <c r="K4" s="662"/>
      <c r="L4" s="215"/>
      <c r="M4" s="30"/>
      <c r="N4" s="30"/>
      <c r="O4" s="30"/>
      <c r="P4" s="30"/>
      <c r="Q4" s="30"/>
      <c r="R4" s="30"/>
      <c r="S4" s="30"/>
      <c r="T4" s="30"/>
      <c r="U4" s="30"/>
      <c r="V4" s="30"/>
      <c r="W4" s="30"/>
      <c r="X4" s="30"/>
      <c r="Y4" s="30"/>
    </row>
    <row r="5" spans="1:25" x14ac:dyDescent="0.25">
      <c r="A5" s="212" t="s">
        <v>3094</v>
      </c>
      <c r="B5" s="213"/>
      <c r="C5" s="924" t="s">
        <v>3377</v>
      </c>
      <c r="D5" s="924"/>
      <c r="E5" s="214"/>
      <c r="F5" s="669" t="s">
        <v>964</v>
      </c>
      <c r="G5" s="669"/>
      <c r="H5" s="670" t="str">
        <f>IF(H$4&lt;&gt;"",VLOOKUP(H$4,SchoolName,2,FALSE),"")</f>
        <v/>
      </c>
      <c r="I5" s="670"/>
      <c r="J5" s="670"/>
      <c r="K5" s="670"/>
      <c r="L5" s="216"/>
      <c r="M5" s="30"/>
      <c r="N5" s="30"/>
      <c r="O5" s="30"/>
      <c r="P5" s="30"/>
      <c r="Q5" s="30"/>
      <c r="R5" s="30"/>
      <c r="S5" s="30"/>
      <c r="T5" s="30"/>
      <c r="U5" s="30"/>
      <c r="V5" s="30"/>
      <c r="W5" s="30"/>
      <c r="X5" s="30"/>
      <c r="Y5" s="30"/>
    </row>
    <row r="6" spans="1:25" x14ac:dyDescent="0.25">
      <c r="A6" s="212" t="s">
        <v>3095</v>
      </c>
      <c r="B6" s="213"/>
      <c r="C6" s="662"/>
      <c r="D6" s="662"/>
      <c r="E6" s="214"/>
      <c r="F6" s="204" t="s">
        <v>966</v>
      </c>
      <c r="G6" s="204"/>
      <c r="H6" s="217" t="str">
        <f>IF(H$4&lt;&gt;"",VLOOKUP(H$4,SchoolName,4,FALSE),"")</f>
        <v/>
      </c>
      <c r="I6" s="217"/>
      <c r="J6" s="217"/>
      <c r="K6" s="217"/>
      <c r="L6" s="216"/>
      <c r="M6" s="30"/>
      <c r="N6" s="374"/>
      <c r="O6" s="374"/>
      <c r="P6" s="374"/>
      <c r="Q6" s="374"/>
      <c r="R6" s="374"/>
      <c r="S6" s="374"/>
      <c r="T6" s="374"/>
      <c r="U6" s="374"/>
      <c r="V6" s="374"/>
      <c r="W6" s="374"/>
      <c r="X6" s="374"/>
      <c r="Y6" s="374"/>
    </row>
    <row r="7" spans="1:25" x14ac:dyDescent="0.25">
      <c r="A7" s="212" t="s">
        <v>958</v>
      </c>
      <c r="B7" s="213"/>
      <c r="C7" s="924" t="s">
        <v>3377</v>
      </c>
      <c r="D7" s="924"/>
      <c r="E7" s="214"/>
      <c r="F7" s="205" t="s">
        <v>967</v>
      </c>
      <c r="G7" s="218"/>
      <c r="H7" s="671"/>
      <c r="I7" s="662"/>
      <c r="J7" s="662"/>
      <c r="K7" s="662"/>
      <c r="L7" s="219"/>
      <c r="M7" s="30"/>
      <c r="N7" s="30"/>
      <c r="O7" s="30"/>
      <c r="P7" s="30"/>
      <c r="Q7" s="30"/>
      <c r="R7" s="30"/>
      <c r="S7" s="30"/>
      <c r="T7" s="30"/>
      <c r="U7" s="30"/>
      <c r="V7" s="30"/>
      <c r="W7" s="30"/>
      <c r="X7" s="30"/>
      <c r="Y7" s="30"/>
    </row>
    <row r="8" spans="1:25" x14ac:dyDescent="0.25">
      <c r="A8" s="212" t="s">
        <v>959</v>
      </c>
      <c r="B8" s="213"/>
      <c r="C8" s="924" t="s">
        <v>3377</v>
      </c>
      <c r="D8" s="924"/>
      <c r="E8" s="214"/>
      <c r="F8" s="669" t="s">
        <v>968</v>
      </c>
      <c r="G8" s="669"/>
      <c r="H8" s="647" t="str">
        <f>IF(H7&lt;&gt;"",VLOOKUP(H7,BOCESName,2,FALSE),"")</f>
        <v/>
      </c>
      <c r="I8" s="648"/>
      <c r="J8" s="648"/>
      <c r="K8" s="649"/>
      <c r="L8" s="216"/>
      <c r="M8" s="30"/>
      <c r="N8" s="30"/>
      <c r="O8" s="30"/>
      <c r="P8" s="30"/>
      <c r="Q8" s="30"/>
      <c r="R8" s="30"/>
      <c r="S8" s="30"/>
      <c r="T8" s="30"/>
      <c r="U8" s="30"/>
      <c r="V8" s="30"/>
      <c r="W8" s="30"/>
      <c r="X8" s="30"/>
      <c r="Y8" s="30"/>
    </row>
    <row r="9" spans="1:25" x14ac:dyDescent="0.25">
      <c r="A9" s="212" t="s">
        <v>1058</v>
      </c>
      <c r="B9" s="213"/>
      <c r="C9" s="924" t="s">
        <v>3377</v>
      </c>
      <c r="D9" s="924"/>
      <c r="E9" s="214"/>
      <c r="F9" s="651" t="str">
        <f>IF($H$4="Other","Enter school(s) or special condition:","(comment)")</f>
        <v>(comment)</v>
      </c>
      <c r="G9" s="652"/>
      <c r="H9" s="653" t="s">
        <v>3096</v>
      </c>
      <c r="I9" s="654"/>
      <c r="J9" s="654"/>
      <c r="K9" s="655"/>
      <c r="L9" s="220"/>
      <c r="M9" s="30"/>
      <c r="N9" s="30"/>
      <c r="O9" s="30"/>
      <c r="P9" s="30"/>
      <c r="Q9" s="30"/>
      <c r="R9" s="30"/>
      <c r="S9" s="30"/>
      <c r="T9" s="30"/>
      <c r="U9" s="30"/>
      <c r="V9" s="30"/>
      <c r="W9" s="30"/>
      <c r="X9" s="30"/>
      <c r="Y9" s="30"/>
    </row>
    <row r="10" spans="1:25" x14ac:dyDescent="0.25">
      <c r="A10" s="212" t="s">
        <v>960</v>
      </c>
      <c r="B10" s="213"/>
      <c r="C10" s="662"/>
      <c r="D10" s="662"/>
      <c r="E10" s="214"/>
      <c r="F10" s="651"/>
      <c r="G10" s="652"/>
      <c r="H10" s="656"/>
      <c r="I10" s="657"/>
      <c r="J10" s="657"/>
      <c r="K10" s="658"/>
      <c r="L10" s="220"/>
      <c r="M10" s="30"/>
      <c r="N10" s="30"/>
      <c r="O10" s="30"/>
      <c r="P10" s="30"/>
      <c r="Q10" s="30"/>
      <c r="R10" s="30"/>
      <c r="S10" s="30"/>
      <c r="T10" s="30"/>
      <c r="U10" s="30"/>
      <c r="V10" s="30"/>
      <c r="W10" s="30"/>
      <c r="X10" s="30"/>
      <c r="Y10" s="30"/>
    </row>
    <row r="11" spans="1:25" x14ac:dyDescent="0.25">
      <c r="A11" s="212" t="s">
        <v>961</v>
      </c>
      <c r="B11" s="213"/>
      <c r="C11" s="663"/>
      <c r="D11" s="663"/>
      <c r="E11" s="214"/>
      <c r="F11" s="651"/>
      <c r="G11" s="652"/>
      <c r="H11" s="659"/>
      <c r="I11" s="660"/>
      <c r="J11" s="660"/>
      <c r="K11" s="661"/>
      <c r="L11" s="220"/>
      <c r="M11" s="30"/>
      <c r="N11" s="30"/>
      <c r="O11" s="30"/>
      <c r="P11" s="30"/>
      <c r="Q11" s="30"/>
      <c r="R11" s="30"/>
      <c r="S11" s="30"/>
      <c r="T11" s="30"/>
      <c r="U11" s="30"/>
      <c r="V11" s="30"/>
      <c r="W11" s="30"/>
      <c r="X11" s="30"/>
      <c r="Y11" s="30"/>
    </row>
    <row r="12" spans="1:25" ht="16.5" thickBot="1" x14ac:dyDescent="0.3">
      <c r="A12" s="221"/>
      <c r="B12" s="221"/>
      <c r="C12" s="221"/>
      <c r="D12" s="221"/>
      <c r="E12" s="221"/>
      <c r="F12" s="221"/>
      <c r="G12" s="221"/>
      <c r="H12" s="222"/>
      <c r="I12" s="222"/>
      <c r="J12" s="222"/>
      <c r="K12" s="222"/>
      <c r="L12" s="222"/>
      <c r="M12" s="30"/>
      <c r="N12" s="30"/>
      <c r="O12" s="30"/>
      <c r="P12" s="30"/>
      <c r="Q12" s="30"/>
      <c r="R12" s="30"/>
      <c r="S12" s="30"/>
      <c r="T12" s="30"/>
      <c r="U12" s="30"/>
      <c r="V12" s="30"/>
      <c r="W12" s="30"/>
      <c r="X12" s="30"/>
      <c r="Y12" s="30"/>
    </row>
    <row r="13" spans="1:25" x14ac:dyDescent="0.25">
      <c r="A13" s="633" t="s">
        <v>1051</v>
      </c>
      <c r="B13" s="634"/>
      <c r="C13" s="633" t="s">
        <v>1052</v>
      </c>
      <c r="D13" s="634"/>
      <c r="E13" s="633" t="s">
        <v>2597</v>
      </c>
      <c r="F13" s="673"/>
      <c r="G13" s="673"/>
      <c r="H13" s="633" t="s">
        <v>1053</v>
      </c>
      <c r="I13" s="673"/>
      <c r="J13" s="673"/>
      <c r="K13" s="634"/>
      <c r="L13" s="223"/>
      <c r="M13" s="30"/>
      <c r="N13" s="30"/>
      <c r="O13" s="30"/>
      <c r="P13" s="30"/>
      <c r="Q13" s="30"/>
      <c r="R13" s="30"/>
      <c r="S13" s="30"/>
      <c r="T13" s="30"/>
      <c r="U13" s="30"/>
      <c r="V13" s="30"/>
      <c r="W13" s="30"/>
      <c r="X13" s="30"/>
      <c r="Y13" s="30"/>
    </row>
    <row r="14" spans="1:25" ht="16.5" thickBot="1" x14ac:dyDescent="0.3">
      <c r="A14" s="635"/>
      <c r="B14" s="636"/>
      <c r="C14" s="635"/>
      <c r="D14" s="636"/>
      <c r="E14" s="635"/>
      <c r="F14" s="674"/>
      <c r="G14" s="674"/>
      <c r="H14" s="635"/>
      <c r="I14" s="674"/>
      <c r="J14" s="674"/>
      <c r="K14" s="636"/>
      <c r="L14" s="223"/>
      <c r="M14" s="30"/>
      <c r="N14" s="30"/>
      <c r="O14" s="30"/>
      <c r="P14" s="30"/>
      <c r="Q14" s="30"/>
      <c r="R14" s="30"/>
      <c r="S14" s="30"/>
      <c r="T14" s="30"/>
      <c r="U14" s="30"/>
      <c r="V14" s="30"/>
      <c r="W14" s="30"/>
      <c r="X14" s="30"/>
      <c r="Y14" s="30"/>
    </row>
    <row r="15" spans="1:25" ht="15.75" customHeight="1" x14ac:dyDescent="0.25">
      <c r="A15" s="633" t="s">
        <v>2598</v>
      </c>
      <c r="B15" s="634"/>
      <c r="C15" s="637"/>
      <c r="D15" s="638"/>
      <c r="E15" s="641" t="s">
        <v>2599</v>
      </c>
      <c r="F15" s="642"/>
      <c r="G15" s="643"/>
      <c r="H15" s="641"/>
      <c r="I15" s="642"/>
      <c r="J15" s="642"/>
      <c r="K15" s="643"/>
      <c r="L15" s="223"/>
      <c r="M15" s="30"/>
      <c r="N15" s="30" t="s">
        <v>2599</v>
      </c>
      <c r="O15" s="30"/>
      <c r="P15" s="30"/>
      <c r="Q15" s="30"/>
      <c r="R15" s="30"/>
      <c r="S15" s="30"/>
      <c r="T15" s="30"/>
      <c r="U15" s="30"/>
      <c r="V15" s="30"/>
      <c r="W15" s="30"/>
      <c r="X15" s="30"/>
      <c r="Y15" s="30"/>
    </row>
    <row r="16" spans="1:25" ht="16.5" thickBot="1" x14ac:dyDescent="0.3">
      <c r="A16" s="635"/>
      <c r="B16" s="636"/>
      <c r="C16" s="639"/>
      <c r="D16" s="640"/>
      <c r="E16" s="644"/>
      <c r="F16" s="645"/>
      <c r="G16" s="646"/>
      <c r="H16" s="644"/>
      <c r="I16" s="645"/>
      <c r="J16" s="645"/>
      <c r="K16" s="646"/>
      <c r="L16" s="223"/>
      <c r="M16" s="30"/>
      <c r="N16" s="30" t="b">
        <v>0</v>
      </c>
      <c r="O16" s="30"/>
      <c r="P16" s="30"/>
      <c r="Q16" s="30"/>
      <c r="R16" s="30"/>
      <c r="S16" s="30"/>
      <c r="T16" s="30"/>
      <c r="U16" s="30"/>
      <c r="V16" s="30"/>
      <c r="W16" s="30"/>
      <c r="X16" s="30"/>
      <c r="Y16" s="30"/>
    </row>
    <row r="17" spans="1:46" ht="15.75" customHeight="1" x14ac:dyDescent="0.25">
      <c r="A17" s="633" t="s">
        <v>1054</v>
      </c>
      <c r="B17" s="634"/>
      <c r="C17" s="637"/>
      <c r="D17" s="638"/>
      <c r="E17" s="641" t="s">
        <v>2599</v>
      </c>
      <c r="F17" s="642"/>
      <c r="G17" s="643"/>
      <c r="H17" s="641"/>
      <c r="I17" s="642"/>
      <c r="J17" s="642"/>
      <c r="K17" s="643"/>
      <c r="L17" s="223"/>
      <c r="M17" s="30"/>
      <c r="N17" s="30"/>
      <c r="O17" s="30"/>
      <c r="P17" s="30"/>
      <c r="Q17" s="30"/>
      <c r="R17" s="30"/>
      <c r="S17" s="30"/>
      <c r="T17" s="30"/>
      <c r="U17" s="30"/>
      <c r="V17" s="30"/>
      <c r="W17" s="30"/>
      <c r="X17" s="30"/>
      <c r="Y17" s="30"/>
    </row>
    <row r="18" spans="1:46" ht="43.5" customHeight="1" thickBot="1" x14ac:dyDescent="0.3">
      <c r="A18" s="635"/>
      <c r="B18" s="636"/>
      <c r="C18" s="639"/>
      <c r="D18" s="640"/>
      <c r="E18" s="644"/>
      <c r="F18" s="645"/>
      <c r="G18" s="646"/>
      <c r="H18" s="644"/>
      <c r="I18" s="645"/>
      <c r="J18" s="645"/>
      <c r="K18" s="646"/>
      <c r="L18" s="223"/>
      <c r="M18" s="30"/>
      <c r="N18" s="30" t="b">
        <v>0</v>
      </c>
      <c r="O18" s="30"/>
      <c r="P18" s="30"/>
      <c r="Q18" s="30"/>
      <c r="R18" s="30"/>
      <c r="S18" s="30"/>
      <c r="T18" s="30"/>
      <c r="U18" s="30"/>
      <c r="V18" s="30"/>
      <c r="W18" s="30"/>
      <c r="X18" s="30"/>
      <c r="Y18" s="30"/>
    </row>
    <row r="19" spans="1:46" ht="15.75" customHeight="1" x14ac:dyDescent="0.25">
      <c r="A19" s="633" t="s">
        <v>1055</v>
      </c>
      <c r="B19" s="634"/>
      <c r="C19" s="637"/>
      <c r="D19" s="638"/>
      <c r="E19" s="641" t="s">
        <v>2599</v>
      </c>
      <c r="F19" s="642"/>
      <c r="G19" s="643"/>
      <c r="H19" s="641"/>
      <c r="I19" s="642"/>
      <c r="J19" s="642"/>
      <c r="K19" s="643"/>
      <c r="L19" s="223"/>
      <c r="M19" s="30"/>
      <c r="N19" s="30"/>
      <c r="O19" s="30"/>
      <c r="P19" s="30"/>
      <c r="Q19" s="30"/>
      <c r="R19" s="30"/>
      <c r="S19" s="30"/>
      <c r="T19" s="30"/>
      <c r="U19" s="30"/>
      <c r="V19" s="30"/>
      <c r="W19" s="30"/>
      <c r="X19" s="30"/>
      <c r="Y19" s="30"/>
    </row>
    <row r="20" spans="1:46" ht="16.5" thickBot="1" x14ac:dyDescent="0.3">
      <c r="A20" s="635"/>
      <c r="B20" s="636"/>
      <c r="C20" s="639"/>
      <c r="D20" s="640"/>
      <c r="E20" s="644"/>
      <c r="F20" s="645"/>
      <c r="G20" s="646"/>
      <c r="H20" s="644"/>
      <c r="I20" s="645"/>
      <c r="J20" s="645"/>
      <c r="K20" s="646"/>
      <c r="L20" s="223"/>
      <c r="M20" s="30"/>
      <c r="N20" s="30" t="b">
        <v>0</v>
      </c>
      <c r="O20" s="30"/>
      <c r="P20" s="30"/>
      <c r="Q20" s="30"/>
      <c r="R20" s="30"/>
      <c r="S20" s="30"/>
      <c r="T20" s="30"/>
      <c r="U20" s="30"/>
      <c r="V20" s="30"/>
      <c r="W20" s="30"/>
      <c r="X20" s="30"/>
      <c r="Y20" s="30"/>
    </row>
    <row r="21" spans="1:46" ht="15.75" customHeight="1" x14ac:dyDescent="0.25">
      <c r="A21" s="633" t="s">
        <v>1056</v>
      </c>
      <c r="B21" s="634"/>
      <c r="C21" s="637"/>
      <c r="D21" s="638"/>
      <c r="E21" s="641" t="s">
        <v>2599</v>
      </c>
      <c r="F21" s="642"/>
      <c r="G21" s="643"/>
      <c r="H21" s="641"/>
      <c r="I21" s="642"/>
      <c r="J21" s="642"/>
      <c r="K21" s="643"/>
      <c r="L21" s="223"/>
      <c r="M21" s="30"/>
      <c r="N21" s="30"/>
      <c r="O21" s="30"/>
      <c r="P21" s="30"/>
      <c r="Q21" s="30"/>
      <c r="R21" s="30"/>
      <c r="S21" s="30"/>
      <c r="T21" s="30"/>
      <c r="U21" s="30"/>
      <c r="V21" s="30"/>
      <c r="W21" s="30"/>
      <c r="X21" s="30"/>
      <c r="Y21" s="30"/>
    </row>
    <row r="22" spans="1:46" ht="16.5" thickBot="1" x14ac:dyDescent="0.3">
      <c r="A22" s="635"/>
      <c r="B22" s="636"/>
      <c r="C22" s="639"/>
      <c r="D22" s="640"/>
      <c r="E22" s="644"/>
      <c r="F22" s="645"/>
      <c r="G22" s="646"/>
      <c r="H22" s="644"/>
      <c r="I22" s="645"/>
      <c r="J22" s="645"/>
      <c r="K22" s="646"/>
      <c r="L22" s="223"/>
      <c r="M22" s="30"/>
      <c r="N22" s="30" t="b">
        <v>0</v>
      </c>
      <c r="O22" s="30"/>
      <c r="P22" s="30"/>
      <c r="Q22" s="30"/>
      <c r="R22" s="30"/>
      <c r="S22" s="30"/>
      <c r="T22" s="30"/>
      <c r="U22" s="30"/>
      <c r="V22" s="30"/>
      <c r="W22" s="30"/>
      <c r="X22" s="30"/>
      <c r="Y22" s="30"/>
    </row>
    <row r="23" spans="1:46" ht="15.75" customHeight="1" x14ac:dyDescent="0.25">
      <c r="A23" s="633" t="s">
        <v>1057</v>
      </c>
      <c r="B23" s="634"/>
      <c r="C23" s="637"/>
      <c r="D23" s="638"/>
      <c r="E23" s="641" t="s">
        <v>2599</v>
      </c>
      <c r="F23" s="642"/>
      <c r="G23" s="643"/>
      <c r="H23" s="641"/>
      <c r="I23" s="642"/>
      <c r="J23" s="642"/>
      <c r="K23" s="643"/>
      <c r="L23" s="223"/>
      <c r="M23" s="30"/>
      <c r="N23" s="30"/>
      <c r="O23" s="30"/>
      <c r="P23" s="30"/>
      <c r="Q23" s="30"/>
      <c r="R23" s="30"/>
      <c r="S23" s="30"/>
      <c r="T23" s="30"/>
      <c r="U23" s="30"/>
      <c r="V23" s="30"/>
      <c r="W23" s="30"/>
      <c r="X23" s="30"/>
      <c r="Y23" s="30"/>
    </row>
    <row r="24" spans="1:46" ht="16.5" thickBot="1" x14ac:dyDescent="0.3">
      <c r="A24" s="635"/>
      <c r="B24" s="636"/>
      <c r="C24" s="639"/>
      <c r="D24" s="640"/>
      <c r="E24" s="644"/>
      <c r="F24" s="645"/>
      <c r="G24" s="646"/>
      <c r="H24" s="644"/>
      <c r="I24" s="645"/>
      <c r="J24" s="645"/>
      <c r="K24" s="646"/>
      <c r="L24" s="223"/>
      <c r="M24" s="30"/>
      <c r="N24" s="30" t="b">
        <v>0</v>
      </c>
      <c r="O24" s="30"/>
      <c r="P24" s="30"/>
      <c r="Q24" s="30"/>
      <c r="R24" s="30"/>
      <c r="S24" s="30"/>
      <c r="T24" s="30"/>
      <c r="U24" s="30"/>
      <c r="V24" s="30"/>
      <c r="W24" s="30"/>
      <c r="X24" s="30"/>
      <c r="Y24" s="30"/>
    </row>
    <row r="25" spans="1:46" s="395" customFormat="1" ht="16.5" thickBot="1" x14ac:dyDescent="0.3">
      <c r="A25" s="664" t="s">
        <v>3210</v>
      </c>
      <c r="B25" s="665"/>
      <c r="C25" s="665"/>
      <c r="D25" s="665"/>
      <c r="E25" s="665"/>
      <c r="F25" s="665"/>
      <c r="G25" s="665"/>
      <c r="H25" s="665"/>
      <c r="I25" s="665"/>
      <c r="J25" s="665"/>
      <c r="K25" s="666"/>
      <c r="L25" s="223"/>
      <c r="M25" s="396"/>
      <c r="N25" s="396"/>
      <c r="O25" s="396"/>
      <c r="P25" s="396"/>
      <c r="Q25" s="396"/>
      <c r="R25" s="396"/>
      <c r="S25" s="396"/>
      <c r="T25" s="396"/>
      <c r="U25" s="396"/>
      <c r="V25" s="396"/>
      <c r="W25" s="396"/>
      <c r="X25" s="396"/>
      <c r="Y25" s="396"/>
    </row>
    <row r="26" spans="1:46" ht="15" customHeight="1" thickBot="1" x14ac:dyDescent="0.3">
      <c r="A26" s="616"/>
      <c r="B26" s="619" t="s">
        <v>2600</v>
      </c>
      <c r="C26" s="620"/>
      <c r="D26" s="620"/>
      <c r="E26" s="620"/>
      <c r="F26" s="621"/>
      <c r="G26" s="627" t="s">
        <v>1011</v>
      </c>
      <c r="H26" s="628"/>
      <c r="I26" s="628"/>
      <c r="J26" s="628"/>
      <c r="K26" s="629"/>
      <c r="L26" s="224"/>
      <c r="M26" s="30"/>
      <c r="N26" s="30"/>
      <c r="O26" s="30"/>
      <c r="P26" s="30"/>
      <c r="Q26" s="30"/>
      <c r="R26" s="30"/>
      <c r="S26" s="30"/>
      <c r="T26" s="30"/>
      <c r="U26" s="30"/>
      <c r="V26" s="30"/>
      <c r="W26" s="30"/>
      <c r="X26" s="30"/>
      <c r="Y26" s="30"/>
    </row>
    <row r="27" spans="1:46" ht="24" customHeight="1" thickBot="1" x14ac:dyDescent="0.3">
      <c r="A27" s="617"/>
      <c r="B27" s="622"/>
      <c r="C27" s="540"/>
      <c r="D27" s="540"/>
      <c r="E27" s="540"/>
      <c r="F27" s="623"/>
      <c r="G27" s="111" t="s">
        <v>1979</v>
      </c>
      <c r="H27" s="111" t="s">
        <v>1974</v>
      </c>
      <c r="I27" s="111" t="s">
        <v>1975</v>
      </c>
      <c r="J27" s="111" t="s">
        <v>1012</v>
      </c>
      <c r="K27" s="111" t="s">
        <v>520</v>
      </c>
      <c r="L27" s="225"/>
      <c r="M27" s="30"/>
      <c r="N27" s="30"/>
      <c r="O27" s="30"/>
      <c r="P27" s="30"/>
      <c r="Q27" s="30"/>
      <c r="R27" s="30"/>
      <c r="S27" s="30"/>
      <c r="T27" s="30"/>
      <c r="U27" s="30"/>
      <c r="V27" s="30"/>
      <c r="W27" s="30"/>
      <c r="X27" s="30"/>
      <c r="Y27" s="30"/>
    </row>
    <row r="28" spans="1:46" ht="15" customHeight="1" thickBot="1" x14ac:dyDescent="0.3">
      <c r="A28" s="618"/>
      <c r="B28" s="624"/>
      <c r="C28" s="625"/>
      <c r="D28" s="625"/>
      <c r="E28" s="625"/>
      <c r="F28" s="626"/>
      <c r="G28" s="112" t="s">
        <v>1013</v>
      </c>
      <c r="H28" s="112" t="s">
        <v>1014</v>
      </c>
      <c r="I28" s="112" t="s">
        <v>1015</v>
      </c>
      <c r="J28" s="112" t="s">
        <v>1016</v>
      </c>
      <c r="K28" s="112" t="s">
        <v>1017</v>
      </c>
      <c r="L28" s="226"/>
      <c r="M28" s="30"/>
      <c r="N28" s="30"/>
      <c r="O28" s="30"/>
      <c r="P28" s="30"/>
      <c r="Q28" s="30"/>
      <c r="R28" s="30"/>
      <c r="S28" s="30"/>
      <c r="T28" s="30"/>
      <c r="U28" s="30"/>
      <c r="V28" s="30"/>
      <c r="W28" s="30"/>
      <c r="X28" s="30"/>
      <c r="Y28" s="30"/>
      <c r="AT28" s="201" t="s">
        <v>1975</v>
      </c>
    </row>
    <row r="29" spans="1:46" ht="12.75" customHeight="1" thickBot="1" x14ac:dyDescent="0.3">
      <c r="A29" s="465" t="s">
        <v>470</v>
      </c>
      <c r="B29" s="456" t="s">
        <v>3045</v>
      </c>
      <c r="C29" s="457"/>
      <c r="D29" s="457"/>
      <c r="E29" s="457"/>
      <c r="F29" s="458"/>
      <c r="G29" s="7" t="str">
        <f>IF(DATA!B95=definitions!B6,"*","")</f>
        <v/>
      </c>
      <c r="H29" s="7" t="str">
        <f>IF(DATA!B95=definitions!B7,"*","")</f>
        <v/>
      </c>
      <c r="I29" s="7" t="str">
        <f>IF(DATA!B95=definitions!B8,"*","")</f>
        <v/>
      </c>
      <c r="J29" s="7" t="str">
        <f>IF(DATA!B95=definitions!B9,"*","")</f>
        <v/>
      </c>
      <c r="K29" s="7" t="str">
        <f>IF(DATA!B95=definitions!B10,"*","")</f>
        <v/>
      </c>
      <c r="L29" s="227"/>
      <c r="M29" s="454" t="str">
        <f>IF(DATA!B95=definitions!$B$11,definitions!$B$16,IF(DATA!B95=definitions!$B$13,definitions!$B$18,IF(definitions!$B$30=TRUE,definitions!$B$22,definitions!$B$20)))</f>
        <v>No Professional Practices have been selected.</v>
      </c>
      <c r="N29" s="455"/>
      <c r="O29" s="455"/>
      <c r="P29" s="455"/>
      <c r="Q29" s="455"/>
      <c r="R29" s="455"/>
      <c r="S29" s="455"/>
      <c r="T29" s="455"/>
      <c r="U29" s="455"/>
      <c r="V29" s="455"/>
      <c r="W29" s="455"/>
      <c r="X29" s="30"/>
      <c r="Y29" s="30"/>
    </row>
    <row r="30" spans="1:46" ht="12.75" customHeight="1" thickBot="1" x14ac:dyDescent="0.3">
      <c r="A30" s="466"/>
      <c r="B30" s="456" t="s">
        <v>3046</v>
      </c>
      <c r="C30" s="457"/>
      <c r="D30" s="457"/>
      <c r="E30" s="457"/>
      <c r="F30" s="458"/>
      <c r="G30" s="7" t="str">
        <f>IF(DATA!B118=definitions!B6,"*","")</f>
        <v/>
      </c>
      <c r="H30" s="7" t="str">
        <f>IF(DATA!B118=definitions!B7,"*","")</f>
        <v/>
      </c>
      <c r="I30" s="7" t="str">
        <f>IF(DATA!B118=definitions!B8,"*","")</f>
        <v/>
      </c>
      <c r="J30" s="7" t="str">
        <f>IF(DATA!B118=definitions!B9,"*","")</f>
        <v/>
      </c>
      <c r="K30" s="7" t="str">
        <f>IF(DATA!B118=definitions!B10,"*","")</f>
        <v/>
      </c>
      <c r="L30" s="227"/>
      <c r="M30" s="454" t="str">
        <f>IF(DATA!B118=definitions!$B$11,definitions!$B$16,IF(DATA!B118=definitions!$B$13,definitions!$B$18,IF(definitions!$B$30=TRUE,definitions!$B$22,definitions!$B$20)))</f>
        <v>No Professional Practices have been selected.</v>
      </c>
      <c r="N30" s="455"/>
      <c r="O30" s="455"/>
      <c r="P30" s="455"/>
      <c r="Q30" s="455"/>
      <c r="R30" s="455"/>
      <c r="S30" s="455"/>
      <c r="T30" s="455"/>
      <c r="U30" s="455"/>
      <c r="V30" s="455"/>
      <c r="W30" s="455"/>
      <c r="X30" s="30"/>
      <c r="Y30" s="30"/>
    </row>
    <row r="31" spans="1:46" ht="12.75" customHeight="1" thickBot="1" x14ac:dyDescent="0.3">
      <c r="A31" s="466"/>
      <c r="B31" s="630" t="s">
        <v>3047</v>
      </c>
      <c r="C31" s="631"/>
      <c r="D31" s="631"/>
      <c r="E31" s="631"/>
      <c r="F31" s="632"/>
      <c r="G31" s="7" t="str">
        <f>IF(DATA!B143=definitions!B6,"*","")</f>
        <v/>
      </c>
      <c r="H31" s="7" t="str">
        <f>IF(DATA!B143=definitions!B7,"*","")</f>
        <v/>
      </c>
      <c r="I31" s="7" t="str">
        <f>IF(DATA!B143=definitions!B8,"*","")</f>
        <v/>
      </c>
      <c r="J31" s="7" t="str">
        <f>IF(DATA!B143=definitions!B9,"*","")</f>
        <v/>
      </c>
      <c r="K31" s="7" t="str">
        <f>IF(DATA!B143=definitions!B10,"*","")</f>
        <v/>
      </c>
      <c r="L31" s="227"/>
      <c r="M31" s="454" t="str">
        <f>IF(DATA!B143=definitions!$B$11,definitions!$B$16,IF(DATA!B143=definitions!$B$13,definitions!$B$18,IF(definitions!$B$30=TRUE,definitions!$B$22,definitions!$B$20)))</f>
        <v>No Professional Practices have been selected.</v>
      </c>
      <c r="N31" s="455"/>
      <c r="O31" s="455"/>
      <c r="P31" s="455"/>
      <c r="Q31" s="455"/>
      <c r="R31" s="455"/>
      <c r="S31" s="455"/>
      <c r="T31" s="455"/>
      <c r="U31" s="455"/>
      <c r="V31" s="455"/>
      <c r="W31" s="455"/>
      <c r="X31" s="30"/>
      <c r="Y31" s="30"/>
    </row>
    <row r="32" spans="1:46" ht="12.75" customHeight="1" thickBot="1" x14ac:dyDescent="0.3">
      <c r="A32" s="466"/>
      <c r="B32" s="456" t="s">
        <v>3048</v>
      </c>
      <c r="C32" s="457"/>
      <c r="D32" s="457"/>
      <c r="E32" s="457"/>
      <c r="F32" s="458"/>
      <c r="G32" s="33" t="str">
        <f>IF(DATA!B162=definitions!B6,"*","")</f>
        <v/>
      </c>
      <c r="H32" s="33" t="str">
        <f>IF(DATA!B162=definitions!B7,"*","")</f>
        <v/>
      </c>
      <c r="I32" s="33" t="str">
        <f>IF(DATA!B162=definitions!B8,"*","")</f>
        <v/>
      </c>
      <c r="J32" s="33" t="str">
        <f>IF(DATA!B162=definitions!B9,"*","")</f>
        <v/>
      </c>
      <c r="K32" s="33" t="str">
        <f>IF(DATA!B162=definitions!B10,"*","")</f>
        <v/>
      </c>
      <c r="L32" s="227"/>
      <c r="M32" s="454" t="str">
        <f>IF(DATA!B162=definitions!$B$11,definitions!$B$16,IF(DATA!B162=definitions!$B$13,definitions!$B$18,IF(definitions!$B$30=TRUE,definitions!$B$22,definitions!$B$20)))</f>
        <v>No Professional Practices have been selected.</v>
      </c>
      <c r="N32" s="455"/>
      <c r="O32" s="455"/>
      <c r="P32" s="455"/>
      <c r="Q32" s="455"/>
      <c r="R32" s="455"/>
      <c r="S32" s="455"/>
      <c r="T32" s="455"/>
      <c r="U32" s="455"/>
      <c r="V32" s="455"/>
      <c r="W32" s="455"/>
      <c r="X32" s="30"/>
      <c r="Y32" s="30"/>
    </row>
    <row r="33" spans="1:25" ht="12.75" customHeight="1" thickBot="1" x14ac:dyDescent="0.3">
      <c r="A33" s="467"/>
      <c r="B33" s="611" t="s">
        <v>471</v>
      </c>
      <c r="C33" s="612"/>
      <c r="D33" s="612"/>
      <c r="E33" s="612"/>
      <c r="F33" s="613"/>
      <c r="G33" s="462" t="str">
        <f>DATA!B165</f>
        <v>Blank Form</v>
      </c>
      <c r="H33" s="463"/>
      <c r="I33" s="463"/>
      <c r="J33" s="463"/>
      <c r="K33" s="464"/>
      <c r="L33" s="228"/>
      <c r="M33" s="614"/>
      <c r="N33" s="615"/>
      <c r="O33" s="615"/>
      <c r="P33" s="30"/>
      <c r="Q33" s="30"/>
      <c r="R33" s="30"/>
      <c r="S33" s="30"/>
      <c r="T33" s="30"/>
      <c r="U33" s="30"/>
      <c r="V33" s="30"/>
      <c r="W33" s="30"/>
      <c r="X33" s="30"/>
      <c r="Y33" s="30"/>
    </row>
    <row r="34" spans="1:25" ht="12.75" customHeight="1" thickBot="1" x14ac:dyDescent="0.3">
      <c r="A34" s="465" t="s">
        <v>472</v>
      </c>
      <c r="B34" s="456" t="s">
        <v>3049</v>
      </c>
      <c r="C34" s="457"/>
      <c r="D34" s="457"/>
      <c r="E34" s="457"/>
      <c r="F34" s="458"/>
      <c r="G34" s="7" t="str">
        <f>IF(DATA!B196=definitions!B6,"*","")</f>
        <v/>
      </c>
      <c r="H34" s="7" t="str">
        <f>IF(DATA!B196=definitions!B7,"*","")</f>
        <v/>
      </c>
      <c r="I34" s="7" t="str">
        <f>IF(DATA!B196=definitions!B8,"*","")</f>
        <v/>
      </c>
      <c r="J34" s="7" t="str">
        <f>IF(DATA!B196=definitions!B9,"*","")</f>
        <v/>
      </c>
      <c r="K34" s="7" t="str">
        <f>IF(DATA!B196=definitions!B10,"*","")</f>
        <v/>
      </c>
      <c r="L34" s="227"/>
      <c r="M34" s="454" t="str">
        <f>IF(DATA!B196=definitions!$B$11,definitions!$B$16,IF(DATA!B196=definitions!$B$13,definitions!$B$18,IF(definitions!$B$30=TRUE,definitions!$B$22,definitions!$B$20)))</f>
        <v>No Professional Practices have been selected.</v>
      </c>
      <c r="N34" s="455"/>
      <c r="O34" s="455"/>
      <c r="P34" s="455"/>
      <c r="Q34" s="455"/>
      <c r="R34" s="455"/>
      <c r="S34" s="455"/>
      <c r="T34" s="455"/>
      <c r="U34" s="455"/>
      <c r="V34" s="455"/>
      <c r="W34" s="455"/>
      <c r="X34" s="30"/>
      <c r="Y34" s="30"/>
    </row>
    <row r="35" spans="1:25" ht="12.75" customHeight="1" thickBot="1" x14ac:dyDescent="0.3">
      <c r="A35" s="466"/>
      <c r="B35" s="456" t="s">
        <v>3050</v>
      </c>
      <c r="C35" s="457"/>
      <c r="D35" s="457"/>
      <c r="E35" s="457"/>
      <c r="F35" s="458"/>
      <c r="G35" s="7" t="str">
        <f>IF(DATA!B217=definitions!B6,"*","")</f>
        <v/>
      </c>
      <c r="H35" s="7" t="str">
        <f>IF(DATA!B217=definitions!B7,"*","")</f>
        <v/>
      </c>
      <c r="I35" s="7" t="str">
        <f>IF(DATA!B217=definitions!B8,"*","")</f>
        <v/>
      </c>
      <c r="J35" s="7" t="str">
        <f>IF(DATA!B217=definitions!B9,"*","")</f>
        <v/>
      </c>
      <c r="K35" s="7" t="str">
        <f>IF(DATA!B217=definitions!B10,"*","")</f>
        <v/>
      </c>
      <c r="L35" s="227"/>
      <c r="M35" s="454" t="str">
        <f>IF(DATA!B217=definitions!$B$11,definitions!$B$16,IF(DATA!B217=definitions!$B$13,definitions!$B$18,IF(definitions!$B$30=TRUE,definitions!$B$22,definitions!$B$20)))</f>
        <v>No Professional Practices have been selected.</v>
      </c>
      <c r="N35" s="455"/>
      <c r="O35" s="455"/>
      <c r="P35" s="455"/>
      <c r="Q35" s="455"/>
      <c r="R35" s="455"/>
      <c r="S35" s="455"/>
      <c r="T35" s="455"/>
      <c r="U35" s="455"/>
      <c r="V35" s="455"/>
      <c r="W35" s="455"/>
      <c r="X35" s="30"/>
      <c r="Y35" s="30"/>
    </row>
    <row r="36" spans="1:25" ht="12.75" customHeight="1" thickBot="1" x14ac:dyDescent="0.3">
      <c r="A36" s="466"/>
      <c r="B36" s="456" t="s">
        <v>3051</v>
      </c>
      <c r="C36" s="457"/>
      <c r="D36" s="457"/>
      <c r="E36" s="457"/>
      <c r="F36" s="458"/>
      <c r="G36" s="7" t="str">
        <f>IF(DATA!B243=definitions!B6,"*","")</f>
        <v/>
      </c>
      <c r="H36" s="7" t="str">
        <f>IF(DATA!B243=definitions!B7,"*","")</f>
        <v/>
      </c>
      <c r="I36" s="7" t="str">
        <f>IF(DATA!B243=definitions!B8,"*","")</f>
        <v/>
      </c>
      <c r="J36" s="7" t="str">
        <f>IF(DATA!B243=definitions!B9,"*","")</f>
        <v/>
      </c>
      <c r="K36" s="7" t="str">
        <f>IF(DATA!B243=definitions!B10,"*","")</f>
        <v/>
      </c>
      <c r="L36" s="227"/>
      <c r="M36" s="454" t="str">
        <f>IF(DATA!B243=definitions!$B$11,definitions!$B$16,IF(DATA!B243=definitions!$B$13,definitions!$B$18,IF(definitions!$B$30=TRUE,definitions!$B$22,definitions!$B$20)))</f>
        <v>No Professional Practices have been selected.</v>
      </c>
      <c r="N36" s="455"/>
      <c r="O36" s="455"/>
      <c r="P36" s="455"/>
      <c r="Q36" s="455"/>
      <c r="R36" s="455"/>
      <c r="S36" s="455"/>
      <c r="T36" s="455"/>
      <c r="U36" s="455"/>
      <c r="V36" s="455"/>
      <c r="W36" s="455"/>
      <c r="X36" s="30"/>
      <c r="Y36" s="30"/>
    </row>
    <row r="37" spans="1:25" ht="12.75" customHeight="1" thickBot="1" x14ac:dyDescent="0.3">
      <c r="A37" s="466"/>
      <c r="B37" s="456" t="s">
        <v>3052</v>
      </c>
      <c r="C37" s="457"/>
      <c r="D37" s="457"/>
      <c r="E37" s="457"/>
      <c r="F37" s="458"/>
      <c r="G37" s="7" t="str">
        <f>IF(DATA!B267=definitions!B6,"*","")</f>
        <v/>
      </c>
      <c r="H37" s="7" t="str">
        <f>IF(DATA!B267=definitions!B7,"*","")</f>
        <v/>
      </c>
      <c r="I37" s="7" t="str">
        <f>IF(DATA!B267=definitions!B8,"*","")</f>
        <v/>
      </c>
      <c r="J37" s="7" t="str">
        <f>IF(DATA!B267=definitions!B9,"*","")</f>
        <v/>
      </c>
      <c r="K37" s="7" t="str">
        <f>IF(DATA!B267=definitions!B10,"*","")</f>
        <v/>
      </c>
      <c r="L37" s="227"/>
      <c r="M37" s="454" t="str">
        <f>IF(DATA!B267=definitions!$B$11,definitions!$B$16,IF(DATA!B267=definitions!$B$13,definitions!$B$18,IF(definitions!$B$30=TRUE,definitions!$B$22,definitions!$B$20)))</f>
        <v>No Professional Practices have been selected.</v>
      </c>
      <c r="N37" s="455"/>
      <c r="O37" s="455"/>
      <c r="P37" s="455"/>
      <c r="Q37" s="455"/>
      <c r="R37" s="455"/>
      <c r="S37" s="455"/>
      <c r="T37" s="455"/>
      <c r="U37" s="455"/>
      <c r="V37" s="455"/>
      <c r="W37" s="455"/>
      <c r="X37" s="30"/>
      <c r="Y37" s="30"/>
    </row>
    <row r="38" spans="1:25" ht="12.75" customHeight="1" thickBot="1" x14ac:dyDescent="0.3">
      <c r="A38" s="466"/>
      <c r="B38" s="456" t="s">
        <v>3053</v>
      </c>
      <c r="C38" s="457"/>
      <c r="D38" s="457"/>
      <c r="E38" s="457"/>
      <c r="F38" s="458"/>
      <c r="G38" s="7" t="str">
        <f>IF(DATA!B288=definitions!B6,"*","")</f>
        <v/>
      </c>
      <c r="H38" s="7" t="str">
        <f>IF(DATA!B288=definitions!B7,"*","")</f>
        <v/>
      </c>
      <c r="I38" s="7" t="str">
        <f>IF(DATA!B288=definitions!B8,"*","")</f>
        <v/>
      </c>
      <c r="J38" s="7" t="str">
        <f>IF(DATA!B288=definitions!B9,"*","")</f>
        <v/>
      </c>
      <c r="K38" s="7" t="str">
        <f>IF(DATA!B288=definitions!B10,"*","")</f>
        <v/>
      </c>
      <c r="L38" s="227"/>
      <c r="M38" s="454" t="str">
        <f>IF(DATA!B288=definitions!$B$11,definitions!$B$16,IF(DATA!B288=definitions!$B$13,definitions!$B$18,IF(definitions!$B$30=TRUE,definitions!$B$22,definitions!$B$20)))</f>
        <v>No Professional Practices have been selected.</v>
      </c>
      <c r="N38" s="455"/>
      <c r="O38" s="455"/>
      <c r="P38" s="455"/>
      <c r="Q38" s="455"/>
      <c r="R38" s="455"/>
      <c r="S38" s="455"/>
      <c r="T38" s="455"/>
      <c r="U38" s="455"/>
      <c r="V38" s="455"/>
      <c r="W38" s="455"/>
      <c r="X38" s="30"/>
      <c r="Y38" s="30"/>
    </row>
    <row r="39" spans="1:25" ht="12.75" customHeight="1" thickBot="1" x14ac:dyDescent="0.3">
      <c r="A39" s="467"/>
      <c r="B39" s="459" t="s">
        <v>473</v>
      </c>
      <c r="C39" s="460"/>
      <c r="D39" s="460"/>
      <c r="E39" s="460"/>
      <c r="F39" s="461"/>
      <c r="G39" s="462" t="str">
        <f>DATA!B291</f>
        <v>Blank Form</v>
      </c>
      <c r="H39" s="463"/>
      <c r="I39" s="463"/>
      <c r="J39" s="463"/>
      <c r="K39" s="464"/>
      <c r="L39" s="228"/>
      <c r="M39" s="30"/>
      <c r="N39" s="30"/>
      <c r="O39" s="30"/>
      <c r="P39" s="30"/>
      <c r="Q39" s="30"/>
      <c r="R39" s="30"/>
      <c r="S39" s="30"/>
      <c r="T39" s="30"/>
      <c r="U39" s="30"/>
      <c r="V39" s="30"/>
      <c r="W39" s="30"/>
      <c r="X39" s="30"/>
      <c r="Y39" s="30"/>
    </row>
    <row r="40" spans="1:25" ht="12.75" customHeight="1" thickBot="1" x14ac:dyDescent="0.3">
      <c r="A40" s="465" t="s">
        <v>474</v>
      </c>
      <c r="B40" s="608" t="s">
        <v>3055</v>
      </c>
      <c r="C40" s="609"/>
      <c r="D40" s="609"/>
      <c r="E40" s="609"/>
      <c r="F40" s="610"/>
      <c r="G40" s="7" t="str">
        <f>IF(DATA!B316=definitions!B6,"*","")</f>
        <v/>
      </c>
      <c r="H40" s="7" t="str">
        <f>IF(DATA!B316=definitions!B7,"*","")</f>
        <v/>
      </c>
      <c r="I40" s="7" t="str">
        <f>IF(DATA!B316=definitions!B8,"*","")</f>
        <v/>
      </c>
      <c r="J40" s="7" t="str">
        <f>IF(DATA!B316=definitions!B9,"*","")</f>
        <v/>
      </c>
      <c r="K40" s="7" t="str">
        <f>IF(DATA!B316=definitions!B10,"*","")</f>
        <v/>
      </c>
      <c r="L40" s="227"/>
      <c r="M40" s="454" t="str">
        <f>IF(DATA!B316=definitions!$B$11,definitions!$B$16,IF(DATA!B316=definitions!$B$13,definitions!$B$18,IF(definitions!$B$30=TRUE,definitions!$B$22,definitions!$B$20)))</f>
        <v>No Professional Practices have been selected.</v>
      </c>
      <c r="N40" s="455"/>
      <c r="O40" s="455"/>
      <c r="P40" s="455"/>
      <c r="Q40" s="455"/>
      <c r="R40" s="455"/>
      <c r="S40" s="455"/>
      <c r="T40" s="455"/>
      <c r="U40" s="455"/>
      <c r="V40" s="455"/>
      <c r="W40" s="455"/>
      <c r="X40" s="30"/>
      <c r="Y40" s="30"/>
    </row>
    <row r="41" spans="1:25" ht="12.75" customHeight="1" thickBot="1" x14ac:dyDescent="0.3">
      <c r="A41" s="466"/>
      <c r="B41" s="456" t="s">
        <v>3056</v>
      </c>
      <c r="C41" s="457"/>
      <c r="D41" s="457"/>
      <c r="E41" s="457"/>
      <c r="F41" s="458"/>
      <c r="G41" s="7" t="str">
        <f>IF(DATA!B334=definitions!B6,"*","")</f>
        <v/>
      </c>
      <c r="H41" s="7" t="str">
        <f>IF(DATA!B334=definitions!B7,"*","")</f>
        <v/>
      </c>
      <c r="I41" s="7" t="str">
        <f>IF(DATA!B334=definitions!B8,"*","")</f>
        <v/>
      </c>
      <c r="J41" s="7" t="str">
        <f>IF(DATA!B334=definitions!B9,"*","")</f>
        <v/>
      </c>
      <c r="K41" s="7" t="str">
        <f>IF(DATA!B334=definitions!B10,"*","")</f>
        <v/>
      </c>
      <c r="L41" s="227"/>
      <c r="M41" s="454" t="str">
        <f>IF(DATA!B334=definitions!$B$11,definitions!$B$16,IF(DATA!B334=definitions!$B$13,definitions!$B$18,IF(definitions!$B$30=TRUE,definitions!$B$22,definitions!$B$20)))</f>
        <v>No Professional Practices have been selected.</v>
      </c>
      <c r="N41" s="455"/>
      <c r="O41" s="455"/>
      <c r="P41" s="455"/>
      <c r="Q41" s="455"/>
      <c r="R41" s="455"/>
      <c r="S41" s="455"/>
      <c r="T41" s="455"/>
      <c r="U41" s="455"/>
      <c r="V41" s="455"/>
      <c r="W41" s="455"/>
      <c r="X41" s="30"/>
      <c r="Y41" s="30"/>
    </row>
    <row r="42" spans="1:25" ht="12.75" customHeight="1" thickBot="1" x14ac:dyDescent="0.3">
      <c r="A42" s="466"/>
      <c r="B42" s="608" t="s">
        <v>3057</v>
      </c>
      <c r="C42" s="609"/>
      <c r="D42" s="609"/>
      <c r="E42" s="609"/>
      <c r="F42" s="610"/>
      <c r="G42" s="7" t="str">
        <f>IF(DATA!B360=definitions!B6,"*","")</f>
        <v/>
      </c>
      <c r="H42" s="7" t="str">
        <f>IF(DATA!B360=definitions!B7,"*","")</f>
        <v/>
      </c>
      <c r="I42" s="7" t="str">
        <f>IF(DATA!B360=definitions!B8,"*","")</f>
        <v/>
      </c>
      <c r="J42" s="7" t="str">
        <f>IF(DATA!B360=definitions!B9,"*","")</f>
        <v/>
      </c>
      <c r="K42" s="7" t="str">
        <f>IF(DATA!B360=definitions!B10,"*","")</f>
        <v/>
      </c>
      <c r="L42" s="227"/>
      <c r="M42" s="454" t="str">
        <f>IF(DATA!B360=definitions!$B$11,definitions!$B$16,IF(DATA!B360=definitions!$B$13,definitions!$B$18,IF(definitions!$B$30=TRUE,definitions!$B$22,definitions!$B$20)))</f>
        <v>No Professional Practices have been selected.</v>
      </c>
      <c r="N42" s="455"/>
      <c r="O42" s="455"/>
      <c r="P42" s="455"/>
      <c r="Q42" s="455"/>
      <c r="R42" s="455"/>
      <c r="S42" s="455"/>
      <c r="T42" s="455"/>
      <c r="U42" s="455"/>
      <c r="V42" s="455"/>
      <c r="W42" s="455"/>
      <c r="X42" s="30"/>
      <c r="Y42" s="30"/>
    </row>
    <row r="43" spans="1:25" ht="12.75" customHeight="1" thickBot="1" x14ac:dyDescent="0.3">
      <c r="A43" s="466"/>
      <c r="B43" s="608" t="s">
        <v>3058</v>
      </c>
      <c r="C43" s="609"/>
      <c r="D43" s="609"/>
      <c r="E43" s="609"/>
      <c r="F43" s="610"/>
      <c r="G43" s="7" t="str">
        <f>IF(DATA!B381=definitions!B6,"*","")</f>
        <v/>
      </c>
      <c r="H43" s="7" t="str">
        <f>IF(DATA!B381=definitions!B7,"*","")</f>
        <v/>
      </c>
      <c r="I43" s="7" t="str">
        <f>IF(DATA!B381=definitions!B8,"*","")</f>
        <v/>
      </c>
      <c r="J43" s="7" t="str">
        <f>IF(DATA!B381=definitions!B9,"*","")</f>
        <v/>
      </c>
      <c r="K43" s="7" t="str">
        <f>IF(DATA!B381=definitions!B10,"*","")</f>
        <v/>
      </c>
      <c r="L43" s="227"/>
      <c r="M43" s="454" t="str">
        <f>IF(DATA!B381=definitions!$B$11,definitions!$B$16,IF(DATA!B381=definitions!$B$13,definitions!$B$18,IF(definitions!$B$30=TRUE,definitions!$B$22,definitions!$B$20)))</f>
        <v>No Professional Practices have been selected.</v>
      </c>
      <c r="N43" s="455"/>
      <c r="O43" s="455"/>
      <c r="P43" s="455"/>
      <c r="Q43" s="455"/>
      <c r="R43" s="455"/>
      <c r="S43" s="455"/>
      <c r="T43" s="455"/>
      <c r="U43" s="455"/>
      <c r="V43" s="455"/>
      <c r="W43" s="455"/>
      <c r="X43" s="30"/>
      <c r="Y43" s="30"/>
    </row>
    <row r="44" spans="1:25" ht="12.75" customHeight="1" thickBot="1" x14ac:dyDescent="0.3">
      <c r="A44" s="467"/>
      <c r="B44" s="459" t="s">
        <v>475</v>
      </c>
      <c r="C44" s="460"/>
      <c r="D44" s="460"/>
      <c r="E44" s="460"/>
      <c r="F44" s="461"/>
      <c r="G44" s="462" t="str">
        <f>DATA!B384</f>
        <v>Blank Form</v>
      </c>
      <c r="H44" s="463"/>
      <c r="I44" s="463"/>
      <c r="J44" s="463"/>
      <c r="K44" s="464"/>
      <c r="L44" s="228"/>
      <c r="M44" s="30"/>
      <c r="N44" s="30"/>
      <c r="O44" s="30"/>
      <c r="P44" s="30"/>
      <c r="Q44" s="30"/>
      <c r="R44" s="30"/>
      <c r="S44" s="30"/>
      <c r="T44" s="30"/>
      <c r="U44" s="30"/>
      <c r="V44" s="30"/>
      <c r="W44" s="30"/>
      <c r="X44" s="30"/>
      <c r="Y44" s="30"/>
    </row>
    <row r="45" spans="1:25" ht="12.75" customHeight="1" thickBot="1" x14ac:dyDescent="0.3">
      <c r="A45" s="465" t="s">
        <v>476</v>
      </c>
      <c r="B45" s="456" t="s">
        <v>3059</v>
      </c>
      <c r="C45" s="457"/>
      <c r="D45" s="457"/>
      <c r="E45" s="457"/>
      <c r="F45" s="458"/>
      <c r="G45" s="7" t="str">
        <f>IF(DATA!B407=definitions!B6,"*","")</f>
        <v/>
      </c>
      <c r="H45" s="7" t="str">
        <f>IF(DATA!B407=definitions!B7,"*","")</f>
        <v/>
      </c>
      <c r="I45" s="7" t="str">
        <f>IF(DATA!B407=definitions!B8,"*","")</f>
        <v/>
      </c>
      <c r="J45" s="7" t="str">
        <f>IF(DATA!B407=definitions!B9,"*","")</f>
        <v/>
      </c>
      <c r="K45" s="7" t="str">
        <f>IF(DATA!B407=definitions!B10,"*","")</f>
        <v/>
      </c>
      <c r="L45" s="227"/>
      <c r="M45" s="454" t="str">
        <f>IF(DATA!B407=definitions!$B$11,definitions!$B$16,IF(DATA!B407=definitions!$B$13,definitions!$B$18,IF(definitions!$B$30=TRUE,definitions!$B$22,definitions!$B$20)))</f>
        <v>No Professional Practices have been selected.</v>
      </c>
      <c r="N45" s="455"/>
      <c r="O45" s="455"/>
      <c r="P45" s="455"/>
      <c r="Q45" s="455"/>
      <c r="R45" s="455"/>
      <c r="S45" s="455"/>
      <c r="T45" s="455"/>
      <c r="U45" s="455"/>
      <c r="V45" s="455"/>
      <c r="W45" s="455"/>
      <c r="X45" s="30"/>
      <c r="Y45" s="30"/>
    </row>
    <row r="46" spans="1:25" ht="12.75" customHeight="1" thickBot="1" x14ac:dyDescent="0.3">
      <c r="A46" s="466"/>
      <c r="B46" s="456" t="s">
        <v>3060</v>
      </c>
      <c r="C46" s="457"/>
      <c r="D46" s="457"/>
      <c r="E46" s="457"/>
      <c r="F46" s="458"/>
      <c r="G46" s="7" t="str">
        <f>IF(DATA!B432=definitions!B6,"*","")</f>
        <v/>
      </c>
      <c r="H46" s="7" t="str">
        <f>IF(DATA!B432=definitions!B7,"*","")</f>
        <v/>
      </c>
      <c r="I46" s="7" t="str">
        <f>IF(DATA!B432=definitions!B8,"*","")</f>
        <v/>
      </c>
      <c r="J46" s="7" t="str">
        <f>IF(DATA!B432=definitions!B9,"*","")</f>
        <v/>
      </c>
      <c r="K46" s="7" t="str">
        <f>IF(DATA!B432=definitions!B10,"*","")</f>
        <v/>
      </c>
      <c r="L46" s="227"/>
      <c r="M46" s="454" t="str">
        <f>IF(DATA!B432=definitions!$B$11,definitions!$B$16,IF(DATA!B432=definitions!$B$13,definitions!$B$18,IF(definitions!$B$30=TRUE,definitions!$B$22,definitions!$B$20)))</f>
        <v>No Professional Practices have been selected.</v>
      </c>
      <c r="N46" s="455"/>
      <c r="O46" s="455"/>
      <c r="P46" s="455"/>
      <c r="Q46" s="455"/>
      <c r="R46" s="455"/>
      <c r="S46" s="455"/>
      <c r="T46" s="455"/>
      <c r="U46" s="455"/>
      <c r="V46" s="455"/>
      <c r="W46" s="455"/>
      <c r="X46" s="30"/>
      <c r="Y46" s="30"/>
    </row>
    <row r="47" spans="1:25" ht="12.75" customHeight="1" thickBot="1" x14ac:dyDescent="0.3">
      <c r="A47" s="466"/>
      <c r="B47" s="456" t="s">
        <v>3061</v>
      </c>
      <c r="C47" s="457"/>
      <c r="D47" s="457"/>
      <c r="E47" s="457"/>
      <c r="F47" s="458"/>
      <c r="G47" s="7" t="str">
        <f>IF(DATA!B455=definitions!B6,"*","")</f>
        <v/>
      </c>
      <c r="H47" s="7" t="str">
        <f>IF(DATA!B455=definitions!B7,"*","")</f>
        <v/>
      </c>
      <c r="I47" s="7" t="str">
        <f>IF(DATA!B455=definitions!B8,"*","")</f>
        <v/>
      </c>
      <c r="J47" s="7" t="str">
        <f>IF(DATA!B455=definitions!B9,"*","")</f>
        <v/>
      </c>
      <c r="K47" s="7" t="str">
        <f>IF(DATA!B455=definitions!B10,"*","")</f>
        <v/>
      </c>
      <c r="L47" s="227"/>
      <c r="M47" s="454" t="str">
        <f>IF(DATA!B455=definitions!$B$11,definitions!$B$16,IF(DATA!B455=definitions!$B$13,definitions!$B$18,IF(definitions!$B$30=TRUE,definitions!$B$22,definitions!$B$20)))</f>
        <v>No Professional Practices have been selected.</v>
      </c>
      <c r="N47" s="455"/>
      <c r="O47" s="455"/>
      <c r="P47" s="455"/>
      <c r="Q47" s="455"/>
      <c r="R47" s="455"/>
      <c r="S47" s="455"/>
      <c r="T47" s="455"/>
      <c r="U47" s="455"/>
      <c r="V47" s="455"/>
      <c r="W47" s="455"/>
      <c r="X47" s="30"/>
      <c r="Y47" s="30"/>
    </row>
    <row r="48" spans="1:25" ht="12.75" customHeight="1" thickBot="1" x14ac:dyDescent="0.3">
      <c r="A48" s="467"/>
      <c r="B48" s="459" t="s">
        <v>477</v>
      </c>
      <c r="C48" s="460"/>
      <c r="D48" s="460"/>
      <c r="E48" s="460"/>
      <c r="F48" s="461"/>
      <c r="G48" s="462" t="str">
        <f>DATA!B458</f>
        <v>Blank Form</v>
      </c>
      <c r="H48" s="463"/>
      <c r="I48" s="463"/>
      <c r="J48" s="463"/>
      <c r="K48" s="464"/>
      <c r="L48" s="228"/>
      <c r="M48" s="30"/>
      <c r="N48" s="30"/>
      <c r="O48" s="30"/>
      <c r="P48" s="30"/>
      <c r="Q48" s="30"/>
      <c r="R48" s="30"/>
      <c r="S48" s="30"/>
      <c r="T48" s="30"/>
      <c r="U48" s="30"/>
      <c r="V48" s="30"/>
      <c r="W48" s="30"/>
      <c r="X48" s="30"/>
      <c r="Y48" s="30"/>
    </row>
    <row r="49" spans="1:25" ht="12.75" customHeight="1" thickBot="1" x14ac:dyDescent="0.3">
      <c r="A49" s="465" t="s">
        <v>478</v>
      </c>
      <c r="B49" s="456" t="s">
        <v>3062</v>
      </c>
      <c r="C49" s="457"/>
      <c r="D49" s="457"/>
      <c r="E49" s="457"/>
      <c r="F49" s="458"/>
      <c r="G49" s="7" t="str">
        <f>IF(DATA!B485=definitions!B6,"*","")</f>
        <v/>
      </c>
      <c r="H49" s="7" t="str">
        <f>IF(DATA!B485=definitions!B7,"*","")</f>
        <v/>
      </c>
      <c r="I49" s="7" t="str">
        <f>IF(DATA!B485=definitions!B8,"*","")</f>
        <v/>
      </c>
      <c r="J49" s="7" t="str">
        <f>IF(DATA!B485=definitions!B9,"*","")</f>
        <v/>
      </c>
      <c r="K49" s="7" t="str">
        <f>IF(DATA!B485=definitions!B10,"*","")</f>
        <v/>
      </c>
      <c r="L49" s="227"/>
      <c r="M49" s="454" t="str">
        <f>IF(DATA!B485=definitions!$B$11,definitions!$B$16,IF(DATA!B485=definitions!$B$13,definitions!$B$18,IF(definitions!$B$30=TRUE,definitions!$B$22,definitions!$B$20)))</f>
        <v>No Professional Practices have been selected.</v>
      </c>
      <c r="N49" s="455"/>
      <c r="O49" s="455"/>
      <c r="P49" s="455"/>
      <c r="Q49" s="455"/>
      <c r="R49" s="455"/>
      <c r="S49" s="455"/>
      <c r="T49" s="455"/>
      <c r="U49" s="455"/>
      <c r="V49" s="455"/>
      <c r="W49" s="455"/>
      <c r="X49" s="30"/>
      <c r="Y49" s="30"/>
    </row>
    <row r="50" spans="1:25" ht="12.75" customHeight="1" thickBot="1" x14ac:dyDescent="0.3">
      <c r="A50" s="466"/>
      <c r="B50" s="456" t="s">
        <v>3063</v>
      </c>
      <c r="C50" s="457"/>
      <c r="D50" s="457"/>
      <c r="E50" s="457"/>
      <c r="F50" s="458"/>
      <c r="G50" s="7" t="str">
        <f>IF(DATA!B504=definitions!B6,"*","")</f>
        <v/>
      </c>
      <c r="H50" s="7" t="str">
        <f>IF(DATA!B504=definitions!B7,"*","")</f>
        <v/>
      </c>
      <c r="I50" s="7" t="str">
        <f>IF(DATA!B504=definitions!B8,"*","")</f>
        <v/>
      </c>
      <c r="J50" s="7" t="str">
        <f>IF(DATA!B504=definitions!B9,"*","")</f>
        <v/>
      </c>
      <c r="K50" s="7" t="str">
        <f>IF(DATA!B504=definitions!B10,"*","")</f>
        <v/>
      </c>
      <c r="L50" s="227"/>
      <c r="M50" s="454" t="str">
        <f>IF(DATA!B504=definitions!$B$11,definitions!$B$16,IF(DATA!B504=definitions!$B$13,definitions!$B$18,IF(definitions!$B$30=TRUE,definitions!$B$22,definitions!$B$20)))</f>
        <v>No Professional Practices have been selected.</v>
      </c>
      <c r="N50" s="455"/>
      <c r="O50" s="455"/>
      <c r="P50" s="455"/>
      <c r="Q50" s="455"/>
      <c r="R50" s="455"/>
      <c r="S50" s="455"/>
      <c r="T50" s="455"/>
      <c r="U50" s="455"/>
      <c r="V50" s="455"/>
      <c r="W50" s="455"/>
      <c r="X50" s="30"/>
      <c r="Y50" s="30"/>
    </row>
    <row r="51" spans="1:25" ht="12.75" customHeight="1" thickBot="1" x14ac:dyDescent="0.3">
      <c r="A51" s="466"/>
      <c r="B51" s="456" t="s">
        <v>3064</v>
      </c>
      <c r="C51" s="457"/>
      <c r="D51" s="457"/>
      <c r="E51" s="457"/>
      <c r="F51" s="458"/>
      <c r="G51" s="7" t="str">
        <f>IF(DATA!B523=definitions!B6,"*","")</f>
        <v/>
      </c>
      <c r="H51" s="7" t="str">
        <f>IF(DATA!B523=definitions!B7,"*","")</f>
        <v/>
      </c>
      <c r="I51" s="7" t="str">
        <f>IF(DATA!B523=definitions!B8,"*","")</f>
        <v/>
      </c>
      <c r="J51" s="7" t="str">
        <f>IF(DATA!B523=definitions!B9,"*","")</f>
        <v/>
      </c>
      <c r="K51" s="7" t="str">
        <f>IF(DATA!B523=definitions!B10,"*","")</f>
        <v/>
      </c>
      <c r="L51" s="227"/>
      <c r="M51" s="454" t="str">
        <f>IF(DATA!B523=definitions!$B$11,definitions!$B$16,IF(DATA!B523=definitions!$B$13,definitions!$B$18,IF(definitions!$B$30=TRUE,definitions!$B$22,definitions!$B$20)))</f>
        <v>No Professional Practices have been selected.</v>
      </c>
      <c r="N51" s="455"/>
      <c r="O51" s="455"/>
      <c r="P51" s="455"/>
      <c r="Q51" s="455"/>
      <c r="R51" s="455"/>
      <c r="S51" s="455"/>
      <c r="T51" s="455"/>
      <c r="U51" s="455"/>
      <c r="V51" s="455"/>
      <c r="W51" s="455"/>
      <c r="X51" s="30"/>
      <c r="Y51" s="30"/>
    </row>
    <row r="52" spans="1:25" ht="12.75" customHeight="1" thickBot="1" x14ac:dyDescent="0.3">
      <c r="A52" s="466"/>
      <c r="B52" s="456" t="s">
        <v>3065</v>
      </c>
      <c r="C52" s="457"/>
      <c r="D52" s="457"/>
      <c r="E52" s="457"/>
      <c r="F52" s="458"/>
      <c r="G52" s="7" t="str">
        <f>IF(DATA!B543=definitions!B6,"*","")</f>
        <v/>
      </c>
      <c r="H52" s="7" t="str">
        <f>IF(DATA!B543=definitions!B7,"*","")</f>
        <v/>
      </c>
      <c r="I52" s="7" t="str">
        <f>IF(DATA!B543=definitions!B8,"*","")</f>
        <v/>
      </c>
      <c r="J52" s="7" t="str">
        <f>IF(DATA!B543=definitions!B9,"*","")</f>
        <v/>
      </c>
      <c r="K52" s="7" t="str">
        <f>IF(DATA!B543=definitions!B10,"*","")</f>
        <v/>
      </c>
      <c r="L52" s="227"/>
      <c r="M52" s="454" t="str">
        <f>IF(DATA!B543=definitions!$B$11,definitions!$B$16,IF(DATA!B543=definitions!$B$13,definitions!$B$18,IF(definitions!$B$30=TRUE,definitions!$B$22,definitions!$B$20)))</f>
        <v>No Professional Practices have been selected.</v>
      </c>
      <c r="N52" s="455"/>
      <c r="O52" s="455"/>
      <c r="P52" s="455"/>
      <c r="Q52" s="455"/>
      <c r="R52" s="455"/>
      <c r="S52" s="455"/>
      <c r="T52" s="455"/>
      <c r="U52" s="455"/>
      <c r="V52" s="455"/>
      <c r="W52" s="455"/>
      <c r="X52" s="30"/>
      <c r="Y52" s="30"/>
    </row>
    <row r="53" spans="1:25" ht="12.75" customHeight="1" thickBot="1" x14ac:dyDescent="0.3">
      <c r="A53" s="466"/>
      <c r="B53" s="456" t="s">
        <v>3066</v>
      </c>
      <c r="C53" s="457"/>
      <c r="D53" s="457"/>
      <c r="E53" s="457"/>
      <c r="F53" s="458"/>
      <c r="G53" s="7" t="str">
        <f>IF(DATA!B565=definitions!B6,"*","")</f>
        <v/>
      </c>
      <c r="H53" s="7" t="str">
        <f>IF(DATA!B565=definitions!B7,"*","")</f>
        <v/>
      </c>
      <c r="I53" s="7" t="str">
        <f>IF(DATA!B565=definitions!B8,"*","")</f>
        <v/>
      </c>
      <c r="J53" s="7" t="str">
        <f>IF(DATA!B565=definitions!B9,"*","")</f>
        <v/>
      </c>
      <c r="K53" s="7" t="str">
        <f>IF(DATA!B565=definitions!B10,"*","")</f>
        <v/>
      </c>
      <c r="L53" s="227"/>
      <c r="M53" s="454" t="str">
        <f>IF(DATA!B565=definitions!$B$11,definitions!$B$16,IF(DATA!B565=definitions!$B$13,definitions!$B$18,IF(definitions!$B$30=TRUE,definitions!$B$22,definitions!$B$20)))</f>
        <v>No Professional Practices have been selected.</v>
      </c>
      <c r="N53" s="455"/>
      <c r="O53" s="455"/>
      <c r="P53" s="455"/>
      <c r="Q53" s="455"/>
      <c r="R53" s="455"/>
      <c r="S53" s="455"/>
      <c r="T53" s="455"/>
      <c r="U53" s="455"/>
      <c r="V53" s="455"/>
      <c r="W53" s="455"/>
      <c r="X53" s="30"/>
      <c r="Y53" s="30"/>
    </row>
    <row r="54" spans="1:25" ht="12.75" customHeight="1" thickBot="1" x14ac:dyDescent="0.3">
      <c r="A54" s="466"/>
      <c r="B54" s="456" t="s">
        <v>3067</v>
      </c>
      <c r="C54" s="457"/>
      <c r="D54" s="457"/>
      <c r="E54" s="457"/>
      <c r="F54" s="458"/>
      <c r="G54" s="7" t="str">
        <f>IF(DATA!B585=definitions!B6,"*","")</f>
        <v/>
      </c>
      <c r="H54" s="7" t="str">
        <f>IF(DATA!B585=definitions!B7,"*","")</f>
        <v/>
      </c>
      <c r="I54" s="7" t="str">
        <f>IF(DATA!B585=definitions!B8,"*","")</f>
        <v/>
      </c>
      <c r="J54" s="7" t="str">
        <f>IF(DATA!B585=definitions!B9,"*","")</f>
        <v/>
      </c>
      <c r="K54" s="7" t="str">
        <f>IF(DATA!B585=definitions!B10,"*","")</f>
        <v/>
      </c>
      <c r="L54" s="227"/>
      <c r="M54" s="454" t="str">
        <f>IF(DATA!B585=definitions!$B$11,definitions!$B$16,IF(DATA!B585=definitions!$B$13,definitions!$B$18,IF(definitions!$B$30=TRUE,definitions!$B$22,definitions!$B$20)))</f>
        <v>No Professional Practices have been selected.</v>
      </c>
      <c r="N54" s="455"/>
      <c r="O54" s="455"/>
      <c r="P54" s="455"/>
      <c r="Q54" s="455"/>
      <c r="R54" s="455"/>
      <c r="S54" s="455"/>
      <c r="T54" s="455"/>
      <c r="U54" s="455"/>
      <c r="V54" s="455"/>
      <c r="W54" s="455"/>
      <c r="X54" s="30"/>
      <c r="Y54" s="30"/>
    </row>
    <row r="55" spans="1:25" ht="12.75" customHeight="1" thickBot="1" x14ac:dyDescent="0.3">
      <c r="A55" s="467"/>
      <c r="B55" s="459" t="s">
        <v>479</v>
      </c>
      <c r="C55" s="460"/>
      <c r="D55" s="460"/>
      <c r="E55" s="460"/>
      <c r="F55" s="461"/>
      <c r="G55" s="468" t="str">
        <f>DATA!B588</f>
        <v>Blank Form</v>
      </c>
      <c r="H55" s="469"/>
      <c r="I55" s="469"/>
      <c r="J55" s="469"/>
      <c r="K55" s="470"/>
      <c r="L55" s="228"/>
      <c r="M55" s="30"/>
      <c r="N55" s="30"/>
      <c r="O55" s="30"/>
      <c r="P55" s="30"/>
      <c r="Q55" s="30"/>
      <c r="R55" s="30"/>
      <c r="S55" s="30"/>
      <c r="T55" s="30"/>
      <c r="U55" s="30"/>
      <c r="V55" s="30"/>
      <c r="W55" s="30"/>
      <c r="X55" s="30"/>
      <c r="Y55" s="30"/>
    </row>
    <row r="56" spans="1:25" ht="12.75" customHeight="1" thickBot="1" x14ac:dyDescent="0.3">
      <c r="A56" s="466" t="s">
        <v>2616</v>
      </c>
      <c r="B56" s="471" t="s">
        <v>3068</v>
      </c>
      <c r="C56" s="472"/>
      <c r="D56" s="472"/>
      <c r="E56" s="472"/>
      <c r="F56" s="473"/>
      <c r="G56" s="7" t="str">
        <f>IF(DATA!B608=definitions!B6,"*","")</f>
        <v/>
      </c>
      <c r="H56" s="7" t="str">
        <f>IF(DATA!B608=definitions!B7,"*","")</f>
        <v/>
      </c>
      <c r="I56" s="7" t="str">
        <f>IF(DATA!B608=definitions!B8,"*","")</f>
        <v/>
      </c>
      <c r="J56" s="7" t="str">
        <f>IF(DATA!B608=definitions!B9,"*","")</f>
        <v/>
      </c>
      <c r="K56" s="7" t="str">
        <f>IF(DATA!B608=definitions!B10,"*","")</f>
        <v/>
      </c>
      <c r="L56" s="227"/>
      <c r="M56" s="454" t="str">
        <f>IF(DATA!B608=definitions!$B$11,definitions!$B$16,IF(DATA!B608=definitions!$B$13,definitions!$B$18,IF(definitions!$B$30=TRUE,definitions!$B$22,definitions!$B$20)))</f>
        <v>No Professional Practices have been selected.</v>
      </c>
      <c r="N56" s="455"/>
      <c r="O56" s="455"/>
      <c r="P56" s="455"/>
      <c r="Q56" s="455"/>
      <c r="R56" s="455"/>
      <c r="S56" s="455"/>
      <c r="T56" s="455"/>
      <c r="U56" s="455"/>
      <c r="V56" s="455"/>
      <c r="W56" s="455"/>
      <c r="X56" s="30"/>
      <c r="Y56" s="30"/>
    </row>
    <row r="57" spans="1:25" ht="12.75" customHeight="1" thickBot="1" x14ac:dyDescent="0.3">
      <c r="A57" s="466"/>
      <c r="B57" s="456" t="s">
        <v>3069</v>
      </c>
      <c r="C57" s="457"/>
      <c r="D57" s="457"/>
      <c r="E57" s="457"/>
      <c r="F57" s="458"/>
      <c r="G57" s="7" t="str">
        <f>IF(DATA!B628=definitions!B6,"*","")</f>
        <v/>
      </c>
      <c r="H57" s="7" t="str">
        <f>IF(DATA!B628=definitions!B7,"*","")</f>
        <v/>
      </c>
      <c r="I57" s="7" t="str">
        <f>IF(DATA!B628=definitions!B8,"*","")</f>
        <v/>
      </c>
      <c r="J57" s="7" t="str">
        <f>IF(DATA!B628=definitions!B9,"*","")</f>
        <v/>
      </c>
      <c r="K57" s="7" t="str">
        <f>IF(DATA!B628=definitions!B10,"*","")</f>
        <v/>
      </c>
      <c r="L57" s="227"/>
      <c r="M57" s="454" t="str">
        <f>IF(DATA!B628=definitions!$B$11,definitions!$B$16,IF(DATA!B628=definitions!$B$13,definitions!$B$18,IF(definitions!$B$30=TRUE,definitions!$B$22,definitions!$B$20)))</f>
        <v>No Professional Practices have been selected.</v>
      </c>
      <c r="N57" s="455"/>
      <c r="O57" s="455"/>
      <c r="P57" s="455"/>
      <c r="Q57" s="455"/>
      <c r="R57" s="455"/>
      <c r="S57" s="455"/>
      <c r="T57" s="455"/>
      <c r="U57" s="455"/>
      <c r="V57" s="455"/>
      <c r="W57" s="455"/>
      <c r="X57" s="30"/>
      <c r="Y57" s="30"/>
    </row>
    <row r="58" spans="1:25" ht="12.75" customHeight="1" thickBot="1" x14ac:dyDescent="0.3">
      <c r="A58" s="466"/>
      <c r="B58" s="456" t="s">
        <v>3070</v>
      </c>
      <c r="C58" s="457"/>
      <c r="D58" s="457"/>
      <c r="E58" s="457"/>
      <c r="F58" s="458"/>
      <c r="G58" s="7" t="str">
        <f>IF(DATA!B648=definitions!B6,"*","")</f>
        <v/>
      </c>
      <c r="H58" s="7" t="str">
        <f>IF(DATA!B648=definitions!B7,"*","")</f>
        <v/>
      </c>
      <c r="I58" s="7" t="str">
        <f>IF(DATA!B648=definitions!B8,"*","")</f>
        <v/>
      </c>
      <c r="J58" s="7" t="str">
        <f>IF(DATA!B648=definitions!B9,"*","")</f>
        <v/>
      </c>
      <c r="K58" s="7" t="str">
        <f>IF(DATA!B648=definitions!B10,"*","")</f>
        <v/>
      </c>
      <c r="L58" s="227"/>
      <c r="M58" s="454" t="str">
        <f>IF(DATA!B648=definitions!$B$11,definitions!$B$16,IF(DATA!B648=definitions!$B$13,definitions!$B$18,IF(definitions!$B$30=TRUE,definitions!$B$22,definitions!$B$20)))</f>
        <v>No Professional Practices have been selected.</v>
      </c>
      <c r="N58" s="455"/>
      <c r="O58" s="455"/>
      <c r="P58" s="455"/>
      <c r="Q58" s="455"/>
      <c r="R58" s="455"/>
      <c r="S58" s="455"/>
      <c r="T58" s="455"/>
      <c r="U58" s="455"/>
      <c r="V58" s="455"/>
      <c r="W58" s="455"/>
      <c r="X58" s="30"/>
      <c r="Y58" s="30"/>
    </row>
    <row r="59" spans="1:25" ht="12.75" customHeight="1" thickBot="1" x14ac:dyDescent="0.3">
      <c r="A59" s="467"/>
      <c r="B59" s="459" t="s">
        <v>3054</v>
      </c>
      <c r="C59" s="460"/>
      <c r="D59" s="460"/>
      <c r="E59" s="460"/>
      <c r="F59" s="461"/>
      <c r="G59" s="462" t="str">
        <f>DATA!B651</f>
        <v>Blank Form</v>
      </c>
      <c r="H59" s="463"/>
      <c r="I59" s="463"/>
      <c r="J59" s="463"/>
      <c r="K59" s="464"/>
      <c r="L59" s="313"/>
      <c r="M59" s="30"/>
      <c r="N59" s="30"/>
      <c r="O59" s="30"/>
      <c r="P59" s="30"/>
      <c r="Q59" s="30"/>
      <c r="R59" s="30"/>
      <c r="S59" s="30"/>
      <c r="T59" s="30"/>
      <c r="U59" s="30"/>
      <c r="V59" s="30"/>
      <c r="W59" s="30"/>
      <c r="X59" s="30"/>
      <c r="Y59" s="30"/>
    </row>
    <row r="60" spans="1:25" ht="30" customHeight="1" thickBot="1" x14ac:dyDescent="0.3">
      <c r="A60" s="598" t="s">
        <v>2601</v>
      </c>
      <c r="B60" s="504"/>
      <c r="C60" s="504"/>
      <c r="D60" s="504"/>
      <c r="E60" s="504"/>
      <c r="F60" s="504"/>
      <c r="G60" s="504"/>
      <c r="H60" s="504"/>
      <c r="I60" s="504"/>
      <c r="J60" s="504"/>
      <c r="K60" s="504"/>
      <c r="L60" s="229"/>
      <c r="M60" s="30"/>
      <c r="N60" s="30"/>
      <c r="O60" s="30"/>
      <c r="P60" s="30"/>
      <c r="Q60" s="30"/>
      <c r="R60" s="30"/>
      <c r="S60" s="30"/>
      <c r="T60" s="30"/>
      <c r="U60" s="30"/>
      <c r="V60" s="30"/>
      <c r="W60" s="30"/>
      <c r="X60" s="30"/>
      <c r="Y60" s="30"/>
    </row>
    <row r="61" spans="1:25" ht="15.75" customHeight="1" thickBot="1" x14ac:dyDescent="0.3">
      <c r="A61" s="599" t="s">
        <v>480</v>
      </c>
      <c r="B61" s="600"/>
      <c r="C61" s="600" t="s">
        <v>1018</v>
      </c>
      <c r="D61" s="600"/>
      <c r="E61" s="600"/>
      <c r="F61" s="600"/>
      <c r="G61" s="593" t="s">
        <v>1019</v>
      </c>
      <c r="H61" s="603"/>
      <c r="I61" s="594"/>
      <c r="J61" s="604" t="s">
        <v>1020</v>
      </c>
      <c r="K61" s="606" t="s">
        <v>2602</v>
      </c>
      <c r="L61" s="206"/>
      <c r="M61" s="591" t="s">
        <v>2603</v>
      </c>
      <c r="N61" s="30" t="s">
        <v>2604</v>
      </c>
      <c r="O61" s="30"/>
      <c r="P61" s="30"/>
      <c r="Q61" s="30"/>
      <c r="R61" s="30"/>
      <c r="S61" s="30"/>
      <c r="T61" s="30"/>
      <c r="U61" s="30"/>
      <c r="V61" s="30"/>
      <c r="W61" s="30"/>
      <c r="X61" s="30"/>
      <c r="Y61" s="30"/>
    </row>
    <row r="62" spans="1:25" ht="24.75" customHeight="1" thickBot="1" x14ac:dyDescent="0.3">
      <c r="A62" s="601"/>
      <c r="B62" s="602"/>
      <c r="C62" s="602"/>
      <c r="D62" s="602"/>
      <c r="E62" s="602"/>
      <c r="F62" s="602"/>
      <c r="G62" s="317" t="s">
        <v>1010</v>
      </c>
      <c r="H62" s="593" t="s">
        <v>1011</v>
      </c>
      <c r="I62" s="594"/>
      <c r="J62" s="605"/>
      <c r="K62" s="607"/>
      <c r="L62" s="207"/>
      <c r="M62" s="592"/>
      <c r="N62" s="30">
        <f>definitions!E7</f>
        <v>1</v>
      </c>
      <c r="O62" s="30"/>
      <c r="P62" s="30"/>
      <c r="Q62" s="30"/>
      <c r="R62" s="30"/>
      <c r="S62" s="30"/>
      <c r="T62" s="30"/>
      <c r="U62" s="30"/>
      <c r="V62" s="30"/>
      <c r="W62" s="30"/>
      <c r="X62" s="30"/>
      <c r="Y62" s="30"/>
    </row>
    <row r="63" spans="1:25" ht="16.5" customHeight="1" thickBot="1" x14ac:dyDescent="0.3">
      <c r="A63" s="576" t="s">
        <v>3229</v>
      </c>
      <c r="B63" s="577"/>
      <c r="C63" s="579" t="s">
        <v>1979</v>
      </c>
      <c r="D63" s="579"/>
      <c r="E63" s="579"/>
      <c r="F63" s="579"/>
      <c r="G63" s="113" t="s">
        <v>1021</v>
      </c>
      <c r="H63" s="581" t="str">
        <f>G33</f>
        <v>Blank Form</v>
      </c>
      <c r="I63" s="582"/>
      <c r="J63" s="409" t="str">
        <f>IF(ISNUMBER(DATA!B164),ROUND((DATA!B164/16)*(24*K63)*2, 2),"No Score")</f>
        <v>No Score</v>
      </c>
      <c r="K63" s="411">
        <f>IF(definitions!E7=3,M63/SUM(M63:M68)/2,IF(definitions!E7=1,4/25*0.5,IF(definitions!E7=2,0.5/6,"select weight")))</f>
        <v>0.08</v>
      </c>
      <c r="L63" s="230"/>
      <c r="M63" s="393">
        <v>1</v>
      </c>
      <c r="N63" s="454" t="s">
        <v>3202</v>
      </c>
      <c r="O63" s="595"/>
      <c r="P63" s="30"/>
      <c r="Q63" s="30"/>
      <c r="R63" s="30"/>
      <c r="S63" s="30"/>
      <c r="T63" s="30"/>
      <c r="U63" s="30"/>
      <c r="V63" s="30"/>
      <c r="W63" s="30"/>
      <c r="X63" s="30"/>
      <c r="Y63" s="30"/>
    </row>
    <row r="64" spans="1:25" ht="16.5" customHeight="1" thickBot="1" x14ac:dyDescent="0.3">
      <c r="A64" s="576" t="s">
        <v>3230</v>
      </c>
      <c r="B64" s="577"/>
      <c r="C64" s="578" t="s">
        <v>1974</v>
      </c>
      <c r="D64" s="579"/>
      <c r="E64" s="579"/>
      <c r="F64" s="580"/>
      <c r="G64" s="114" t="s">
        <v>1022</v>
      </c>
      <c r="H64" s="581" t="str">
        <f>G39</f>
        <v>Blank Form</v>
      </c>
      <c r="I64" s="582"/>
      <c r="J64" s="409" t="str">
        <f>IF(ISNUMBER(DATA!B290),ROUND((DATA!B290/20)*(24*K64)*2, 2),"No Score")</f>
        <v>No Score</v>
      </c>
      <c r="K64" s="411">
        <f>IF(definitions!E7=3,M64/SUM(M63:M68)/2,IF(definitions!E7=1,5/25*0.5,IF(definitions!E7=2,0.5/6,"select weight")))</f>
        <v>0.1</v>
      </c>
      <c r="L64" s="230"/>
      <c r="M64" s="393">
        <v>1</v>
      </c>
      <c r="N64" s="596"/>
      <c r="O64" s="597"/>
      <c r="P64" s="30"/>
      <c r="Q64" s="30"/>
      <c r="R64" s="30"/>
      <c r="S64" s="30"/>
      <c r="T64" s="30"/>
      <c r="U64" s="30"/>
      <c r="V64" s="30"/>
      <c r="W64" s="30"/>
      <c r="X64" s="30"/>
      <c r="Y64" s="30"/>
    </row>
    <row r="65" spans="1:25" ht="16.5" customHeight="1" thickBot="1" x14ac:dyDescent="0.3">
      <c r="A65" s="576" t="s">
        <v>3231</v>
      </c>
      <c r="B65" s="577"/>
      <c r="C65" s="578" t="s">
        <v>1975</v>
      </c>
      <c r="D65" s="579"/>
      <c r="E65" s="579"/>
      <c r="F65" s="580"/>
      <c r="G65" s="114" t="s">
        <v>1023</v>
      </c>
      <c r="H65" s="581" t="str">
        <f>G44</f>
        <v>Blank Form</v>
      </c>
      <c r="I65" s="582"/>
      <c r="J65" s="409" t="str">
        <f>IF(ISNUMBER(DATA!B383),ROUND((DATA!B383/16)*(24*K65)*2, 2),"No Score")</f>
        <v>No Score</v>
      </c>
      <c r="K65" s="411">
        <f>IF(definitions!E7=3,M65/SUM(M63:M68)/2,IF(definitions!E7=1,4/25*0.5,IF(definitions!E7=2,0.5/6,"select weight")))</f>
        <v>0.08</v>
      </c>
      <c r="L65" s="230"/>
      <c r="M65" s="393">
        <v>1</v>
      </c>
      <c r="N65" s="596"/>
      <c r="O65" s="597"/>
      <c r="P65" s="30"/>
      <c r="Q65" s="30"/>
      <c r="R65" s="30"/>
      <c r="S65" s="30"/>
      <c r="T65" s="30"/>
      <c r="U65" s="30"/>
      <c r="V65" s="30"/>
      <c r="W65" s="30"/>
      <c r="X65" s="30"/>
      <c r="Y65" s="30"/>
    </row>
    <row r="66" spans="1:25" ht="16.5" customHeight="1" thickBot="1" x14ac:dyDescent="0.3">
      <c r="A66" s="576" t="s">
        <v>3232</v>
      </c>
      <c r="B66" s="577"/>
      <c r="C66" s="578" t="s">
        <v>1976</v>
      </c>
      <c r="D66" s="579"/>
      <c r="E66" s="579"/>
      <c r="F66" s="580"/>
      <c r="G66" s="114" t="s">
        <v>1024</v>
      </c>
      <c r="H66" s="581" t="str">
        <f>G48</f>
        <v>Blank Form</v>
      </c>
      <c r="I66" s="582"/>
      <c r="J66" s="409" t="str">
        <f>IF(ISNUMBER(DATA!B457),ROUND((DATA!B457/12)*(24*K66)*2, 2),"No Score")</f>
        <v>No Score</v>
      </c>
      <c r="K66" s="411">
        <f>IF(definitions!E7=3,M66/SUM(M63:M68)/2,IF(definitions!E7=1,3/25*0.5,IF(definitions!E7=2,0.5/6,"select weight")))</f>
        <v>0.06</v>
      </c>
      <c r="L66" s="230"/>
      <c r="M66" s="393">
        <v>1</v>
      </c>
      <c r="N66" s="596"/>
      <c r="O66" s="597"/>
      <c r="P66" s="30"/>
      <c r="Q66" s="30"/>
      <c r="R66" s="30"/>
      <c r="S66" s="30"/>
      <c r="T66" s="30"/>
      <c r="U66" s="30"/>
      <c r="V66" s="30"/>
      <c r="W66" s="30"/>
      <c r="X66" s="30"/>
      <c r="Y66" s="30"/>
    </row>
    <row r="67" spans="1:25" ht="16.5" customHeight="1" thickBot="1" x14ac:dyDescent="0.3">
      <c r="A67" s="576" t="s">
        <v>3233</v>
      </c>
      <c r="B67" s="577"/>
      <c r="C67" s="578" t="s">
        <v>520</v>
      </c>
      <c r="D67" s="579"/>
      <c r="E67" s="579"/>
      <c r="F67" s="580"/>
      <c r="G67" s="114" t="s">
        <v>1025</v>
      </c>
      <c r="H67" s="581" t="str">
        <f>G55</f>
        <v>Blank Form</v>
      </c>
      <c r="I67" s="582"/>
      <c r="J67" s="409" t="str">
        <f>IF(ISNUMBER(DATA!B587),ROUND((DATA!B587/24)*(24*K67)*2, 2),"No Score")</f>
        <v>No Score</v>
      </c>
      <c r="K67" s="411">
        <f>IF(definitions!E7=3,M67/SUM(M63:M68)/2,IF(definitions!E7=1,6/25*0.5,IF(definitions!E7=2,0.5/6,"select weight")))</f>
        <v>0.12</v>
      </c>
      <c r="L67" s="231"/>
      <c r="M67" s="393">
        <v>1</v>
      </c>
      <c r="N67" s="596"/>
      <c r="O67" s="597"/>
      <c r="P67" s="30"/>
      <c r="Q67" s="30"/>
      <c r="R67" s="30"/>
      <c r="S67" s="30"/>
      <c r="T67" s="30"/>
      <c r="U67" s="30"/>
      <c r="V67" s="30"/>
      <c r="W67" s="30"/>
      <c r="X67" s="30"/>
      <c r="Y67" s="30"/>
    </row>
    <row r="68" spans="1:25" ht="16.5" customHeight="1" thickBot="1" x14ac:dyDescent="0.3">
      <c r="A68" s="314"/>
      <c r="B68" s="318"/>
      <c r="C68" s="315"/>
      <c r="D68" s="315"/>
      <c r="E68" s="315"/>
      <c r="F68" s="316"/>
      <c r="G68" s="407" t="s">
        <v>3071</v>
      </c>
      <c r="H68" s="583" t="str">
        <f>G59</f>
        <v>Blank Form</v>
      </c>
      <c r="I68" s="584"/>
      <c r="J68" s="410" t="str">
        <f>IF(ISNUMBER(DATA!B650),ROUND((DATA!B650/12)*(24*K68)*2, 2),"No Score")</f>
        <v>No Score</v>
      </c>
      <c r="K68" s="413">
        <f>IF(definitions!E7=3,M68/SUM(M63:M68)/2,IF(definitions!E7=1,3/25*0.5,IF(definitions!E7=2,0.5/6,"select weight")))</f>
        <v>0.06</v>
      </c>
      <c r="L68" s="319"/>
      <c r="M68" s="393">
        <v>1</v>
      </c>
      <c r="N68" s="596"/>
      <c r="O68" s="597"/>
      <c r="P68" s="30"/>
      <c r="Q68" s="30"/>
      <c r="R68" s="30"/>
      <c r="S68" s="30"/>
      <c r="T68" s="30"/>
      <c r="U68" s="30"/>
      <c r="V68" s="30"/>
      <c r="W68" s="30"/>
      <c r="X68" s="30"/>
      <c r="Y68" s="30"/>
    </row>
    <row r="69" spans="1:25" ht="24.95" customHeight="1" thickBot="1" x14ac:dyDescent="0.3">
      <c r="A69" s="573" t="s">
        <v>2605</v>
      </c>
      <c r="B69" s="574"/>
      <c r="C69" s="574"/>
      <c r="D69" s="574"/>
      <c r="E69" s="574"/>
      <c r="F69" s="574"/>
      <c r="G69" s="585" t="s">
        <v>3270</v>
      </c>
      <c r="H69" s="586"/>
      <c r="I69" s="585" t="s">
        <v>3371</v>
      </c>
      <c r="J69" s="586"/>
      <c r="K69" s="412">
        <f>SUM(K63:K68)</f>
        <v>0.5</v>
      </c>
      <c r="L69" s="408"/>
      <c r="M69" s="232">
        <f>SUM(M63:M68)</f>
        <v>6</v>
      </c>
      <c r="N69" s="531"/>
      <c r="O69" s="532"/>
      <c r="P69" s="30"/>
      <c r="Q69" s="30"/>
      <c r="R69" s="30"/>
      <c r="S69" s="30"/>
      <c r="T69" s="30"/>
      <c r="U69" s="30"/>
      <c r="V69" s="30"/>
      <c r="W69" s="30"/>
      <c r="X69" s="30"/>
      <c r="Y69" s="30"/>
    </row>
    <row r="70" spans="1:25" ht="33" customHeight="1" thickBot="1" x14ac:dyDescent="0.3">
      <c r="A70" s="168"/>
      <c r="B70" s="575" t="s">
        <v>3234</v>
      </c>
      <c r="C70" s="575"/>
      <c r="D70" s="575"/>
      <c r="E70" s="575"/>
      <c r="F70" s="575"/>
      <c r="G70" s="587" t="str">
        <f>IF(AND(AND(H63&lt;&gt;"Blank Form",H64&lt;&gt;"Blank Form",H65&lt;&gt;"Blank Form",H66&lt;&gt;"Blank Form",H67&lt;&gt;"Blank Form",H68&lt;&gt;"Blank Form"),AND(H64&lt;&gt;"No Score",H65&lt;&gt;"No Score",H66&lt;&gt;"No Score",H67&lt;&gt;"No Score",H68&lt;&gt;"No Score")),SUM(J63:J68),"No Score")</f>
        <v>No Score</v>
      </c>
      <c r="H70" s="588"/>
      <c r="I70" s="589" t="str">
        <f>IF(ISNUMBER(Report!G70),ROUND(Report!G70 * 22.5*(1-J150)*2,0),"No Score")</f>
        <v>No Score</v>
      </c>
      <c r="J70" s="590"/>
      <c r="K70" s="414"/>
      <c r="L70" s="210"/>
      <c r="M70" s="533"/>
      <c r="N70" s="534"/>
      <c r="O70" s="534"/>
      <c r="P70" s="30"/>
      <c r="Q70" s="30"/>
      <c r="R70" s="30"/>
      <c r="S70" s="30"/>
      <c r="T70" s="30"/>
      <c r="U70" s="30"/>
      <c r="V70" s="30"/>
      <c r="W70" s="30"/>
      <c r="X70" s="30"/>
      <c r="Y70" s="30"/>
    </row>
    <row r="71" spans="1:25" ht="24.95" customHeight="1" thickBot="1" x14ac:dyDescent="0.3">
      <c r="A71" s="168"/>
      <c r="B71" s="563" t="s">
        <v>3235</v>
      </c>
      <c r="C71" s="563"/>
      <c r="D71" s="563"/>
      <c r="E71" s="563"/>
      <c r="F71" s="564"/>
      <c r="G71" s="565" t="s">
        <v>1026</v>
      </c>
      <c r="H71" s="566"/>
      <c r="I71" s="566"/>
      <c r="J71" s="566"/>
      <c r="K71" s="567"/>
      <c r="L71" s="233"/>
      <c r="M71" s="30"/>
      <c r="N71" s="30"/>
      <c r="O71" s="30"/>
      <c r="P71" s="30"/>
      <c r="Q71" s="30"/>
      <c r="R71" s="30"/>
      <c r="S71" s="30"/>
      <c r="T71" s="30"/>
      <c r="U71" s="30"/>
      <c r="V71" s="30"/>
      <c r="W71" s="30"/>
      <c r="X71" s="30"/>
      <c r="Y71" s="30"/>
    </row>
    <row r="72" spans="1:25" ht="30.75" customHeight="1" thickBot="1" x14ac:dyDescent="0.3">
      <c r="A72" s="168"/>
      <c r="B72" s="568" t="s">
        <v>3089</v>
      </c>
      <c r="C72" s="568"/>
      <c r="D72" s="568"/>
      <c r="E72" s="568"/>
      <c r="F72" s="569"/>
      <c r="G72" s="570" t="str">
        <f>IF(G70="No Score","No Score",IF(G70&lt;=2,"Basic",IF(AND(G70&lt;=8,G70&gt;2),"Partially Proficient",IF(AND(G70&lt;=14,G70&gt;8),"Proficient",IF(AND(G70&lt;=20,G70&gt;14),"Accomplished",IF(AND(G70&lt;=24,G70&gt;20),"Exemplary","ERROR"))))))</f>
        <v>No Score</v>
      </c>
      <c r="H72" s="571"/>
      <c r="I72" s="571"/>
      <c r="J72" s="571"/>
      <c r="K72" s="572"/>
      <c r="L72" s="210"/>
      <c r="M72" s="30"/>
      <c r="N72" s="30"/>
      <c r="O72" s="30"/>
      <c r="P72" s="30"/>
      <c r="Q72" s="30"/>
      <c r="R72" s="30"/>
      <c r="S72" s="30"/>
      <c r="T72" s="30"/>
      <c r="U72" s="30"/>
      <c r="V72" s="30"/>
      <c r="W72" s="30"/>
      <c r="X72" s="30"/>
      <c r="Y72" s="30"/>
    </row>
    <row r="73" spans="1:25" ht="31.5" x14ac:dyDescent="0.25">
      <c r="A73" s="528" t="s">
        <v>3078</v>
      </c>
      <c r="B73" s="529"/>
      <c r="C73" s="529"/>
      <c r="D73" s="529"/>
      <c r="E73" s="529"/>
      <c r="F73" s="529"/>
      <c r="G73" s="529"/>
      <c r="H73" s="529"/>
      <c r="I73" s="529"/>
      <c r="J73" s="529"/>
      <c r="K73" s="529"/>
      <c r="L73" s="234"/>
      <c r="M73" s="30"/>
      <c r="N73" s="30"/>
      <c r="O73" s="30"/>
      <c r="P73" s="30"/>
      <c r="Q73" s="30"/>
      <c r="R73" s="30"/>
      <c r="S73" s="30"/>
      <c r="T73" s="30"/>
      <c r="U73" s="30"/>
      <c r="V73" s="30"/>
      <c r="W73" s="30"/>
      <c r="X73" s="30"/>
      <c r="Y73" s="30"/>
    </row>
    <row r="74" spans="1:25" ht="32.25" thickBot="1" x14ac:dyDescent="0.3">
      <c r="A74" s="528"/>
      <c r="B74" s="529"/>
      <c r="C74" s="529"/>
      <c r="D74" s="529"/>
      <c r="E74" s="529"/>
      <c r="F74" s="529"/>
      <c r="G74" s="529"/>
      <c r="H74" s="529"/>
      <c r="I74" s="529"/>
      <c r="J74" s="529"/>
      <c r="K74" s="529"/>
      <c r="L74" s="234"/>
      <c r="M74" s="30"/>
      <c r="N74" s="30"/>
      <c r="O74" s="30"/>
      <c r="P74" s="30"/>
      <c r="Q74" s="30"/>
      <c r="R74" s="30"/>
      <c r="S74" s="30"/>
      <c r="T74" s="30"/>
      <c r="U74" s="30"/>
      <c r="V74" s="30"/>
      <c r="W74" s="30"/>
      <c r="X74" s="30"/>
      <c r="Y74" s="30"/>
    </row>
    <row r="75" spans="1:25" x14ac:dyDescent="0.25">
      <c r="A75" s="535" t="s">
        <v>3211</v>
      </c>
      <c r="B75" s="536"/>
      <c r="C75" s="519" t="str">
        <f>IF(AND(ISBLANK('Standard 1'!A49),OR(H63="Partially Proficient",H63="Basic")),"Comments are Necessary for Ratings of Basic or Partially Proficent",IF(ISBLANK('Standard 1'!A49),"",'Standard 1'!A49))</f>
        <v/>
      </c>
      <c r="D75" s="520"/>
      <c r="E75" s="520"/>
      <c r="F75" s="520"/>
      <c r="G75" s="520"/>
      <c r="H75" s="520"/>
      <c r="I75" s="520"/>
      <c r="J75" s="520"/>
      <c r="K75" s="521"/>
      <c r="L75" s="235"/>
      <c r="M75" s="236"/>
      <c r="N75" s="236"/>
      <c r="O75" s="236"/>
      <c r="P75" s="236"/>
      <c r="Q75" s="236"/>
      <c r="R75" s="236"/>
      <c r="S75" s="30"/>
      <c r="T75" s="30"/>
      <c r="U75" s="30"/>
      <c r="V75" s="30"/>
      <c r="W75" s="30"/>
      <c r="X75" s="30"/>
      <c r="Y75" s="30"/>
    </row>
    <row r="76" spans="1:25" x14ac:dyDescent="0.25">
      <c r="A76" s="537"/>
      <c r="B76" s="536"/>
      <c r="C76" s="522"/>
      <c r="D76" s="523"/>
      <c r="E76" s="523"/>
      <c r="F76" s="523"/>
      <c r="G76" s="523"/>
      <c r="H76" s="523"/>
      <c r="I76" s="523"/>
      <c r="J76" s="523"/>
      <c r="K76" s="524"/>
      <c r="L76" s="235"/>
      <c r="M76" s="375"/>
      <c r="N76" s="375"/>
      <c r="O76" s="375"/>
      <c r="P76" s="375"/>
      <c r="Q76" s="375"/>
      <c r="R76" s="375"/>
      <c r="S76" s="30"/>
      <c r="T76" s="30"/>
      <c r="U76" s="30"/>
      <c r="V76" s="30"/>
      <c r="W76" s="30"/>
      <c r="X76" s="30"/>
      <c r="Y76" s="30"/>
    </row>
    <row r="77" spans="1:25" x14ac:dyDescent="0.25">
      <c r="A77" s="537"/>
      <c r="B77" s="536"/>
      <c r="C77" s="522"/>
      <c r="D77" s="523"/>
      <c r="E77" s="523"/>
      <c r="F77" s="523"/>
      <c r="G77" s="523"/>
      <c r="H77" s="523"/>
      <c r="I77" s="523"/>
      <c r="J77" s="523"/>
      <c r="K77" s="524"/>
      <c r="L77" s="235"/>
      <c r="M77" s="375"/>
      <c r="N77" s="375"/>
      <c r="O77" s="375"/>
      <c r="P77" s="375"/>
      <c r="Q77" s="375"/>
      <c r="R77" s="375"/>
      <c r="S77" s="30"/>
      <c r="T77" s="30"/>
      <c r="U77" s="30"/>
      <c r="V77" s="30"/>
      <c r="W77" s="30"/>
      <c r="X77" s="30"/>
      <c r="Y77" s="30"/>
    </row>
    <row r="78" spans="1:25" ht="15" customHeight="1" thickBot="1" x14ac:dyDescent="0.3">
      <c r="A78" s="537"/>
      <c r="B78" s="536"/>
      <c r="C78" s="525"/>
      <c r="D78" s="526"/>
      <c r="E78" s="526"/>
      <c r="F78" s="526"/>
      <c r="G78" s="526"/>
      <c r="H78" s="526"/>
      <c r="I78" s="526"/>
      <c r="J78" s="526"/>
      <c r="K78" s="527"/>
      <c r="L78" s="235"/>
      <c r="M78" s="375"/>
      <c r="N78" s="375" t="s">
        <v>2606</v>
      </c>
      <c r="O78" s="375"/>
      <c r="P78" s="375"/>
      <c r="Q78" s="375"/>
      <c r="R78" s="375"/>
      <c r="S78" s="30"/>
      <c r="T78" s="30"/>
      <c r="U78" s="30"/>
      <c r="V78" s="30"/>
      <c r="W78" s="30"/>
      <c r="X78" s="30"/>
      <c r="Y78" s="30"/>
    </row>
    <row r="79" spans="1:25" x14ac:dyDescent="0.25">
      <c r="A79" s="535" t="s">
        <v>3212</v>
      </c>
      <c r="B79" s="536"/>
      <c r="C79" s="519" t="str">
        <f>IF(AND(ISBLANK('Standard 2'!A64),OR(H64="Partially Proficient",H64="Basic")),"Comments are Necessary for Ratings of Basic or Partially Proficent",IF(ISBLANK('Standard 2'!A64),"",'Standard 2'!A64))</f>
        <v/>
      </c>
      <c r="D79" s="520"/>
      <c r="E79" s="520"/>
      <c r="F79" s="520"/>
      <c r="G79" s="520"/>
      <c r="H79" s="520"/>
      <c r="I79" s="520"/>
      <c r="J79" s="520"/>
      <c r="K79" s="521"/>
      <c r="L79" s="235"/>
      <c r="M79" s="375"/>
      <c r="N79" s="375" t="s">
        <v>1010</v>
      </c>
      <c r="O79" s="375" t="s">
        <v>2607</v>
      </c>
      <c r="P79" s="375" t="s">
        <v>2608</v>
      </c>
      <c r="Q79" s="375" t="s">
        <v>2609</v>
      </c>
      <c r="R79" s="375"/>
      <c r="S79" s="30"/>
      <c r="T79" s="30"/>
      <c r="U79" s="30"/>
      <c r="V79" s="30"/>
      <c r="W79" s="30"/>
      <c r="X79" s="30"/>
      <c r="Y79" s="30"/>
    </row>
    <row r="80" spans="1:25" x14ac:dyDescent="0.25">
      <c r="A80" s="537"/>
      <c r="B80" s="536"/>
      <c r="C80" s="522"/>
      <c r="D80" s="523"/>
      <c r="E80" s="523"/>
      <c r="F80" s="523"/>
      <c r="G80" s="523"/>
      <c r="H80" s="523"/>
      <c r="I80" s="523"/>
      <c r="J80" s="523"/>
      <c r="K80" s="524"/>
      <c r="L80" s="235"/>
      <c r="M80" s="375"/>
      <c r="N80" s="375" t="s">
        <v>1028</v>
      </c>
      <c r="O80" s="375">
        <f>COUNTIF(M29:M32,"score")</f>
        <v>0</v>
      </c>
      <c r="P80" s="375">
        <v>4</v>
      </c>
      <c r="Q80" s="375">
        <f t="shared" ref="Q80:Q86" si="0">O80/P80</f>
        <v>0</v>
      </c>
      <c r="R80" s="375"/>
      <c r="S80" s="30"/>
      <c r="T80" s="30"/>
      <c r="U80" s="30"/>
      <c r="V80" s="30"/>
      <c r="W80" s="30"/>
      <c r="X80" s="30"/>
      <c r="Y80" s="30"/>
    </row>
    <row r="81" spans="1:25" x14ac:dyDescent="0.25">
      <c r="A81" s="537"/>
      <c r="B81" s="536"/>
      <c r="C81" s="522"/>
      <c r="D81" s="523"/>
      <c r="E81" s="523"/>
      <c r="F81" s="523"/>
      <c r="G81" s="523"/>
      <c r="H81" s="523"/>
      <c r="I81" s="523"/>
      <c r="J81" s="523"/>
      <c r="K81" s="524"/>
      <c r="L81" s="235"/>
      <c r="M81" s="375"/>
      <c r="N81" s="375" t="s">
        <v>1029</v>
      </c>
      <c r="O81" s="375">
        <f>COUNTIF(M34:M38,"score")</f>
        <v>0</v>
      </c>
      <c r="P81" s="375">
        <v>5</v>
      </c>
      <c r="Q81" s="375">
        <f t="shared" si="0"/>
        <v>0</v>
      </c>
      <c r="R81" s="375"/>
      <c r="S81" s="30"/>
      <c r="T81" s="30"/>
      <c r="U81" s="30"/>
      <c r="V81" s="30"/>
      <c r="W81" s="30"/>
      <c r="X81" s="30"/>
      <c r="Y81" s="30"/>
    </row>
    <row r="82" spans="1:25" ht="15" customHeight="1" thickBot="1" x14ac:dyDescent="0.3">
      <c r="A82" s="537"/>
      <c r="B82" s="536"/>
      <c r="C82" s="525"/>
      <c r="D82" s="526"/>
      <c r="E82" s="526"/>
      <c r="F82" s="526"/>
      <c r="G82" s="526"/>
      <c r="H82" s="526"/>
      <c r="I82" s="526"/>
      <c r="J82" s="526"/>
      <c r="K82" s="527"/>
      <c r="L82" s="235"/>
      <c r="M82" s="375"/>
      <c r="N82" s="375" t="s">
        <v>1034</v>
      </c>
      <c r="O82" s="375">
        <f>COUNTIF(M40:M43,"score")</f>
        <v>0</v>
      </c>
      <c r="P82" s="375">
        <v>4</v>
      </c>
      <c r="Q82" s="375">
        <f t="shared" si="0"/>
        <v>0</v>
      </c>
      <c r="R82" s="375"/>
      <c r="S82" s="30"/>
      <c r="T82" s="30"/>
      <c r="U82" s="30"/>
      <c r="V82" s="30"/>
      <c r="W82" s="30"/>
      <c r="X82" s="30"/>
      <c r="Y82" s="30"/>
    </row>
    <row r="83" spans="1:25" ht="15.75" customHeight="1" x14ac:dyDescent="0.25">
      <c r="A83" s="535" t="s">
        <v>3221</v>
      </c>
      <c r="B83" s="536"/>
      <c r="C83" s="519" t="str">
        <f>IF(AND(ISBLANK('Standard 3'!A48),OR(H65="Partially Proficient",H65="Basic")),"Comments are Necessary for Ratings of Basic or Partially Proficent",IF(ISBLANK('Standard 3'!A48),"",'Standard 3'!A48))</f>
        <v/>
      </c>
      <c r="D83" s="520"/>
      <c r="E83" s="520"/>
      <c r="F83" s="520"/>
      <c r="G83" s="520"/>
      <c r="H83" s="520"/>
      <c r="I83" s="520"/>
      <c r="J83" s="520"/>
      <c r="K83" s="521"/>
      <c r="L83" s="235"/>
      <c r="M83" s="375"/>
      <c r="N83" s="375" t="s">
        <v>1039</v>
      </c>
      <c r="O83" s="375">
        <f>COUNTIF(M45:M47,"score")</f>
        <v>0</v>
      </c>
      <c r="P83" s="375">
        <v>3</v>
      </c>
      <c r="Q83" s="375">
        <f t="shared" si="0"/>
        <v>0</v>
      </c>
      <c r="R83" s="375"/>
      <c r="S83" s="30"/>
      <c r="T83" s="30"/>
      <c r="U83" s="30"/>
      <c r="V83" s="30"/>
      <c r="W83" s="30"/>
      <c r="X83" s="30"/>
      <c r="Y83" s="30"/>
    </row>
    <row r="84" spans="1:25" x14ac:dyDescent="0.25">
      <c r="A84" s="537"/>
      <c r="B84" s="536"/>
      <c r="C84" s="522"/>
      <c r="D84" s="523"/>
      <c r="E84" s="523"/>
      <c r="F84" s="523"/>
      <c r="G84" s="523"/>
      <c r="H84" s="523"/>
      <c r="I84" s="523"/>
      <c r="J84" s="523"/>
      <c r="K84" s="524"/>
      <c r="L84" s="235"/>
      <c r="M84" s="375"/>
      <c r="N84" s="375" t="s">
        <v>1043</v>
      </c>
      <c r="O84" s="375">
        <f>COUNTIF(M49:M54,"score")</f>
        <v>0</v>
      </c>
      <c r="P84" s="375">
        <v>6</v>
      </c>
      <c r="Q84" s="375">
        <f t="shared" si="0"/>
        <v>0</v>
      </c>
      <c r="R84" s="375"/>
      <c r="S84" s="30"/>
      <c r="T84" s="30"/>
      <c r="U84" s="30"/>
      <c r="V84" s="30"/>
      <c r="W84" s="30"/>
      <c r="X84" s="30"/>
      <c r="Y84" s="30"/>
    </row>
    <row r="85" spans="1:25" x14ac:dyDescent="0.25">
      <c r="A85" s="537"/>
      <c r="B85" s="536"/>
      <c r="C85" s="522"/>
      <c r="D85" s="523"/>
      <c r="E85" s="523"/>
      <c r="F85" s="523"/>
      <c r="G85" s="523"/>
      <c r="H85" s="523"/>
      <c r="I85" s="523"/>
      <c r="J85" s="523"/>
      <c r="K85" s="524"/>
      <c r="L85" s="235"/>
      <c r="M85" s="375"/>
      <c r="N85" s="375" t="s">
        <v>3079</v>
      </c>
      <c r="O85" s="375">
        <f>COUNTIF(M56:M58,"score")</f>
        <v>0</v>
      </c>
      <c r="P85" s="375">
        <v>3</v>
      </c>
      <c r="Q85" s="375">
        <f t="shared" si="0"/>
        <v>0</v>
      </c>
      <c r="R85" s="375"/>
      <c r="S85" s="30"/>
      <c r="T85" s="30"/>
      <c r="U85" s="30"/>
      <c r="V85" s="30"/>
      <c r="W85" s="30"/>
      <c r="X85" s="30"/>
      <c r="Y85" s="30"/>
    </row>
    <row r="86" spans="1:25" ht="15" customHeight="1" thickBot="1" x14ac:dyDescent="0.3">
      <c r="A86" s="537"/>
      <c r="B86" s="536"/>
      <c r="C86" s="525"/>
      <c r="D86" s="526"/>
      <c r="E86" s="526"/>
      <c r="F86" s="526"/>
      <c r="G86" s="526"/>
      <c r="H86" s="526"/>
      <c r="I86" s="526"/>
      <c r="J86" s="526"/>
      <c r="K86" s="527"/>
      <c r="L86" s="235"/>
      <c r="M86" s="375"/>
      <c r="N86" s="375" t="s">
        <v>3200</v>
      </c>
      <c r="O86" s="375">
        <f>COUNT('Standard 7 Scoring'!C69:C75)</f>
        <v>0</v>
      </c>
      <c r="P86" s="375">
        <f>IF(COUNTA('Standard 7 Selecting'!B24:B30)=0,100,COUNTA('Standard 7 Selecting'!B24:B30))</f>
        <v>100</v>
      </c>
      <c r="Q86" s="375">
        <f t="shared" si="0"/>
        <v>0</v>
      </c>
      <c r="R86" s="375"/>
      <c r="S86" s="30"/>
      <c r="T86" s="30"/>
      <c r="U86" s="30"/>
      <c r="V86" s="30"/>
      <c r="W86" s="30"/>
      <c r="X86" s="30"/>
      <c r="Y86" s="30"/>
    </row>
    <row r="87" spans="1:25" ht="15.75" customHeight="1" x14ac:dyDescent="0.25">
      <c r="A87" s="535" t="s">
        <v>3213</v>
      </c>
      <c r="B87" s="536"/>
      <c r="C87" s="519" t="str">
        <f>IF(AND(ISBLANK('Standard 4'!A45),OR(H66="Partially Proficient",H66="Basic")),"Comments are Necessary for Ratings of Basic or Partially Proficent",IF(ISBLANK('Standard 4'!A45),"",'Standard 4'!A45))</f>
        <v/>
      </c>
      <c r="D87" s="520"/>
      <c r="E87" s="520"/>
      <c r="F87" s="520"/>
      <c r="G87" s="520"/>
      <c r="H87" s="520"/>
      <c r="I87" s="520"/>
      <c r="J87" s="520"/>
      <c r="K87" s="521"/>
      <c r="L87" s="235"/>
      <c r="M87" s="375"/>
      <c r="N87" s="375"/>
      <c r="O87" s="375"/>
      <c r="P87" s="375"/>
      <c r="Q87" s="375"/>
      <c r="R87" s="375"/>
      <c r="S87" s="30"/>
      <c r="T87" s="30"/>
      <c r="U87" s="30"/>
      <c r="V87" s="30"/>
      <c r="W87" s="30"/>
      <c r="X87" s="30"/>
      <c r="Y87" s="30"/>
    </row>
    <row r="88" spans="1:25" x14ac:dyDescent="0.25">
      <c r="A88" s="537"/>
      <c r="B88" s="536"/>
      <c r="C88" s="522"/>
      <c r="D88" s="523"/>
      <c r="E88" s="523"/>
      <c r="F88" s="523"/>
      <c r="G88" s="523"/>
      <c r="H88" s="523"/>
      <c r="I88" s="523"/>
      <c r="J88" s="523"/>
      <c r="K88" s="524"/>
      <c r="L88" s="235"/>
      <c r="M88" s="375"/>
      <c r="N88" s="375"/>
      <c r="O88" s="375"/>
      <c r="P88" s="375"/>
      <c r="Q88" s="375"/>
      <c r="R88" s="375"/>
      <c r="S88" s="30"/>
      <c r="T88" s="30"/>
      <c r="U88" s="30"/>
      <c r="V88" s="30"/>
      <c r="W88" s="30"/>
      <c r="X88" s="30"/>
      <c r="Y88" s="30"/>
    </row>
    <row r="89" spans="1:25" x14ac:dyDescent="0.25">
      <c r="A89" s="537"/>
      <c r="B89" s="536"/>
      <c r="C89" s="522"/>
      <c r="D89" s="523"/>
      <c r="E89" s="523"/>
      <c r="F89" s="523"/>
      <c r="G89" s="523"/>
      <c r="H89" s="523"/>
      <c r="I89" s="523"/>
      <c r="J89" s="523"/>
      <c r="K89" s="524"/>
      <c r="L89" s="235"/>
      <c r="M89" s="375"/>
      <c r="N89" s="375"/>
      <c r="O89" s="375"/>
      <c r="P89" s="375"/>
      <c r="Q89" s="375"/>
      <c r="R89" s="375"/>
      <c r="S89" s="30"/>
      <c r="T89" s="30"/>
      <c r="U89" s="30"/>
      <c r="V89" s="30"/>
      <c r="W89" s="30"/>
      <c r="X89" s="30"/>
      <c r="Y89" s="30"/>
    </row>
    <row r="90" spans="1:25" ht="15" customHeight="1" thickBot="1" x14ac:dyDescent="0.3">
      <c r="A90" s="537"/>
      <c r="B90" s="536"/>
      <c r="C90" s="525"/>
      <c r="D90" s="526"/>
      <c r="E90" s="526"/>
      <c r="F90" s="526"/>
      <c r="G90" s="526"/>
      <c r="H90" s="526"/>
      <c r="I90" s="526"/>
      <c r="J90" s="526"/>
      <c r="K90" s="527"/>
      <c r="L90" s="235"/>
      <c r="M90" s="236"/>
      <c r="N90" s="236"/>
      <c r="O90" s="236"/>
      <c r="P90" s="236"/>
      <c r="Q90" s="236"/>
      <c r="R90" s="236"/>
      <c r="S90" s="30"/>
      <c r="T90" s="30"/>
      <c r="U90" s="30"/>
      <c r="V90" s="30"/>
      <c r="W90" s="30"/>
      <c r="X90" s="30"/>
      <c r="Y90" s="30"/>
    </row>
    <row r="91" spans="1:25" s="320" customFormat="1" ht="15" customHeight="1" x14ac:dyDescent="0.25">
      <c r="A91" s="535" t="s">
        <v>3214</v>
      </c>
      <c r="B91" s="536"/>
      <c r="C91" s="519" t="str">
        <f>IF(AND(ISBLANK('Standard 5'!A68),OR(H67="Partially Proficient",H67="Basic")),"Comments are Necessary for Ratings of Basic or Partially Proficent",IF(ISBLANK('Standard 5'!A68),"",'Standard 5'!A68))</f>
        <v/>
      </c>
      <c r="D91" s="520"/>
      <c r="E91" s="520"/>
      <c r="F91" s="520"/>
      <c r="G91" s="520"/>
      <c r="H91" s="520"/>
      <c r="I91" s="520"/>
      <c r="J91" s="520"/>
      <c r="K91" s="521"/>
      <c r="L91" s="321"/>
      <c r="M91" s="236"/>
      <c r="N91" s="236"/>
      <c r="O91" s="236"/>
      <c r="P91" s="236"/>
      <c r="Q91" s="236"/>
      <c r="R91" s="236"/>
      <c r="S91" s="30"/>
      <c r="T91" s="30"/>
      <c r="U91" s="30"/>
      <c r="V91" s="30"/>
      <c r="W91" s="30"/>
      <c r="X91" s="30"/>
      <c r="Y91" s="30"/>
    </row>
    <row r="92" spans="1:25" s="320" customFormat="1" ht="15" customHeight="1" x14ac:dyDescent="0.25">
      <c r="A92" s="537"/>
      <c r="B92" s="536"/>
      <c r="C92" s="522"/>
      <c r="D92" s="523"/>
      <c r="E92" s="523"/>
      <c r="F92" s="523"/>
      <c r="G92" s="523"/>
      <c r="H92" s="523"/>
      <c r="I92" s="523"/>
      <c r="J92" s="523"/>
      <c r="K92" s="524"/>
      <c r="L92" s="321"/>
      <c r="M92" s="236"/>
      <c r="N92" s="236"/>
      <c r="O92" s="236"/>
      <c r="P92" s="236"/>
      <c r="Q92" s="236"/>
      <c r="R92" s="236"/>
      <c r="S92" s="30"/>
      <c r="T92" s="30"/>
      <c r="U92" s="30"/>
      <c r="V92" s="30"/>
      <c r="W92" s="30"/>
      <c r="X92" s="30"/>
      <c r="Y92" s="30"/>
    </row>
    <row r="93" spans="1:25" s="320" customFormat="1" ht="15" customHeight="1" x14ac:dyDescent="0.25">
      <c r="A93" s="537"/>
      <c r="B93" s="536"/>
      <c r="C93" s="522"/>
      <c r="D93" s="523"/>
      <c r="E93" s="523"/>
      <c r="F93" s="523"/>
      <c r="G93" s="523"/>
      <c r="H93" s="523"/>
      <c r="I93" s="523"/>
      <c r="J93" s="523"/>
      <c r="K93" s="524"/>
      <c r="L93" s="321"/>
      <c r="M93" s="236"/>
      <c r="N93" s="236"/>
      <c r="O93" s="236"/>
      <c r="P93" s="236"/>
      <c r="Q93" s="236"/>
      <c r="R93" s="236"/>
      <c r="S93" s="30"/>
      <c r="T93" s="30"/>
      <c r="U93" s="30"/>
      <c r="V93" s="30"/>
      <c r="W93" s="30"/>
      <c r="X93" s="30"/>
      <c r="Y93" s="30"/>
    </row>
    <row r="94" spans="1:25" s="320" customFormat="1" ht="15" customHeight="1" thickBot="1" x14ac:dyDescent="0.3">
      <c r="A94" s="537"/>
      <c r="B94" s="536"/>
      <c r="C94" s="525"/>
      <c r="D94" s="526"/>
      <c r="E94" s="526"/>
      <c r="F94" s="526"/>
      <c r="G94" s="526"/>
      <c r="H94" s="526"/>
      <c r="I94" s="526"/>
      <c r="J94" s="526"/>
      <c r="K94" s="527"/>
      <c r="L94" s="321"/>
      <c r="M94" s="236"/>
      <c r="N94" s="236"/>
      <c r="O94" s="236"/>
      <c r="P94" s="236"/>
      <c r="Q94" s="236"/>
      <c r="R94" s="236"/>
      <c r="S94" s="30"/>
      <c r="T94" s="30"/>
      <c r="U94" s="30"/>
      <c r="V94" s="30"/>
      <c r="W94" s="30"/>
      <c r="X94" s="30"/>
      <c r="Y94" s="30"/>
    </row>
    <row r="95" spans="1:25" ht="15.75" customHeight="1" x14ac:dyDescent="0.25">
      <c r="A95" s="537" t="s">
        <v>3215</v>
      </c>
      <c r="B95" s="536"/>
      <c r="C95" s="519" t="str">
        <f>IF(AND(ISBLANK('Standard 6'!A35),OR(H68="Partially Proficient",H68="Basic")),"Comments are Necessary for Ratings of Basic or Partially Proficent",IF(ISBLANK('Standard 6'!A35),"",'Standard 6'!A35))</f>
        <v/>
      </c>
      <c r="D95" s="520"/>
      <c r="E95" s="520"/>
      <c r="F95" s="520"/>
      <c r="G95" s="520"/>
      <c r="H95" s="520"/>
      <c r="I95" s="520"/>
      <c r="J95" s="520"/>
      <c r="K95" s="521"/>
      <c r="L95" s="235"/>
      <c r="M95" s="236"/>
      <c r="N95" s="236"/>
      <c r="O95" s="236"/>
      <c r="P95" s="236"/>
      <c r="Q95" s="236"/>
      <c r="R95" s="236"/>
      <c r="S95" s="30"/>
      <c r="T95" s="30"/>
      <c r="U95" s="30"/>
      <c r="V95" s="30"/>
      <c r="W95" s="30"/>
      <c r="X95" s="30"/>
      <c r="Y95" s="30"/>
    </row>
    <row r="96" spans="1:25" x14ac:dyDescent="0.25">
      <c r="A96" s="537"/>
      <c r="B96" s="536"/>
      <c r="C96" s="522"/>
      <c r="D96" s="523"/>
      <c r="E96" s="523"/>
      <c r="F96" s="523"/>
      <c r="G96" s="523"/>
      <c r="H96" s="523"/>
      <c r="I96" s="523"/>
      <c r="J96" s="523"/>
      <c r="K96" s="524"/>
      <c r="L96" s="235"/>
      <c r="M96" s="236"/>
      <c r="N96" s="236"/>
      <c r="O96" s="236"/>
      <c r="P96" s="236"/>
      <c r="Q96" s="236"/>
      <c r="R96" s="236"/>
      <c r="S96" s="30"/>
      <c r="T96" s="30"/>
      <c r="U96" s="30"/>
      <c r="V96" s="30"/>
      <c r="W96" s="30"/>
      <c r="X96" s="30"/>
      <c r="Y96" s="30"/>
    </row>
    <row r="97" spans="1:46" x14ac:dyDescent="0.25">
      <c r="A97" s="537"/>
      <c r="B97" s="536"/>
      <c r="C97" s="522"/>
      <c r="D97" s="523"/>
      <c r="E97" s="523"/>
      <c r="F97" s="523"/>
      <c r="G97" s="523"/>
      <c r="H97" s="523"/>
      <c r="I97" s="523"/>
      <c r="J97" s="523"/>
      <c r="K97" s="524"/>
      <c r="L97" s="235"/>
      <c r="M97" s="236"/>
      <c r="N97" s="236"/>
      <c r="O97" s="236"/>
      <c r="P97" s="236"/>
      <c r="Q97" s="236"/>
      <c r="R97" s="236"/>
      <c r="S97" s="30"/>
      <c r="T97" s="30"/>
      <c r="U97" s="30"/>
      <c r="V97" s="30"/>
      <c r="W97" s="30"/>
      <c r="X97" s="30"/>
      <c r="Y97" s="30"/>
    </row>
    <row r="98" spans="1:46" ht="15" customHeight="1" thickBot="1" x14ac:dyDescent="0.3">
      <c r="A98" s="667"/>
      <c r="B98" s="668"/>
      <c r="C98" s="525"/>
      <c r="D98" s="526"/>
      <c r="E98" s="526"/>
      <c r="F98" s="526"/>
      <c r="G98" s="526"/>
      <c r="H98" s="526"/>
      <c r="I98" s="526"/>
      <c r="J98" s="526"/>
      <c r="K98" s="527"/>
      <c r="L98" s="235"/>
      <c r="M98" s="236"/>
      <c r="N98" s="236"/>
      <c r="O98" s="236"/>
      <c r="P98" s="236"/>
      <c r="Q98" s="236"/>
      <c r="R98" s="236"/>
      <c r="S98" s="30"/>
      <c r="T98" s="30"/>
      <c r="U98" s="30"/>
      <c r="V98" s="30"/>
      <c r="W98" s="30"/>
      <c r="X98" s="30"/>
      <c r="Y98" s="30"/>
    </row>
    <row r="99" spans="1:46" ht="15" customHeight="1" x14ac:dyDescent="0.25">
      <c r="A99" s="538" t="s">
        <v>2610</v>
      </c>
      <c r="B99" s="539"/>
      <c r="C99" s="540"/>
      <c r="D99" s="540"/>
      <c r="E99" s="541"/>
      <c r="F99" s="546" t="s">
        <v>1011</v>
      </c>
      <c r="G99" s="546"/>
      <c r="H99" s="546"/>
      <c r="I99" s="546"/>
      <c r="J99" s="322"/>
      <c r="K99" s="323"/>
      <c r="L99" s="237"/>
      <c r="M99" s="30"/>
      <c r="N99" s="30"/>
      <c r="O99" s="30"/>
      <c r="P99" s="30"/>
      <c r="Q99" s="30"/>
      <c r="R99" s="30"/>
      <c r="S99" s="30"/>
      <c r="T99" s="30"/>
      <c r="U99" s="30"/>
      <c r="V99" s="30"/>
      <c r="W99" s="30"/>
      <c r="X99" s="30"/>
      <c r="Y99" s="30"/>
    </row>
    <row r="100" spans="1:46" ht="47.25" customHeight="1" thickBot="1" x14ac:dyDescent="0.3">
      <c r="A100" s="542"/>
      <c r="B100" s="540"/>
      <c r="C100" s="540"/>
      <c r="D100" s="540"/>
      <c r="E100" s="541"/>
      <c r="F100" s="111" t="s">
        <v>2611</v>
      </c>
      <c r="G100" s="111" t="s">
        <v>2612</v>
      </c>
      <c r="H100" s="111" t="s">
        <v>2613</v>
      </c>
      <c r="I100" s="111" t="s">
        <v>2614</v>
      </c>
      <c r="J100" s="207" t="s">
        <v>2602</v>
      </c>
      <c r="K100" s="207" t="s">
        <v>2615</v>
      </c>
      <c r="L100" s="238"/>
      <c r="M100" s="30"/>
      <c r="N100" s="30"/>
      <c r="O100" s="30"/>
      <c r="P100" s="30"/>
      <c r="Q100" s="30"/>
      <c r="R100" s="30"/>
      <c r="S100" s="30"/>
      <c r="T100" s="30"/>
      <c r="U100" s="30"/>
      <c r="V100" s="30"/>
      <c r="W100" s="30"/>
      <c r="X100" s="30"/>
      <c r="Y100" s="30"/>
    </row>
    <row r="101" spans="1:46" ht="15" customHeight="1" thickBot="1" x14ac:dyDescent="0.3">
      <c r="A101" s="543"/>
      <c r="B101" s="544"/>
      <c r="C101" s="544"/>
      <c r="D101" s="544"/>
      <c r="E101" s="545"/>
      <c r="F101" s="112" t="s">
        <v>1013</v>
      </c>
      <c r="G101" s="112" t="s">
        <v>1014</v>
      </c>
      <c r="H101" s="112" t="s">
        <v>1015</v>
      </c>
      <c r="I101" s="112" t="s">
        <v>1016</v>
      </c>
      <c r="J101" s="239"/>
      <c r="K101" s="239"/>
      <c r="L101" s="240"/>
      <c r="M101" s="30"/>
      <c r="N101" s="30"/>
      <c r="O101" s="30"/>
      <c r="P101" s="30"/>
      <c r="Q101" s="30"/>
      <c r="R101" s="30"/>
      <c r="S101" s="30"/>
      <c r="T101" s="30"/>
      <c r="U101" s="30"/>
      <c r="V101" s="30"/>
      <c r="W101" s="30"/>
      <c r="X101" s="30"/>
      <c r="Y101" s="30"/>
      <c r="AT101" s="201" t="s">
        <v>1975</v>
      </c>
    </row>
    <row r="102" spans="1:46" ht="12" customHeight="1" thickBot="1" x14ac:dyDescent="0.3">
      <c r="A102" s="547" t="s">
        <v>3080</v>
      </c>
      <c r="B102" s="530" t="str">
        <f>'Standard 7 Scoring'!A69</f>
        <v/>
      </c>
      <c r="C102" s="530"/>
      <c r="D102" s="530"/>
      <c r="E102" s="530"/>
      <c r="F102" s="7" t="str">
        <f>IF(DATA!B654= 0,"*","")</f>
        <v/>
      </c>
      <c r="G102" s="7" t="str">
        <f>IF(DATA!B654= 1,"*","")</f>
        <v/>
      </c>
      <c r="H102" s="7" t="str">
        <f>IF(DATA!B654= 2,"*","")</f>
        <v/>
      </c>
      <c r="I102" s="7" t="str">
        <f>IF(DATA!B654= 3,"*","")</f>
        <v/>
      </c>
      <c r="J102" s="241" t="str">
        <f>'Standard 7 Scoring'!E69</f>
        <v/>
      </c>
      <c r="K102" s="242">
        <f>'Standard 7 Scoring'!G69*2</f>
        <v>0</v>
      </c>
      <c r="L102" s="243"/>
      <c r="M102" s="374"/>
      <c r="N102" s="374"/>
      <c r="O102" s="374"/>
      <c r="P102" s="374"/>
      <c r="Q102" s="374"/>
      <c r="R102" s="374"/>
      <c r="S102" s="374"/>
      <c r="T102" s="374"/>
      <c r="U102" s="374"/>
      <c r="V102" s="374"/>
      <c r="W102" s="374"/>
      <c r="X102" s="30"/>
      <c r="Y102" s="30"/>
    </row>
    <row r="103" spans="1:46" ht="12" customHeight="1" thickBot="1" x14ac:dyDescent="0.3">
      <c r="A103" s="547"/>
      <c r="B103" s="530" t="str">
        <f>'Standard 7 Scoring'!A70</f>
        <v/>
      </c>
      <c r="C103" s="530"/>
      <c r="D103" s="530"/>
      <c r="E103" s="530"/>
      <c r="F103" s="368" t="str">
        <f>IF(DATA!B655= 0,"*","")</f>
        <v/>
      </c>
      <c r="G103" s="368" t="str">
        <f>IF(DATA!B655= 1,"*","")</f>
        <v/>
      </c>
      <c r="H103" s="368" t="str">
        <f>IF(DATA!B655= 2,"*","")</f>
        <v/>
      </c>
      <c r="I103" s="368" t="str">
        <f>IF(DATA!B655= 3,"*","")</f>
        <v/>
      </c>
      <c r="J103" s="241" t="str">
        <f>'Standard 7 Scoring'!E70</f>
        <v/>
      </c>
      <c r="K103" s="242">
        <f>'Standard 7 Scoring'!G70*2</f>
        <v>0</v>
      </c>
      <c r="L103" s="243"/>
      <c r="M103" s="374"/>
      <c r="N103" s="374"/>
      <c r="O103" s="374"/>
      <c r="P103" s="374"/>
      <c r="Q103" s="374"/>
      <c r="R103" s="374"/>
      <c r="S103" s="374"/>
      <c r="T103" s="374"/>
      <c r="U103" s="374"/>
      <c r="V103" s="374"/>
      <c r="W103" s="374"/>
      <c r="X103" s="30"/>
      <c r="Y103" s="30"/>
    </row>
    <row r="104" spans="1:46" ht="12" customHeight="1" thickBot="1" x14ac:dyDescent="0.3">
      <c r="A104" s="547"/>
      <c r="B104" s="530" t="str">
        <f>'Standard 7 Scoring'!A71</f>
        <v/>
      </c>
      <c r="C104" s="530"/>
      <c r="D104" s="530"/>
      <c r="E104" s="530"/>
      <c r="F104" s="368" t="str">
        <f>IF(DATA!B656= 0,"*","")</f>
        <v/>
      </c>
      <c r="G104" s="368" t="str">
        <f>IF(DATA!B656= 1,"*","")</f>
        <v/>
      </c>
      <c r="H104" s="368" t="str">
        <f>IF(DATA!B656= 2,"*","")</f>
        <v/>
      </c>
      <c r="I104" s="368" t="str">
        <f>IF(DATA!B656= 3,"*","")</f>
        <v/>
      </c>
      <c r="J104" s="241" t="str">
        <f>'Standard 7 Scoring'!E71</f>
        <v/>
      </c>
      <c r="K104" s="242">
        <f>'Standard 7 Scoring'!G71*2</f>
        <v>0</v>
      </c>
      <c r="L104" s="243"/>
      <c r="M104" s="374"/>
      <c r="N104" s="374"/>
      <c r="O104" s="374"/>
      <c r="P104" s="374"/>
      <c r="Q104" s="374"/>
      <c r="R104" s="374"/>
      <c r="S104" s="374"/>
      <c r="T104" s="374"/>
      <c r="U104" s="374"/>
      <c r="V104" s="374"/>
      <c r="W104" s="374"/>
      <c r="X104" s="30"/>
      <c r="Y104" s="30"/>
    </row>
    <row r="105" spans="1:46" ht="12" customHeight="1" thickBot="1" x14ac:dyDescent="0.3">
      <c r="A105" s="547"/>
      <c r="B105" s="530" t="str">
        <f>'Standard 7 Scoring'!A72</f>
        <v/>
      </c>
      <c r="C105" s="530"/>
      <c r="D105" s="530"/>
      <c r="E105" s="530"/>
      <c r="F105" s="368" t="str">
        <f>IF(DATA!B657= 0,"*","")</f>
        <v/>
      </c>
      <c r="G105" s="368" t="str">
        <f>IF(DATA!B657= 1,"*","")</f>
        <v/>
      </c>
      <c r="H105" s="368" t="str">
        <f>IF(DATA!B657= 2,"*","")</f>
        <v/>
      </c>
      <c r="I105" s="368" t="str">
        <f>IF(DATA!B657= 3,"*","")</f>
        <v/>
      </c>
      <c r="J105" s="241" t="str">
        <f>'Standard 7 Scoring'!E72</f>
        <v/>
      </c>
      <c r="K105" s="242">
        <f>'Standard 7 Scoring'!G72*2</f>
        <v>0</v>
      </c>
      <c r="L105" s="243"/>
      <c r="M105" s="374"/>
      <c r="N105" s="374"/>
      <c r="O105" s="374"/>
      <c r="P105" s="374"/>
      <c r="Q105" s="374"/>
      <c r="R105" s="374"/>
      <c r="S105" s="374"/>
      <c r="T105" s="374"/>
      <c r="U105" s="374"/>
      <c r="V105" s="374"/>
      <c r="W105" s="374"/>
      <c r="X105" s="30"/>
      <c r="Y105" s="30"/>
    </row>
    <row r="106" spans="1:46" ht="12" customHeight="1" thickBot="1" x14ac:dyDescent="0.3">
      <c r="A106" s="547"/>
      <c r="B106" s="530" t="str">
        <f>'Standard 7 Scoring'!A73</f>
        <v/>
      </c>
      <c r="C106" s="530"/>
      <c r="D106" s="530"/>
      <c r="E106" s="530"/>
      <c r="F106" s="368" t="str">
        <f>IF(DATA!B658= 0,"*","")</f>
        <v/>
      </c>
      <c r="G106" s="368" t="str">
        <f>IF(DATA!B658= 1,"*","")</f>
        <v/>
      </c>
      <c r="H106" s="368" t="str">
        <f>IF(DATA!B658= 2,"*","")</f>
        <v/>
      </c>
      <c r="I106" s="368" t="str">
        <f>IF(DATA!B658= 3,"*","")</f>
        <v/>
      </c>
      <c r="J106" s="241" t="str">
        <f>'Standard 7 Scoring'!E73</f>
        <v/>
      </c>
      <c r="K106" s="242">
        <f>'Standard 7 Scoring'!G73*2</f>
        <v>0</v>
      </c>
      <c r="L106" s="243"/>
      <c r="M106" s="374"/>
      <c r="N106" s="374"/>
      <c r="O106" s="374"/>
      <c r="P106" s="374"/>
      <c r="Q106" s="374"/>
      <c r="R106" s="374"/>
      <c r="S106" s="374"/>
      <c r="T106" s="374"/>
      <c r="U106" s="374"/>
      <c r="V106" s="374"/>
      <c r="W106" s="374"/>
      <c r="X106" s="30"/>
      <c r="Y106" s="30"/>
    </row>
    <row r="107" spans="1:46" ht="12" customHeight="1" thickBot="1" x14ac:dyDescent="0.3">
      <c r="A107" s="547"/>
      <c r="B107" s="530" t="str">
        <f>'Standard 7 Scoring'!A74</f>
        <v/>
      </c>
      <c r="C107" s="530"/>
      <c r="D107" s="530"/>
      <c r="E107" s="530"/>
      <c r="F107" s="368" t="str">
        <f>IF(DATA!B659= 0,"*","")</f>
        <v/>
      </c>
      <c r="G107" s="368" t="str">
        <f>IF(DATA!B659= 1,"*","")</f>
        <v/>
      </c>
      <c r="H107" s="368" t="str">
        <f>IF(DATA!B659= 2,"*","")</f>
        <v/>
      </c>
      <c r="I107" s="368" t="str">
        <f>IF(DATA!B659= 3,"*","")</f>
        <v/>
      </c>
      <c r="J107" s="241" t="str">
        <f>'Standard 7 Scoring'!E74</f>
        <v/>
      </c>
      <c r="K107" s="242">
        <f>'Standard 7 Scoring'!G74*2</f>
        <v>0</v>
      </c>
      <c r="L107" s="243"/>
      <c r="M107" s="374"/>
      <c r="N107" s="374"/>
      <c r="O107" s="374"/>
      <c r="P107" s="374"/>
      <c r="Q107" s="374"/>
      <c r="R107" s="374"/>
      <c r="S107" s="374"/>
      <c r="T107" s="374"/>
      <c r="U107" s="374"/>
      <c r="V107" s="374"/>
      <c r="W107" s="374"/>
      <c r="X107" s="30"/>
      <c r="Y107" s="30"/>
    </row>
    <row r="108" spans="1:46" ht="12" customHeight="1" thickBot="1" x14ac:dyDescent="0.3">
      <c r="A108" s="547"/>
      <c r="B108" s="530" t="str">
        <f>'Standard 7 Scoring'!A75</f>
        <v/>
      </c>
      <c r="C108" s="530"/>
      <c r="D108" s="530"/>
      <c r="E108" s="530"/>
      <c r="F108" s="368" t="str">
        <f>IF(DATA!B660= 0,"*","")</f>
        <v/>
      </c>
      <c r="G108" s="368" t="str">
        <f>IF(DATA!B660= 1,"*","")</f>
        <v/>
      </c>
      <c r="H108" s="368" t="str">
        <f>IF(DATA!B660= 2,"*","")</f>
        <v/>
      </c>
      <c r="I108" s="368" t="str">
        <f>IF(DATA!B660= 3,"*","")</f>
        <v/>
      </c>
      <c r="J108" s="241" t="str">
        <f>'Standard 7 Scoring'!E75</f>
        <v/>
      </c>
      <c r="K108" s="242">
        <f>'Standard 7 Scoring'!G75*2</f>
        <v>0</v>
      </c>
      <c r="L108" s="243"/>
      <c r="M108" s="374"/>
      <c r="N108" s="374"/>
      <c r="O108" s="374"/>
      <c r="P108" s="374"/>
      <c r="Q108" s="374"/>
      <c r="R108" s="374"/>
      <c r="S108" s="374"/>
      <c r="T108" s="374"/>
      <c r="U108" s="374"/>
      <c r="V108" s="374"/>
      <c r="W108" s="374"/>
      <c r="X108" s="30"/>
      <c r="Y108" s="30"/>
    </row>
    <row r="109" spans="1:46" ht="24.95" customHeight="1" thickBot="1" x14ac:dyDescent="0.3">
      <c r="A109" s="466"/>
      <c r="B109" s="244"/>
      <c r="C109" s="245"/>
      <c r="D109" s="245"/>
      <c r="E109" s="245"/>
      <c r="F109" s="246"/>
      <c r="G109" s="246"/>
      <c r="H109" s="246"/>
      <c r="I109" s="246"/>
      <c r="J109" s="247">
        <f>SUM(J102:J108)</f>
        <v>0</v>
      </c>
      <c r="K109" s="248">
        <f>SUM(K102:K108)</f>
        <v>0</v>
      </c>
      <c r="L109" s="249"/>
      <c r="M109" s="30"/>
      <c r="N109" s="531"/>
      <c r="O109" s="532"/>
      <c r="P109" s="30"/>
      <c r="Q109" s="30"/>
      <c r="R109" s="30"/>
      <c r="S109" s="30"/>
      <c r="T109" s="30"/>
      <c r="U109" s="30"/>
      <c r="V109" s="30"/>
      <c r="W109" s="30"/>
      <c r="X109" s="30"/>
      <c r="Y109" s="30"/>
    </row>
    <row r="110" spans="1:46" ht="24.95" customHeight="1" thickBot="1" x14ac:dyDescent="0.3">
      <c r="A110" s="466"/>
      <c r="B110" s="549" t="s">
        <v>3369</v>
      </c>
      <c r="C110" s="550"/>
      <c r="D110" s="550"/>
      <c r="E110" s="550"/>
      <c r="F110" s="551"/>
      <c r="G110" s="552" t="e">
        <f>'Standard 7 Scoring'!I77*J150*2</f>
        <v>#VALUE!</v>
      </c>
      <c r="H110" s="553"/>
      <c r="I110" s="553"/>
      <c r="J110" s="553"/>
      <c r="K110" s="554"/>
      <c r="L110" s="210"/>
      <c r="M110" s="533"/>
      <c r="N110" s="534"/>
      <c r="O110" s="534"/>
      <c r="P110" s="30"/>
      <c r="Q110" s="30"/>
      <c r="R110" s="30"/>
      <c r="S110" s="30"/>
      <c r="T110" s="30"/>
      <c r="U110" s="30"/>
      <c r="V110" s="30"/>
      <c r="W110" s="30"/>
      <c r="X110" s="30"/>
      <c r="Y110" s="30"/>
    </row>
    <row r="111" spans="1:46" ht="24.95" customHeight="1" thickBot="1" x14ac:dyDescent="0.3">
      <c r="A111" s="466"/>
      <c r="B111" s="549" t="s">
        <v>3370</v>
      </c>
      <c r="C111" s="555"/>
      <c r="D111" s="555"/>
      <c r="E111" s="555"/>
      <c r="F111" s="556"/>
      <c r="G111" s="558" t="str">
        <f>'Standard 7 Scoring'!H78</f>
        <v>No Selection Made</v>
      </c>
      <c r="H111" s="559"/>
      <c r="I111" s="559"/>
      <c r="J111" s="559"/>
      <c r="K111" s="560"/>
      <c r="L111" s="250"/>
      <c r="M111" s="30"/>
      <c r="N111" s="30"/>
      <c r="O111" s="30"/>
      <c r="P111" s="30"/>
      <c r="Q111" s="30"/>
      <c r="R111" s="30"/>
      <c r="S111" s="30"/>
      <c r="T111" s="30"/>
      <c r="U111" s="30"/>
      <c r="V111" s="30"/>
      <c r="W111" s="30"/>
      <c r="X111" s="30"/>
      <c r="Y111" s="30"/>
    </row>
    <row r="112" spans="1:46" ht="24.95" customHeight="1" thickBot="1" x14ac:dyDescent="0.3">
      <c r="A112" s="548"/>
      <c r="B112" s="557"/>
      <c r="C112" s="555"/>
      <c r="D112" s="555"/>
      <c r="E112" s="555"/>
      <c r="F112" s="556"/>
      <c r="G112" s="561"/>
      <c r="H112" s="562"/>
      <c r="I112" s="562"/>
      <c r="J112" s="562"/>
      <c r="K112" s="562"/>
      <c r="L112" s="250"/>
      <c r="M112" s="30"/>
      <c r="N112" s="30"/>
      <c r="O112" s="30"/>
      <c r="P112" s="30"/>
      <c r="Q112" s="30"/>
      <c r="R112" s="30"/>
      <c r="S112" s="30"/>
      <c r="T112" s="30"/>
      <c r="U112" s="30"/>
      <c r="V112" s="30"/>
      <c r="W112" s="30"/>
      <c r="X112" s="30"/>
      <c r="Y112" s="30"/>
    </row>
    <row r="113" spans="1:25" ht="31.5" x14ac:dyDescent="0.25">
      <c r="A113" s="528" t="s">
        <v>2617</v>
      </c>
      <c r="B113" s="529"/>
      <c r="C113" s="529"/>
      <c r="D113" s="529"/>
      <c r="E113" s="529"/>
      <c r="F113" s="529"/>
      <c r="G113" s="529"/>
      <c r="H113" s="529"/>
      <c r="I113" s="529"/>
      <c r="J113" s="529"/>
      <c r="K113" s="529"/>
      <c r="L113" s="234"/>
      <c r="M113" s="30"/>
      <c r="N113" s="30"/>
      <c r="O113" s="30"/>
      <c r="P113" s="30"/>
      <c r="Q113" s="30"/>
      <c r="R113" s="30"/>
      <c r="S113" s="30"/>
      <c r="T113" s="30"/>
      <c r="U113" s="30"/>
      <c r="V113" s="30"/>
      <c r="W113" s="30"/>
      <c r="X113" s="30"/>
      <c r="Y113" s="30"/>
    </row>
    <row r="114" spans="1:25" ht="32.25" thickBot="1" x14ac:dyDescent="0.3">
      <c r="A114" s="528"/>
      <c r="B114" s="529"/>
      <c r="C114" s="529"/>
      <c r="D114" s="529"/>
      <c r="E114" s="529"/>
      <c r="F114" s="529"/>
      <c r="G114" s="529"/>
      <c r="H114" s="529"/>
      <c r="I114" s="529"/>
      <c r="J114" s="529"/>
      <c r="K114" s="529"/>
      <c r="L114" s="234"/>
      <c r="M114" s="30"/>
      <c r="N114" s="30"/>
      <c r="O114" s="30"/>
      <c r="P114" s="30"/>
      <c r="Q114" s="30"/>
      <c r="R114" s="30"/>
      <c r="S114" s="30"/>
      <c r="T114" s="30"/>
      <c r="U114" s="30"/>
      <c r="V114" s="30"/>
      <c r="W114" s="30"/>
      <c r="X114" s="30"/>
      <c r="Y114" s="30"/>
    </row>
    <row r="115" spans="1:25" ht="16.5" thickBot="1" x14ac:dyDescent="0.3">
      <c r="A115" s="516" t="str">
        <f>B102</f>
        <v/>
      </c>
      <c r="B115" s="517"/>
      <c r="C115" s="519" t="str">
        <f>IF(AND(ISBLANK('Standard 7 Scoring'!C11),OR('Standard 7 Scoring'!C69=1,'Standard 7 Scoring'!C69=0)),"Comments are Necessary for Ratings of Much Less Than Expected or Less Than Expected",IF(ISBLANK('Standard 7 Scoring'!C11),"",'Standard 7 Scoring'!C11))</f>
        <v/>
      </c>
      <c r="D115" s="520"/>
      <c r="E115" s="520"/>
      <c r="F115" s="520"/>
      <c r="G115" s="520"/>
      <c r="H115" s="520"/>
      <c r="I115" s="520"/>
      <c r="J115" s="520"/>
      <c r="K115" s="521"/>
      <c r="L115" s="235"/>
      <c r="M115" s="30"/>
      <c r="N115" s="30"/>
      <c r="O115" s="30"/>
      <c r="P115" s="30"/>
      <c r="Q115" s="30"/>
      <c r="R115" s="30"/>
      <c r="S115" s="30"/>
      <c r="T115" s="30"/>
      <c r="U115" s="30"/>
      <c r="V115" s="30"/>
      <c r="W115" s="30"/>
      <c r="X115" s="30"/>
      <c r="Y115" s="30"/>
    </row>
    <row r="116" spans="1:25" ht="16.5" thickBot="1" x14ac:dyDescent="0.3">
      <c r="A116" s="518"/>
      <c r="B116" s="517"/>
      <c r="C116" s="522"/>
      <c r="D116" s="523"/>
      <c r="E116" s="523"/>
      <c r="F116" s="523"/>
      <c r="G116" s="523"/>
      <c r="H116" s="523"/>
      <c r="I116" s="523"/>
      <c r="J116" s="523"/>
      <c r="K116" s="524"/>
      <c r="L116" s="235"/>
      <c r="M116" s="30"/>
      <c r="N116" s="30"/>
      <c r="O116" s="30"/>
      <c r="P116" s="30"/>
      <c r="Q116" s="30"/>
      <c r="R116" s="30"/>
      <c r="S116" s="30"/>
      <c r="T116" s="30"/>
      <c r="U116" s="30"/>
      <c r="V116" s="30"/>
      <c r="W116" s="30"/>
      <c r="X116" s="30"/>
      <c r="Y116" s="30"/>
    </row>
    <row r="117" spans="1:25" ht="16.5" thickBot="1" x14ac:dyDescent="0.3">
      <c r="A117" s="518"/>
      <c r="B117" s="517"/>
      <c r="C117" s="522"/>
      <c r="D117" s="523"/>
      <c r="E117" s="523"/>
      <c r="F117" s="523"/>
      <c r="G117" s="523"/>
      <c r="H117" s="523"/>
      <c r="I117" s="523"/>
      <c r="J117" s="523"/>
      <c r="K117" s="524"/>
      <c r="L117" s="235"/>
      <c r="M117" s="30"/>
      <c r="N117" s="30"/>
      <c r="O117" s="30"/>
      <c r="P117" s="30"/>
      <c r="Q117" s="30"/>
      <c r="R117" s="30"/>
      <c r="S117" s="30"/>
      <c r="T117" s="30"/>
      <c r="U117" s="30"/>
      <c r="V117" s="30"/>
      <c r="W117" s="30"/>
      <c r="X117" s="30"/>
      <c r="Y117" s="30"/>
    </row>
    <row r="118" spans="1:25" ht="16.5" thickBot="1" x14ac:dyDescent="0.3">
      <c r="A118" s="518"/>
      <c r="B118" s="517"/>
      <c r="C118" s="525"/>
      <c r="D118" s="526"/>
      <c r="E118" s="526"/>
      <c r="F118" s="526"/>
      <c r="G118" s="526"/>
      <c r="H118" s="526"/>
      <c r="I118" s="526"/>
      <c r="J118" s="526"/>
      <c r="K118" s="527"/>
      <c r="L118" s="235"/>
      <c r="M118" s="30"/>
      <c r="N118" s="30"/>
      <c r="O118" s="30"/>
      <c r="P118" s="30"/>
      <c r="Q118" s="30"/>
      <c r="R118" s="30"/>
      <c r="S118" s="30"/>
      <c r="T118" s="30"/>
      <c r="U118" s="30"/>
      <c r="V118" s="30"/>
      <c r="W118" s="30"/>
      <c r="X118" s="30"/>
      <c r="Y118" s="30"/>
    </row>
    <row r="119" spans="1:25" ht="15.75" customHeight="1" thickBot="1" x14ac:dyDescent="0.3">
      <c r="A119" s="516" t="str">
        <f>B103</f>
        <v/>
      </c>
      <c r="B119" s="517"/>
      <c r="C119" s="519" t="str">
        <f>IF(AND(ISBLANK('Standard 7 Scoring'!C20),OR('Standard 7 Scoring'!C70=1,'Standard 7 Scoring'!C70=0)),"Comments are Necessary for Ratings of Much Less Than Expected or Less Than Expected",IF(ISBLANK('Standard 7 Scoring'!C20),"",'Standard 7 Scoring'!C20))</f>
        <v/>
      </c>
      <c r="D119" s="520"/>
      <c r="E119" s="520"/>
      <c r="F119" s="520"/>
      <c r="G119" s="520"/>
      <c r="H119" s="520"/>
      <c r="I119" s="520"/>
      <c r="J119" s="520"/>
      <c r="K119" s="521"/>
      <c r="L119" s="235"/>
      <c r="M119" s="30"/>
      <c r="N119" s="30"/>
      <c r="O119" s="30"/>
      <c r="P119" s="30"/>
      <c r="Q119" s="30"/>
      <c r="R119" s="30"/>
      <c r="S119" s="30"/>
      <c r="T119" s="30"/>
      <c r="U119" s="30"/>
      <c r="V119" s="30"/>
      <c r="W119" s="30"/>
      <c r="X119" s="30"/>
      <c r="Y119" s="30"/>
    </row>
    <row r="120" spans="1:25" ht="16.5" thickBot="1" x14ac:dyDescent="0.3">
      <c r="A120" s="518"/>
      <c r="B120" s="517"/>
      <c r="C120" s="522"/>
      <c r="D120" s="523"/>
      <c r="E120" s="523"/>
      <c r="F120" s="523"/>
      <c r="G120" s="523"/>
      <c r="H120" s="523"/>
      <c r="I120" s="523"/>
      <c r="J120" s="523"/>
      <c r="K120" s="524"/>
      <c r="L120" s="235"/>
      <c r="M120" s="30"/>
      <c r="N120" s="30"/>
      <c r="O120" s="30"/>
      <c r="P120" s="30"/>
      <c r="Q120" s="30"/>
      <c r="R120" s="30"/>
      <c r="S120" s="30"/>
      <c r="T120" s="30"/>
      <c r="U120" s="30"/>
      <c r="V120" s="30"/>
      <c r="W120" s="30"/>
      <c r="X120" s="30"/>
      <c r="Y120" s="30"/>
    </row>
    <row r="121" spans="1:25" ht="16.5" thickBot="1" x14ac:dyDescent="0.3">
      <c r="A121" s="518"/>
      <c r="B121" s="517"/>
      <c r="C121" s="522"/>
      <c r="D121" s="523"/>
      <c r="E121" s="523"/>
      <c r="F121" s="523"/>
      <c r="G121" s="523"/>
      <c r="H121" s="523"/>
      <c r="I121" s="523"/>
      <c r="J121" s="523"/>
      <c r="K121" s="524"/>
      <c r="L121" s="235"/>
      <c r="M121" s="30"/>
      <c r="N121" s="30"/>
      <c r="O121" s="30"/>
      <c r="P121" s="30"/>
      <c r="Q121" s="30"/>
      <c r="R121" s="30"/>
      <c r="S121" s="30"/>
      <c r="T121" s="30"/>
      <c r="U121" s="30"/>
      <c r="V121" s="30"/>
      <c r="W121" s="30"/>
      <c r="X121" s="30"/>
      <c r="Y121" s="30"/>
    </row>
    <row r="122" spans="1:25" ht="16.5" thickBot="1" x14ac:dyDescent="0.3">
      <c r="A122" s="518"/>
      <c r="B122" s="517"/>
      <c r="C122" s="525"/>
      <c r="D122" s="526"/>
      <c r="E122" s="526"/>
      <c r="F122" s="526"/>
      <c r="G122" s="526"/>
      <c r="H122" s="526"/>
      <c r="I122" s="526"/>
      <c r="J122" s="526"/>
      <c r="K122" s="527"/>
      <c r="L122" s="235"/>
      <c r="M122" s="30"/>
      <c r="N122" s="30"/>
      <c r="O122" s="30"/>
      <c r="P122" s="30"/>
      <c r="Q122" s="30"/>
      <c r="R122" s="30"/>
      <c r="S122" s="30"/>
      <c r="T122" s="30"/>
      <c r="U122" s="30"/>
      <c r="V122" s="30"/>
      <c r="W122" s="30"/>
      <c r="X122" s="30"/>
      <c r="Y122" s="30"/>
    </row>
    <row r="123" spans="1:25" ht="16.5" thickBot="1" x14ac:dyDescent="0.3">
      <c r="A123" s="516" t="str">
        <f>B104</f>
        <v/>
      </c>
      <c r="B123" s="517"/>
      <c r="C123" s="519" t="str">
        <f>IF(AND(ISBLANK('Standard 7 Scoring'!C29),OR('Standard 7 Scoring'!C71=1,'Standard 7 Scoring'!C71=0)),"Comments are Necessary for Ratings of Much Less Than Expected or Less Than Expected",IF(ISBLANK('Standard 7 Scoring'!C29),"",'Standard 7 Scoring'!C29))</f>
        <v/>
      </c>
      <c r="D123" s="520"/>
      <c r="E123" s="520"/>
      <c r="F123" s="520"/>
      <c r="G123" s="520"/>
      <c r="H123" s="520"/>
      <c r="I123" s="520"/>
      <c r="J123" s="520"/>
      <c r="K123" s="521"/>
      <c r="L123" s="235"/>
      <c r="M123" s="30"/>
      <c r="N123" s="30"/>
      <c r="O123" s="30"/>
      <c r="P123" s="30"/>
      <c r="Q123" s="30"/>
      <c r="R123" s="30"/>
      <c r="S123" s="30"/>
      <c r="T123" s="30"/>
      <c r="U123" s="30"/>
      <c r="V123" s="30"/>
      <c r="W123" s="30"/>
      <c r="X123" s="30"/>
      <c r="Y123" s="30"/>
    </row>
    <row r="124" spans="1:25" ht="16.5" thickBot="1" x14ac:dyDescent="0.3">
      <c r="A124" s="518"/>
      <c r="B124" s="517"/>
      <c r="C124" s="522"/>
      <c r="D124" s="523"/>
      <c r="E124" s="523"/>
      <c r="F124" s="523"/>
      <c r="G124" s="523"/>
      <c r="H124" s="523"/>
      <c r="I124" s="523"/>
      <c r="J124" s="523"/>
      <c r="K124" s="524"/>
      <c r="L124" s="235"/>
      <c r="M124" s="30"/>
      <c r="N124" s="30"/>
      <c r="O124" s="30"/>
      <c r="P124" s="30"/>
      <c r="Q124" s="30"/>
      <c r="R124" s="30"/>
      <c r="S124" s="30"/>
      <c r="T124" s="30"/>
      <c r="U124" s="30"/>
      <c r="V124" s="30"/>
      <c r="W124" s="30"/>
      <c r="X124" s="30"/>
      <c r="Y124" s="30"/>
    </row>
    <row r="125" spans="1:25" ht="16.5" thickBot="1" x14ac:dyDescent="0.3">
      <c r="A125" s="518"/>
      <c r="B125" s="517"/>
      <c r="C125" s="522"/>
      <c r="D125" s="523"/>
      <c r="E125" s="523"/>
      <c r="F125" s="523"/>
      <c r="G125" s="523"/>
      <c r="H125" s="523"/>
      <c r="I125" s="523"/>
      <c r="J125" s="523"/>
      <c r="K125" s="524"/>
      <c r="L125" s="235"/>
      <c r="M125" s="30"/>
      <c r="N125" s="30"/>
      <c r="O125" s="30"/>
      <c r="P125" s="30"/>
      <c r="Q125" s="30"/>
      <c r="R125" s="30"/>
      <c r="S125" s="30"/>
      <c r="T125" s="30"/>
      <c r="U125" s="30"/>
      <c r="V125" s="30"/>
      <c r="W125" s="30"/>
      <c r="X125" s="30"/>
      <c r="Y125" s="30"/>
    </row>
    <row r="126" spans="1:25" ht="16.5" thickBot="1" x14ac:dyDescent="0.3">
      <c r="A126" s="518"/>
      <c r="B126" s="517"/>
      <c r="C126" s="525"/>
      <c r="D126" s="526"/>
      <c r="E126" s="526"/>
      <c r="F126" s="526"/>
      <c r="G126" s="526"/>
      <c r="H126" s="526"/>
      <c r="I126" s="526"/>
      <c r="J126" s="526"/>
      <c r="K126" s="527"/>
      <c r="L126" s="235"/>
      <c r="M126" s="30"/>
      <c r="N126" s="30"/>
      <c r="O126" s="30"/>
      <c r="P126" s="30"/>
      <c r="Q126" s="30"/>
      <c r="R126" s="30"/>
      <c r="S126" s="30"/>
      <c r="T126" s="30"/>
      <c r="U126" s="30"/>
      <c r="V126" s="30"/>
      <c r="W126" s="30"/>
      <c r="X126" s="30"/>
      <c r="Y126" s="30"/>
    </row>
    <row r="127" spans="1:25" ht="16.5" thickBot="1" x14ac:dyDescent="0.3">
      <c r="A127" s="516" t="str">
        <f>B105</f>
        <v/>
      </c>
      <c r="B127" s="517"/>
      <c r="C127" s="519" t="str">
        <f>IF(AND(ISBLANK('Standard 7 Scoring'!C38),OR('Standard 7 Scoring'!C72=1,'Standard 7 Scoring'!C72=0)),"Comments are Necessary for Ratings of Much Less Than Expected or Less Than Expected",IF(ISBLANK('Standard 7 Scoring'!C38),"",'Standard 7 Scoring'!C38))</f>
        <v/>
      </c>
      <c r="D127" s="520"/>
      <c r="E127" s="520"/>
      <c r="F127" s="520"/>
      <c r="G127" s="520"/>
      <c r="H127" s="520"/>
      <c r="I127" s="520"/>
      <c r="J127" s="520"/>
      <c r="K127" s="521"/>
      <c r="L127" s="235"/>
      <c r="M127" s="30"/>
      <c r="N127" s="30"/>
      <c r="O127" s="30"/>
      <c r="P127" s="30"/>
      <c r="Q127" s="30"/>
      <c r="R127" s="30"/>
      <c r="S127" s="30"/>
      <c r="T127" s="30"/>
      <c r="U127" s="30"/>
      <c r="V127" s="30"/>
      <c r="W127" s="30"/>
      <c r="X127" s="30"/>
      <c r="Y127" s="30"/>
    </row>
    <row r="128" spans="1:25" ht="16.5" thickBot="1" x14ac:dyDescent="0.3">
      <c r="A128" s="518"/>
      <c r="B128" s="517"/>
      <c r="C128" s="522"/>
      <c r="D128" s="523"/>
      <c r="E128" s="523"/>
      <c r="F128" s="523"/>
      <c r="G128" s="523"/>
      <c r="H128" s="523"/>
      <c r="I128" s="523"/>
      <c r="J128" s="523"/>
      <c r="K128" s="524"/>
      <c r="L128" s="235"/>
      <c r="M128" s="30"/>
      <c r="N128" s="30"/>
      <c r="O128" s="30"/>
      <c r="P128" s="30"/>
      <c r="Q128" s="30"/>
      <c r="R128" s="30"/>
      <c r="S128" s="30"/>
      <c r="T128" s="30"/>
      <c r="U128" s="30"/>
      <c r="V128" s="30"/>
      <c r="W128" s="30"/>
      <c r="X128" s="30"/>
      <c r="Y128" s="30"/>
    </row>
    <row r="129" spans="1:25" ht="16.5" thickBot="1" x14ac:dyDescent="0.3">
      <c r="A129" s="518"/>
      <c r="B129" s="517"/>
      <c r="C129" s="522"/>
      <c r="D129" s="523"/>
      <c r="E129" s="523"/>
      <c r="F129" s="523"/>
      <c r="G129" s="523"/>
      <c r="H129" s="523"/>
      <c r="I129" s="523"/>
      <c r="J129" s="523"/>
      <c r="K129" s="524"/>
      <c r="L129" s="235"/>
      <c r="M129" s="30"/>
      <c r="N129" s="30"/>
      <c r="O129" s="30"/>
      <c r="P129" s="30"/>
      <c r="Q129" s="30"/>
      <c r="R129" s="30"/>
      <c r="S129" s="30"/>
      <c r="T129" s="30"/>
      <c r="U129" s="30"/>
      <c r="V129" s="30"/>
      <c r="W129" s="30"/>
      <c r="X129" s="30"/>
      <c r="Y129" s="30"/>
    </row>
    <row r="130" spans="1:25" ht="16.5" thickBot="1" x14ac:dyDescent="0.3">
      <c r="A130" s="518"/>
      <c r="B130" s="517"/>
      <c r="C130" s="525"/>
      <c r="D130" s="526"/>
      <c r="E130" s="526"/>
      <c r="F130" s="526"/>
      <c r="G130" s="526"/>
      <c r="H130" s="526"/>
      <c r="I130" s="526"/>
      <c r="J130" s="526"/>
      <c r="K130" s="527"/>
      <c r="L130" s="235"/>
      <c r="M130" s="30"/>
      <c r="N130" s="30"/>
      <c r="O130" s="30"/>
      <c r="P130" s="30"/>
      <c r="Q130" s="30"/>
      <c r="R130" s="30"/>
      <c r="S130" s="30"/>
      <c r="T130" s="30"/>
      <c r="U130" s="30"/>
      <c r="V130" s="30"/>
      <c r="W130" s="30"/>
      <c r="X130" s="30"/>
      <c r="Y130" s="30"/>
    </row>
    <row r="131" spans="1:25" ht="16.5" thickBot="1" x14ac:dyDescent="0.3">
      <c r="A131" s="516" t="str">
        <f>B106</f>
        <v/>
      </c>
      <c r="B131" s="517"/>
      <c r="C131" s="519" t="str">
        <f>IF(AND(ISBLANK('Standard 7 Scoring'!C47),OR('Standard 7 Scoring'!C73=1,'Standard 7 Scoring'!C73=0)),"Comments are Necessary for Ratings of Much Less Than Expected or Less Than Expected",IF(ISBLANK('Standard 7 Scoring'!C47),"",'Standard 7 Scoring'!C47))</f>
        <v/>
      </c>
      <c r="D131" s="520"/>
      <c r="E131" s="520"/>
      <c r="F131" s="520"/>
      <c r="G131" s="520"/>
      <c r="H131" s="520"/>
      <c r="I131" s="520"/>
      <c r="J131" s="520"/>
      <c r="K131" s="521"/>
      <c r="L131" s="235"/>
      <c r="M131" s="30"/>
      <c r="N131" s="30"/>
      <c r="O131" s="30"/>
      <c r="P131" s="30"/>
      <c r="Q131" s="30"/>
      <c r="R131" s="30"/>
      <c r="S131" s="30"/>
      <c r="T131" s="30"/>
      <c r="U131" s="30"/>
      <c r="V131" s="30"/>
      <c r="W131" s="30"/>
      <c r="X131" s="30"/>
      <c r="Y131" s="30"/>
    </row>
    <row r="132" spans="1:25" ht="16.5" thickBot="1" x14ac:dyDescent="0.3">
      <c r="A132" s="518"/>
      <c r="B132" s="517"/>
      <c r="C132" s="522"/>
      <c r="D132" s="523"/>
      <c r="E132" s="523"/>
      <c r="F132" s="523"/>
      <c r="G132" s="523"/>
      <c r="H132" s="523"/>
      <c r="I132" s="523"/>
      <c r="J132" s="523"/>
      <c r="K132" s="524"/>
      <c r="L132" s="235"/>
      <c r="M132" s="30"/>
      <c r="N132" s="30"/>
      <c r="O132" s="30"/>
      <c r="P132" s="30"/>
      <c r="Q132" s="30"/>
      <c r="R132" s="30"/>
      <c r="S132" s="30"/>
      <c r="T132" s="30"/>
      <c r="U132" s="30"/>
      <c r="V132" s="30"/>
      <c r="W132" s="30"/>
      <c r="X132" s="30"/>
      <c r="Y132" s="30"/>
    </row>
    <row r="133" spans="1:25" ht="16.5" thickBot="1" x14ac:dyDescent="0.3">
      <c r="A133" s="518"/>
      <c r="B133" s="517"/>
      <c r="C133" s="522"/>
      <c r="D133" s="523"/>
      <c r="E133" s="523"/>
      <c r="F133" s="523"/>
      <c r="G133" s="523"/>
      <c r="H133" s="523"/>
      <c r="I133" s="523"/>
      <c r="J133" s="523"/>
      <c r="K133" s="524"/>
      <c r="L133" s="235"/>
      <c r="M133" s="30"/>
      <c r="N133" s="30"/>
      <c r="O133" s="30"/>
      <c r="P133" s="30"/>
      <c r="Q133" s="30"/>
      <c r="R133" s="30"/>
      <c r="S133" s="30"/>
      <c r="T133" s="30"/>
      <c r="U133" s="30"/>
      <c r="V133" s="30"/>
      <c r="W133" s="30"/>
      <c r="X133" s="30"/>
      <c r="Y133" s="30"/>
    </row>
    <row r="134" spans="1:25" ht="16.5" thickBot="1" x14ac:dyDescent="0.3">
      <c r="A134" s="518"/>
      <c r="B134" s="517"/>
      <c r="C134" s="525"/>
      <c r="D134" s="526"/>
      <c r="E134" s="526"/>
      <c r="F134" s="526"/>
      <c r="G134" s="526"/>
      <c r="H134" s="526"/>
      <c r="I134" s="526"/>
      <c r="J134" s="526"/>
      <c r="K134" s="527"/>
      <c r="L134" s="235"/>
      <c r="M134" s="30"/>
      <c r="N134" s="30"/>
      <c r="O134" s="30"/>
      <c r="P134" s="30"/>
      <c r="Q134" s="30"/>
      <c r="R134" s="30"/>
      <c r="S134" s="30"/>
      <c r="T134" s="30"/>
      <c r="U134" s="30"/>
      <c r="V134" s="30"/>
      <c r="W134" s="30"/>
      <c r="X134" s="30"/>
      <c r="Y134" s="30"/>
    </row>
    <row r="135" spans="1:25" ht="16.5" thickBot="1" x14ac:dyDescent="0.3">
      <c r="A135" s="516" t="str">
        <f>B107</f>
        <v/>
      </c>
      <c r="B135" s="517"/>
      <c r="C135" s="519" t="str">
        <f>IF(AND(ISBLANK('Standard 7 Scoring'!C56),OR('Standard 7 Scoring'!C74=1,'Standard 7 Scoring'!C74=0)),"Comments are Necessary for Ratings of Much Less Than Expected or Less Than Expected",IF(ISBLANK('Standard 7 Scoring'!C56),"",'Standard 7 Scoring'!C56))</f>
        <v/>
      </c>
      <c r="D135" s="520"/>
      <c r="E135" s="520"/>
      <c r="F135" s="520"/>
      <c r="G135" s="520"/>
      <c r="H135" s="520"/>
      <c r="I135" s="520"/>
      <c r="J135" s="520"/>
      <c r="K135" s="521"/>
      <c r="L135" s="235"/>
      <c r="M135" s="30"/>
      <c r="N135" s="30"/>
      <c r="O135" s="30"/>
      <c r="P135" s="30"/>
      <c r="Q135" s="30"/>
      <c r="R135" s="30"/>
      <c r="S135" s="30"/>
      <c r="T135" s="30"/>
      <c r="U135" s="30"/>
      <c r="V135" s="30"/>
      <c r="W135" s="30"/>
      <c r="X135" s="30"/>
      <c r="Y135" s="30"/>
    </row>
    <row r="136" spans="1:25" ht="16.5" thickBot="1" x14ac:dyDescent="0.3">
      <c r="A136" s="518"/>
      <c r="B136" s="517"/>
      <c r="C136" s="522"/>
      <c r="D136" s="523"/>
      <c r="E136" s="523"/>
      <c r="F136" s="523"/>
      <c r="G136" s="523"/>
      <c r="H136" s="523"/>
      <c r="I136" s="523"/>
      <c r="J136" s="523"/>
      <c r="K136" s="524"/>
      <c r="L136" s="235"/>
      <c r="M136" s="30"/>
      <c r="N136" s="30"/>
      <c r="O136" s="30"/>
      <c r="P136" s="30"/>
      <c r="Q136" s="30"/>
      <c r="R136" s="30"/>
      <c r="S136" s="30"/>
      <c r="T136" s="30"/>
      <c r="U136" s="30"/>
      <c r="V136" s="30"/>
      <c r="W136" s="30"/>
      <c r="X136" s="30"/>
      <c r="Y136" s="30"/>
    </row>
    <row r="137" spans="1:25" ht="16.5" thickBot="1" x14ac:dyDescent="0.3">
      <c r="A137" s="518"/>
      <c r="B137" s="517"/>
      <c r="C137" s="522"/>
      <c r="D137" s="523"/>
      <c r="E137" s="523"/>
      <c r="F137" s="523"/>
      <c r="G137" s="523"/>
      <c r="H137" s="523"/>
      <c r="I137" s="523"/>
      <c r="J137" s="523"/>
      <c r="K137" s="524"/>
      <c r="L137" s="235"/>
      <c r="M137" s="30"/>
      <c r="N137" s="30"/>
      <c r="O137" s="30"/>
      <c r="P137" s="30"/>
      <c r="Q137" s="30"/>
      <c r="R137" s="30"/>
      <c r="S137" s="30"/>
      <c r="T137" s="30"/>
      <c r="U137" s="30"/>
      <c r="V137" s="30"/>
      <c r="W137" s="30"/>
      <c r="X137" s="30"/>
      <c r="Y137" s="30"/>
    </row>
    <row r="138" spans="1:25" ht="16.5" thickBot="1" x14ac:dyDescent="0.3">
      <c r="A138" s="518"/>
      <c r="B138" s="517"/>
      <c r="C138" s="525"/>
      <c r="D138" s="526"/>
      <c r="E138" s="526"/>
      <c r="F138" s="526"/>
      <c r="G138" s="526"/>
      <c r="H138" s="526"/>
      <c r="I138" s="526"/>
      <c r="J138" s="526"/>
      <c r="K138" s="527"/>
      <c r="L138" s="235"/>
      <c r="M138" s="30"/>
      <c r="N138" s="30"/>
      <c r="O138" s="30"/>
      <c r="P138" s="30"/>
      <c r="Q138" s="30"/>
      <c r="R138" s="30"/>
      <c r="S138" s="30"/>
      <c r="T138" s="30"/>
      <c r="U138" s="30"/>
      <c r="V138" s="30"/>
      <c r="W138" s="30"/>
      <c r="X138" s="30"/>
      <c r="Y138" s="30"/>
    </row>
    <row r="139" spans="1:25" ht="16.5" thickBot="1" x14ac:dyDescent="0.3">
      <c r="A139" s="516" t="str">
        <f>B108</f>
        <v/>
      </c>
      <c r="B139" s="517"/>
      <c r="C139" s="519" t="str">
        <f>IF(AND(ISBLANK('Standard 7 Scoring'!C65),OR('Standard 7 Scoring'!C75=1,'Standard 7 Scoring'!C75=0)),"Comments are Necessary for Ratings of Much Less Than Expected or Less Than Expected",IF(ISBLANK('Standard 7 Scoring'!C65),"",'Standard 7 Scoring'!C65))</f>
        <v/>
      </c>
      <c r="D139" s="520"/>
      <c r="E139" s="520"/>
      <c r="F139" s="520"/>
      <c r="G139" s="520"/>
      <c r="H139" s="520"/>
      <c r="I139" s="520"/>
      <c r="J139" s="520"/>
      <c r="K139" s="521"/>
      <c r="L139" s="235"/>
      <c r="M139" s="30"/>
      <c r="N139" s="30"/>
      <c r="O139" s="30"/>
      <c r="P139" s="30"/>
      <c r="Q139" s="30"/>
      <c r="R139" s="30"/>
      <c r="S139" s="30"/>
      <c r="T139" s="30"/>
      <c r="U139" s="30"/>
      <c r="V139" s="30"/>
      <c r="W139" s="30"/>
      <c r="X139" s="30"/>
      <c r="Y139" s="30"/>
    </row>
    <row r="140" spans="1:25" ht="16.5" thickBot="1" x14ac:dyDescent="0.3">
      <c r="A140" s="518"/>
      <c r="B140" s="517"/>
      <c r="C140" s="522"/>
      <c r="D140" s="523"/>
      <c r="E140" s="523"/>
      <c r="F140" s="523"/>
      <c r="G140" s="523"/>
      <c r="H140" s="523"/>
      <c r="I140" s="523"/>
      <c r="J140" s="523"/>
      <c r="K140" s="524"/>
      <c r="L140" s="235"/>
      <c r="M140" s="30"/>
      <c r="N140" s="30"/>
      <c r="O140" s="30"/>
      <c r="P140" s="30"/>
      <c r="Q140" s="30"/>
      <c r="R140" s="30"/>
      <c r="S140" s="30"/>
      <c r="T140" s="30"/>
      <c r="U140" s="30"/>
      <c r="V140" s="30"/>
      <c r="W140" s="30"/>
      <c r="X140" s="30"/>
      <c r="Y140" s="30"/>
    </row>
    <row r="141" spans="1:25" ht="16.5" thickBot="1" x14ac:dyDescent="0.3">
      <c r="A141" s="518"/>
      <c r="B141" s="517"/>
      <c r="C141" s="522"/>
      <c r="D141" s="523"/>
      <c r="E141" s="523"/>
      <c r="F141" s="523"/>
      <c r="G141" s="523"/>
      <c r="H141" s="523"/>
      <c r="I141" s="523"/>
      <c r="J141" s="523"/>
      <c r="K141" s="524"/>
      <c r="L141" s="235"/>
      <c r="M141" s="30"/>
      <c r="N141" s="30"/>
      <c r="O141" s="30"/>
      <c r="P141" s="30"/>
      <c r="Q141" s="30"/>
      <c r="R141" s="30"/>
      <c r="S141" s="30"/>
      <c r="T141" s="30"/>
      <c r="U141" s="30"/>
      <c r="V141" s="30"/>
      <c r="W141" s="30"/>
      <c r="X141" s="30"/>
      <c r="Y141" s="30"/>
    </row>
    <row r="142" spans="1:25" ht="16.5" thickBot="1" x14ac:dyDescent="0.3">
      <c r="A142" s="518"/>
      <c r="B142" s="517"/>
      <c r="C142" s="525"/>
      <c r="D142" s="526"/>
      <c r="E142" s="526"/>
      <c r="F142" s="526"/>
      <c r="G142" s="526"/>
      <c r="H142" s="526"/>
      <c r="I142" s="526"/>
      <c r="J142" s="526"/>
      <c r="K142" s="527"/>
      <c r="L142" s="235"/>
      <c r="M142" s="30"/>
      <c r="N142" s="30"/>
      <c r="O142" s="30"/>
      <c r="P142" s="30"/>
      <c r="Q142" s="30"/>
      <c r="R142" s="30"/>
      <c r="S142" s="30"/>
      <c r="T142" s="30"/>
      <c r="U142" s="30"/>
      <c r="V142" s="30"/>
      <c r="W142" s="30"/>
      <c r="X142" s="30"/>
      <c r="Y142" s="30"/>
    </row>
    <row r="143" spans="1:25" ht="30" customHeight="1" thickBot="1" x14ac:dyDescent="0.3">
      <c r="A143" s="502" t="s">
        <v>2618</v>
      </c>
      <c r="B143" s="503"/>
      <c r="C143" s="503"/>
      <c r="D143" s="503"/>
      <c r="E143" s="504"/>
      <c r="F143" s="504"/>
      <c r="G143" s="504"/>
      <c r="H143" s="503"/>
      <c r="I143" s="503"/>
      <c r="J143" s="503"/>
      <c r="K143" s="503"/>
      <c r="L143" s="229"/>
      <c r="M143" s="30"/>
      <c r="N143" s="30"/>
      <c r="O143" s="30"/>
      <c r="P143" s="30"/>
      <c r="Q143" s="30"/>
      <c r="R143" s="30"/>
      <c r="S143" s="30"/>
      <c r="T143" s="30"/>
      <c r="U143" s="30"/>
      <c r="V143" s="30"/>
      <c r="W143" s="30"/>
      <c r="X143" s="30"/>
      <c r="Y143" s="30"/>
    </row>
    <row r="144" spans="1:25" ht="23.25" customHeight="1" x14ac:dyDescent="0.25">
      <c r="A144" s="505" t="s">
        <v>2619</v>
      </c>
      <c r="B144" s="505"/>
      <c r="C144" s="505"/>
      <c r="D144" s="506" t="str">
        <f>DATA!B51</f>
        <v>No Score</v>
      </c>
      <c r="E144" s="251"/>
      <c r="F144" s="251"/>
      <c r="H144" s="508" t="s">
        <v>3236</v>
      </c>
      <c r="I144" s="509"/>
      <c r="J144" s="512" t="s">
        <v>2620</v>
      </c>
      <c r="K144" s="512"/>
      <c r="L144" s="252"/>
      <c r="M144" s="30"/>
      <c r="N144" s="30"/>
      <c r="O144" s="30"/>
      <c r="P144" s="30"/>
      <c r="Q144" s="30"/>
      <c r="R144" s="30"/>
      <c r="S144" s="30"/>
      <c r="T144" s="30"/>
      <c r="U144" s="30"/>
      <c r="V144" s="30"/>
      <c r="W144" s="30"/>
      <c r="X144" s="30"/>
      <c r="Y144" s="30"/>
    </row>
    <row r="145" spans="1:25" x14ac:dyDescent="0.25">
      <c r="A145" s="505"/>
      <c r="B145" s="505"/>
      <c r="C145" s="505"/>
      <c r="D145" s="507"/>
      <c r="E145" s="251"/>
      <c r="F145" s="251"/>
      <c r="H145" s="510"/>
      <c r="I145" s="511"/>
      <c r="J145" s="512"/>
      <c r="K145" s="512"/>
      <c r="L145" s="252"/>
      <c r="M145" s="30"/>
      <c r="N145" s="30"/>
      <c r="O145" s="30"/>
      <c r="P145" s="30"/>
      <c r="Q145" s="30"/>
      <c r="R145" s="30"/>
      <c r="S145" s="30"/>
      <c r="T145" s="30"/>
      <c r="U145" s="30"/>
      <c r="V145" s="30"/>
      <c r="W145" s="30"/>
      <c r="X145" s="30"/>
      <c r="Y145" s="30"/>
    </row>
    <row r="146" spans="1:25" x14ac:dyDescent="0.25">
      <c r="A146" s="505" t="s">
        <v>2610</v>
      </c>
      <c r="B146" s="505"/>
      <c r="C146" s="505"/>
      <c r="D146" s="514" t="str">
        <f>DATA!B59</f>
        <v>#NA</v>
      </c>
      <c r="E146" s="251"/>
      <c r="F146" s="251"/>
      <c r="H146" s="253">
        <v>0</v>
      </c>
      <c r="I146" s="254">
        <v>179</v>
      </c>
      <c r="J146" s="492" t="s">
        <v>2621</v>
      </c>
      <c r="K146" s="493"/>
      <c r="L146" s="255"/>
      <c r="M146" s="30"/>
      <c r="N146" s="30"/>
      <c r="O146" s="30"/>
      <c r="P146" s="30"/>
      <c r="Q146" s="30"/>
      <c r="R146" s="30"/>
      <c r="S146" s="30"/>
      <c r="T146" s="30"/>
      <c r="U146" s="30"/>
      <c r="V146" s="30"/>
      <c r="W146" s="30" t="s">
        <v>2622</v>
      </c>
      <c r="X146" s="30" t="s">
        <v>2623</v>
      </c>
      <c r="Y146" s="30"/>
    </row>
    <row r="147" spans="1:25" ht="16.5" thickBot="1" x14ac:dyDescent="0.3">
      <c r="A147" s="513"/>
      <c r="B147" s="513"/>
      <c r="C147" s="513"/>
      <c r="D147" s="515"/>
      <c r="E147" s="251"/>
      <c r="F147" s="251"/>
      <c r="H147" s="253">
        <v>180</v>
      </c>
      <c r="I147" s="254">
        <v>449</v>
      </c>
      <c r="J147" s="492" t="s">
        <v>2624</v>
      </c>
      <c r="K147" s="493"/>
      <c r="L147" s="255"/>
      <c r="M147" s="30"/>
      <c r="N147" s="30"/>
      <c r="O147" s="30"/>
      <c r="P147" s="30"/>
      <c r="Q147" s="30"/>
      <c r="R147" s="30"/>
      <c r="S147" s="30"/>
      <c r="T147" s="30"/>
      <c r="U147" s="30"/>
      <c r="V147" s="30"/>
      <c r="W147" s="30" t="s">
        <v>2625</v>
      </c>
      <c r="X147" s="30" t="s">
        <v>2626</v>
      </c>
      <c r="Y147" s="30"/>
    </row>
    <row r="148" spans="1:25" x14ac:dyDescent="0.25">
      <c r="A148" s="486" t="s">
        <v>2627</v>
      </c>
      <c r="B148" s="487"/>
      <c r="C148" s="487"/>
      <c r="D148" s="490">
        <f>SUM(D144:D147)</f>
        <v>0</v>
      </c>
      <c r="E148" s="251"/>
      <c r="F148" s="251"/>
      <c r="H148" s="253">
        <v>450</v>
      </c>
      <c r="I148" s="254">
        <v>719</v>
      </c>
      <c r="J148" s="492" t="s">
        <v>2628</v>
      </c>
      <c r="K148" s="493"/>
      <c r="L148" s="255"/>
      <c r="M148" s="30"/>
      <c r="N148" s="30"/>
      <c r="O148" s="30"/>
      <c r="P148" s="30"/>
      <c r="Q148" s="30"/>
      <c r="R148" s="30"/>
      <c r="S148" s="30"/>
      <c r="T148" s="30"/>
      <c r="U148" s="30"/>
      <c r="V148" s="30"/>
      <c r="W148" s="30" t="s">
        <v>2629</v>
      </c>
      <c r="X148" s="30"/>
      <c r="Y148" s="30"/>
    </row>
    <row r="149" spans="1:25" ht="16.5" thickBot="1" x14ac:dyDescent="0.3">
      <c r="A149" s="488"/>
      <c r="B149" s="489"/>
      <c r="C149" s="489"/>
      <c r="D149" s="491"/>
      <c r="E149" s="251"/>
      <c r="F149" s="251"/>
      <c r="G149" s="251"/>
      <c r="H149" s="253">
        <v>720</v>
      </c>
      <c r="I149" s="254">
        <v>1080</v>
      </c>
      <c r="J149" s="492" t="s">
        <v>2630</v>
      </c>
      <c r="K149" s="493"/>
      <c r="L149" s="255"/>
      <c r="M149" s="30"/>
      <c r="N149" s="30"/>
      <c r="O149" s="30"/>
      <c r="P149" s="30"/>
      <c r="Q149" s="30"/>
      <c r="R149" s="30"/>
      <c r="S149" s="30"/>
      <c r="T149" s="30"/>
      <c r="U149" s="30"/>
      <c r="V149" s="30"/>
      <c r="W149" s="30">
        <v>269</v>
      </c>
      <c r="X149" s="30">
        <v>0</v>
      </c>
      <c r="Y149" s="30"/>
    </row>
    <row r="150" spans="1:25" ht="15.75" customHeight="1" x14ac:dyDescent="0.25">
      <c r="A150" s="486" t="s">
        <v>2620</v>
      </c>
      <c r="B150" s="487"/>
      <c r="C150" s="494"/>
      <c r="D150" s="496" t="str">
        <f>IF(AND(ISNUMBER(D144),ISNUMBER(D146)),IF(D148&lt;H147,J146,IF(D148&lt;H148,J147,IF(D148&lt;H149,J148,IF(D148&gt;I148,J149,"Evaluation Not Finished")))),"Missing Ratings")</f>
        <v>Missing Ratings</v>
      </c>
      <c r="E150" s="497"/>
      <c r="F150" s="497"/>
      <c r="G150" s="497"/>
      <c r="H150" s="497"/>
      <c r="I150" s="498"/>
      <c r="J150" s="905">
        <v>0.5</v>
      </c>
      <c r="K150" s="906"/>
      <c r="L150" s="907"/>
      <c r="M150" s="908" t="s">
        <v>3368</v>
      </c>
      <c r="N150" s="908"/>
      <c r="O150" s="908"/>
      <c r="P150" s="908"/>
      <c r="Q150" s="909"/>
      <c r="R150" s="30"/>
      <c r="S150" s="30"/>
      <c r="T150" s="30"/>
      <c r="U150" s="30"/>
      <c r="V150" s="30"/>
      <c r="W150" s="30">
        <v>0</v>
      </c>
      <c r="X150" s="30">
        <v>269</v>
      </c>
      <c r="Y150" s="30"/>
    </row>
    <row r="151" spans="1:25" ht="16.5" customHeight="1" thickBot="1" x14ac:dyDescent="0.3">
      <c r="A151" s="488"/>
      <c r="B151" s="489"/>
      <c r="C151" s="495"/>
      <c r="D151" s="499"/>
      <c r="E151" s="500"/>
      <c r="F151" s="500"/>
      <c r="G151" s="500"/>
      <c r="H151" s="500"/>
      <c r="I151" s="501"/>
      <c r="J151" s="910"/>
      <c r="K151" s="911"/>
      <c r="L151" s="907"/>
      <c r="M151" s="908"/>
      <c r="N151" s="908"/>
      <c r="O151" s="908"/>
      <c r="P151" s="908"/>
      <c r="Q151" s="909"/>
      <c r="R151" s="30"/>
      <c r="S151" s="30"/>
      <c r="T151" s="30"/>
      <c r="U151" s="30"/>
      <c r="V151" s="30"/>
      <c r="W151" s="30">
        <v>270</v>
      </c>
      <c r="X151" s="30">
        <v>0</v>
      </c>
      <c r="Y151" s="30"/>
    </row>
    <row r="152" spans="1:25" x14ac:dyDescent="0.25">
      <c r="A152" s="256"/>
      <c r="B152" s="251"/>
      <c r="C152" s="251"/>
      <c r="D152" s="251"/>
      <c r="E152" s="251"/>
      <c r="F152" s="251"/>
      <c r="G152" s="251"/>
      <c r="H152" s="251"/>
      <c r="I152" s="251"/>
      <c r="J152" s="251"/>
      <c r="K152" s="251"/>
      <c r="L152" s="251"/>
      <c r="M152" s="30"/>
      <c r="N152" s="30"/>
      <c r="O152" s="30"/>
      <c r="P152" s="30"/>
      <c r="Q152" s="30"/>
      <c r="R152" s="30"/>
      <c r="S152" s="30"/>
      <c r="T152" s="30"/>
      <c r="U152" s="30"/>
      <c r="V152" s="30"/>
      <c r="W152" s="30">
        <v>0</v>
      </c>
      <c r="X152" s="30">
        <v>270</v>
      </c>
      <c r="Y152" s="30"/>
    </row>
    <row r="153" spans="1:25" ht="15.75" customHeight="1" x14ac:dyDescent="0.25">
      <c r="A153" s="256"/>
      <c r="B153" s="251"/>
      <c r="C153" s="251"/>
      <c r="D153" s="251"/>
      <c r="E153" s="251"/>
      <c r="F153" s="251"/>
      <c r="G153" s="251"/>
      <c r="H153" s="251"/>
      <c r="I153" s="251"/>
      <c r="J153" s="251"/>
      <c r="K153" s="251"/>
      <c r="L153" s="251"/>
      <c r="M153" s="30"/>
      <c r="N153" s="30"/>
      <c r="O153" s="30">
        <v>540</v>
      </c>
      <c r="P153" s="30">
        <v>0</v>
      </c>
      <c r="Q153" s="30"/>
      <c r="R153" s="30"/>
      <c r="S153" s="30"/>
      <c r="T153" s="30"/>
      <c r="U153" s="30"/>
      <c r="V153" s="30"/>
      <c r="W153" s="30"/>
      <c r="X153" s="30"/>
      <c r="Y153" s="30"/>
    </row>
    <row r="154" spans="1:25" ht="15.75" customHeight="1" x14ac:dyDescent="0.25">
      <c r="A154" s="256"/>
      <c r="B154" s="251"/>
      <c r="C154" s="251"/>
      <c r="D154" s="251"/>
      <c r="E154" s="251"/>
      <c r="F154" s="251"/>
      <c r="G154" s="251"/>
      <c r="H154" s="251"/>
      <c r="I154" s="251"/>
      <c r="J154" s="251"/>
      <c r="K154" s="251"/>
      <c r="L154" s="251"/>
      <c r="M154" s="30"/>
      <c r="N154" s="30"/>
      <c r="O154" s="30"/>
      <c r="P154" s="30"/>
      <c r="Q154" s="30"/>
      <c r="R154" s="30"/>
      <c r="S154" s="30"/>
      <c r="T154" s="30"/>
      <c r="U154" s="30"/>
      <c r="V154" s="30"/>
      <c r="W154" s="30"/>
      <c r="X154" s="30"/>
      <c r="Y154" s="30"/>
    </row>
    <row r="155" spans="1:25" ht="16.5" customHeight="1" x14ac:dyDescent="0.25">
      <c r="A155" s="256"/>
      <c r="B155" s="251"/>
      <c r="C155" s="251"/>
      <c r="D155" s="251"/>
      <c r="E155" s="251"/>
      <c r="F155" s="251"/>
      <c r="G155" s="251"/>
      <c r="H155" s="251"/>
      <c r="I155" s="251"/>
      <c r="J155" s="251"/>
      <c r="K155" s="251"/>
      <c r="L155" s="251"/>
      <c r="M155" s="30"/>
      <c r="N155" s="30"/>
      <c r="O155" s="30"/>
      <c r="P155" s="30"/>
      <c r="Q155" s="30"/>
      <c r="R155" s="30"/>
      <c r="S155" s="30"/>
      <c r="T155" s="30"/>
      <c r="U155" s="30"/>
      <c r="V155" s="30"/>
      <c r="W155" s="30"/>
      <c r="X155" s="30"/>
      <c r="Y155" s="30"/>
    </row>
    <row r="156" spans="1:25" ht="15.75" customHeight="1" x14ac:dyDescent="0.25">
      <c r="A156" s="256"/>
      <c r="B156" s="251"/>
      <c r="C156" s="251"/>
      <c r="D156" s="251"/>
      <c r="E156" s="251"/>
      <c r="F156" s="251"/>
      <c r="G156" s="251"/>
      <c r="H156" s="251"/>
      <c r="I156" s="251"/>
      <c r="J156" s="251"/>
      <c r="K156" s="251"/>
      <c r="L156" s="251"/>
      <c r="M156" s="30"/>
      <c r="N156" s="30"/>
      <c r="O156" s="30"/>
      <c r="P156" s="30"/>
      <c r="Q156" s="30"/>
      <c r="R156" s="30"/>
      <c r="S156" s="30"/>
      <c r="T156" s="30"/>
      <c r="U156" s="30"/>
      <c r="V156" s="30"/>
      <c r="W156" s="30"/>
      <c r="X156" s="30"/>
      <c r="Y156" s="30"/>
    </row>
    <row r="157" spans="1:25" ht="15.75" customHeight="1" x14ac:dyDescent="0.25">
      <c r="A157" s="256"/>
      <c r="B157" s="251"/>
      <c r="C157" s="251"/>
      <c r="D157" s="251"/>
      <c r="E157" s="251"/>
      <c r="F157" s="251"/>
      <c r="G157" s="251"/>
      <c r="H157" s="251"/>
      <c r="I157" s="251"/>
      <c r="J157" s="251"/>
      <c r="K157" s="251"/>
      <c r="L157" s="251"/>
      <c r="M157" s="30"/>
      <c r="N157" s="30"/>
      <c r="O157" s="30">
        <v>109</v>
      </c>
      <c r="P157" s="30">
        <v>135</v>
      </c>
      <c r="Q157" s="30"/>
      <c r="R157" s="30"/>
      <c r="S157" s="30"/>
      <c r="T157" s="30"/>
      <c r="U157" s="30"/>
      <c r="V157" s="30"/>
      <c r="W157" s="30"/>
      <c r="X157" s="30"/>
      <c r="Y157" s="30"/>
    </row>
    <row r="158" spans="1:25" ht="15.75" customHeight="1" x14ac:dyDescent="0.25">
      <c r="A158" s="256"/>
      <c r="B158" s="251"/>
      <c r="C158" s="251"/>
      <c r="D158" s="251"/>
      <c r="E158" s="251"/>
      <c r="F158" s="251"/>
      <c r="G158" s="251"/>
      <c r="H158" s="251"/>
      <c r="I158" s="251"/>
      <c r="J158" s="251"/>
      <c r="K158" s="251"/>
      <c r="L158" s="251"/>
      <c r="M158" s="30"/>
      <c r="N158" s="30"/>
      <c r="O158" s="30"/>
      <c r="P158" s="30"/>
      <c r="Q158" s="30"/>
      <c r="R158" s="30"/>
      <c r="S158" s="30"/>
      <c r="T158" s="30"/>
      <c r="U158" s="30"/>
      <c r="V158" s="30"/>
      <c r="W158" s="30"/>
      <c r="X158" s="30"/>
      <c r="Y158" s="30"/>
    </row>
    <row r="159" spans="1:25" ht="15.75" customHeight="1" x14ac:dyDescent="0.25">
      <c r="A159" s="256"/>
      <c r="B159" s="251"/>
      <c r="C159" s="251"/>
      <c r="D159" s="251"/>
      <c r="E159" s="251"/>
      <c r="F159" s="251"/>
      <c r="G159" s="251"/>
      <c r="H159" s="251"/>
      <c r="I159" s="251"/>
      <c r="J159" s="251"/>
      <c r="K159" s="251"/>
      <c r="L159" s="251"/>
      <c r="M159" s="30"/>
      <c r="N159" s="30" t="s">
        <v>3237</v>
      </c>
      <c r="O159" s="30"/>
      <c r="P159" s="30">
        <v>0</v>
      </c>
      <c r="Q159" s="30"/>
      <c r="R159" s="30"/>
      <c r="S159" s="30"/>
      <c r="T159" s="30"/>
      <c r="U159" s="30"/>
      <c r="V159" s="30"/>
      <c r="W159" s="30"/>
      <c r="X159" s="30"/>
      <c r="Y159" s="30"/>
    </row>
    <row r="160" spans="1:25" ht="15.75" customHeight="1" x14ac:dyDescent="0.25">
      <c r="A160" s="256"/>
      <c r="B160" s="251"/>
      <c r="C160" s="251"/>
      <c r="D160" s="251"/>
      <c r="E160" s="251"/>
      <c r="F160" s="251"/>
      <c r="G160" s="251"/>
      <c r="H160" s="251"/>
      <c r="I160" s="251"/>
      <c r="J160" s="251"/>
      <c r="K160" s="251"/>
      <c r="L160" s="251"/>
      <c r="M160" s="30"/>
      <c r="N160" s="30" t="s">
        <v>3238</v>
      </c>
      <c r="O160" s="30"/>
      <c r="P160" s="30">
        <v>180</v>
      </c>
      <c r="Q160" s="30"/>
      <c r="R160" s="30"/>
      <c r="S160" s="30"/>
      <c r="T160" s="30"/>
      <c r="U160" s="30"/>
      <c r="V160" s="30"/>
      <c r="W160" s="30"/>
      <c r="X160" s="30"/>
      <c r="Y160" s="30"/>
    </row>
    <row r="161" spans="1:25" ht="15.75" customHeight="1" x14ac:dyDescent="0.25">
      <c r="A161" s="256"/>
      <c r="B161" s="251"/>
      <c r="C161" s="251"/>
      <c r="D161" s="251"/>
      <c r="E161" s="251"/>
      <c r="F161" s="251"/>
      <c r="G161" s="251"/>
      <c r="H161" s="251"/>
      <c r="I161" s="251"/>
      <c r="J161" s="251"/>
      <c r="K161" s="251"/>
      <c r="L161" s="251"/>
      <c r="M161" s="30"/>
      <c r="N161" s="30" t="s">
        <v>2631</v>
      </c>
      <c r="O161" s="30"/>
      <c r="P161" s="30">
        <v>450</v>
      </c>
      <c r="Q161" s="30"/>
      <c r="R161" s="30"/>
      <c r="S161" s="30"/>
      <c r="T161" s="30"/>
      <c r="U161" s="30"/>
      <c r="V161" s="30"/>
      <c r="W161" s="30"/>
      <c r="X161" s="30"/>
      <c r="Y161" s="30"/>
    </row>
    <row r="162" spans="1:25" ht="15.75" customHeight="1" x14ac:dyDescent="0.25">
      <c r="A162" s="256"/>
      <c r="B162" s="251"/>
      <c r="C162" s="251"/>
      <c r="D162" s="251"/>
      <c r="E162" s="251"/>
      <c r="F162" s="251"/>
      <c r="G162" s="251"/>
      <c r="H162" s="251"/>
      <c r="I162" s="251"/>
      <c r="J162" s="251"/>
      <c r="K162" s="251"/>
      <c r="L162" s="251"/>
      <c r="M162" s="30"/>
      <c r="N162" s="30" t="s">
        <v>2632</v>
      </c>
      <c r="O162" s="30"/>
      <c r="P162" s="30">
        <v>720</v>
      </c>
      <c r="Q162" s="30"/>
      <c r="R162" s="30"/>
      <c r="S162" s="30"/>
      <c r="T162" s="30"/>
      <c r="U162" s="30"/>
      <c r="V162" s="30"/>
      <c r="W162" s="30"/>
      <c r="X162" s="30"/>
      <c r="Y162" s="30"/>
    </row>
    <row r="163" spans="1:25" ht="16.5" customHeight="1" x14ac:dyDescent="0.25">
      <c r="A163" s="256"/>
      <c r="B163" s="251"/>
      <c r="C163" s="251"/>
      <c r="D163" s="251"/>
      <c r="E163" s="251"/>
      <c r="F163" s="251"/>
      <c r="G163" s="251"/>
      <c r="H163" s="251"/>
      <c r="I163" s="251"/>
      <c r="J163" s="251"/>
      <c r="K163" s="251"/>
      <c r="L163" s="251"/>
      <c r="M163" s="30"/>
      <c r="N163" s="30"/>
      <c r="O163" s="30"/>
      <c r="P163" s="30"/>
      <c r="Q163" s="30"/>
      <c r="R163" s="30"/>
      <c r="S163" s="30"/>
      <c r="T163" s="30"/>
      <c r="U163" s="30"/>
      <c r="V163" s="30"/>
      <c r="W163" s="30"/>
      <c r="X163" s="30"/>
      <c r="Y163" s="30"/>
    </row>
    <row r="164" spans="1:25" x14ac:dyDescent="0.25">
      <c r="A164" s="256"/>
      <c r="B164" s="251"/>
      <c r="C164" s="251"/>
      <c r="D164" s="251"/>
      <c r="E164" s="251"/>
      <c r="F164" s="251"/>
      <c r="G164" s="251"/>
      <c r="H164" s="251"/>
      <c r="I164" s="251"/>
      <c r="J164" s="251"/>
      <c r="K164" s="251"/>
      <c r="L164" s="251"/>
      <c r="M164" s="30"/>
      <c r="N164" s="30" t="s">
        <v>2633</v>
      </c>
      <c r="O164" s="30"/>
      <c r="P164" s="30"/>
      <c r="Q164" s="30"/>
      <c r="R164" s="30"/>
      <c r="S164" s="30"/>
      <c r="T164" s="30"/>
      <c r="U164" s="30"/>
      <c r="V164" s="30"/>
      <c r="W164" s="30"/>
      <c r="X164" s="30"/>
      <c r="Y164" s="30"/>
    </row>
    <row r="165" spans="1:25" x14ac:dyDescent="0.25">
      <c r="A165" s="256"/>
      <c r="B165" s="251"/>
      <c r="C165" s="251"/>
      <c r="D165" s="251"/>
      <c r="E165" s="251"/>
      <c r="F165" s="251"/>
      <c r="G165" s="251"/>
      <c r="H165" s="251"/>
      <c r="I165" s="251"/>
      <c r="J165" s="251"/>
      <c r="K165" s="251"/>
      <c r="L165" s="251"/>
      <c r="M165" s="30"/>
      <c r="N165" s="30">
        <v>180</v>
      </c>
      <c r="O165" s="30">
        <v>0</v>
      </c>
      <c r="P165" s="30"/>
      <c r="Q165" s="30">
        <f>N165+O165</f>
        <v>180</v>
      </c>
      <c r="R165" s="30"/>
      <c r="S165" s="30"/>
      <c r="T165" s="30"/>
      <c r="U165" s="30"/>
      <c r="V165" s="30"/>
      <c r="W165" s="30"/>
      <c r="X165" s="30"/>
      <c r="Y165" s="30"/>
    </row>
    <row r="166" spans="1:25" x14ac:dyDescent="0.25">
      <c r="A166" s="256"/>
      <c r="B166" s="251"/>
      <c r="C166" s="251"/>
      <c r="D166" s="251"/>
      <c r="E166" s="251"/>
      <c r="F166" s="251"/>
      <c r="G166" s="251"/>
      <c r="H166" s="251"/>
      <c r="I166" s="251"/>
      <c r="J166" s="251"/>
      <c r="K166" s="251"/>
      <c r="L166" s="251"/>
      <c r="M166" s="30"/>
      <c r="N166" s="30">
        <v>0</v>
      </c>
      <c r="O166" s="30">
        <v>180</v>
      </c>
      <c r="P166" s="30"/>
      <c r="Q166" s="30">
        <f t="shared" ref="Q166:Q170" si="1">N166+O166</f>
        <v>180</v>
      </c>
      <c r="R166" s="30"/>
      <c r="S166" s="30"/>
      <c r="T166" s="30"/>
      <c r="U166" s="30"/>
      <c r="V166" s="30"/>
      <c r="W166" s="30"/>
      <c r="X166" s="30"/>
      <c r="Y166" s="30"/>
    </row>
    <row r="167" spans="1:25" x14ac:dyDescent="0.25">
      <c r="A167" s="256"/>
      <c r="B167" s="251"/>
      <c r="C167" s="251"/>
      <c r="D167" s="251"/>
      <c r="E167" s="251"/>
      <c r="F167" s="251"/>
      <c r="G167" s="251"/>
      <c r="H167" s="251"/>
      <c r="I167" s="251"/>
      <c r="J167" s="251"/>
      <c r="K167" s="251"/>
      <c r="L167" s="251"/>
      <c r="M167" s="30"/>
      <c r="N167" s="30">
        <v>450</v>
      </c>
      <c r="O167" s="30">
        <v>0</v>
      </c>
      <c r="P167" s="30"/>
      <c r="Q167" s="30">
        <f t="shared" si="1"/>
        <v>450</v>
      </c>
      <c r="R167" s="30"/>
      <c r="S167" s="30"/>
      <c r="T167" s="30"/>
      <c r="U167" s="30"/>
      <c r="V167" s="30"/>
      <c r="W167" s="30"/>
      <c r="X167" s="30"/>
      <c r="Y167" s="30"/>
    </row>
    <row r="168" spans="1:25" x14ac:dyDescent="0.25">
      <c r="A168" s="256"/>
      <c r="B168" s="251"/>
      <c r="C168" s="251"/>
      <c r="D168" s="251"/>
      <c r="E168" s="251"/>
      <c r="F168" s="251"/>
      <c r="G168" s="251"/>
      <c r="H168" s="251"/>
      <c r="I168" s="251"/>
      <c r="J168" s="251"/>
      <c r="K168" s="251"/>
      <c r="L168" s="251"/>
      <c r="M168" s="30"/>
      <c r="N168" s="30">
        <v>0</v>
      </c>
      <c r="O168" s="30">
        <v>450</v>
      </c>
      <c r="P168" s="30"/>
      <c r="Q168" s="30">
        <f t="shared" si="1"/>
        <v>450</v>
      </c>
      <c r="R168" s="30"/>
      <c r="S168" s="30"/>
      <c r="T168" s="30"/>
      <c r="U168" s="30"/>
      <c r="V168" s="30"/>
      <c r="W168" s="30"/>
      <c r="X168" s="30"/>
      <c r="Y168" s="30"/>
    </row>
    <row r="169" spans="1:25" x14ac:dyDescent="0.25">
      <c r="A169" s="256"/>
      <c r="B169" s="251"/>
      <c r="C169" s="251"/>
      <c r="D169" s="251"/>
      <c r="E169" s="251"/>
      <c r="F169" s="251"/>
      <c r="G169" s="251"/>
      <c r="H169" s="251"/>
      <c r="I169" s="251"/>
      <c r="J169" s="251"/>
      <c r="K169" s="251"/>
      <c r="L169" s="251"/>
      <c r="M169" s="30"/>
      <c r="N169" s="30">
        <v>540</v>
      </c>
      <c r="O169" s="30">
        <v>180</v>
      </c>
      <c r="P169" s="30"/>
      <c r="Q169" s="30">
        <f t="shared" si="1"/>
        <v>720</v>
      </c>
      <c r="R169" s="30"/>
      <c r="S169" s="30"/>
      <c r="T169" s="30"/>
      <c r="U169" s="30"/>
      <c r="V169" s="30"/>
      <c r="W169" s="30"/>
      <c r="X169" s="30"/>
      <c r="Y169" s="30"/>
    </row>
    <row r="170" spans="1:25" x14ac:dyDescent="0.25">
      <c r="A170" s="256"/>
      <c r="B170" s="251"/>
      <c r="C170" s="251"/>
      <c r="D170" s="251"/>
      <c r="E170" s="251"/>
      <c r="F170" s="251"/>
      <c r="G170" s="251"/>
      <c r="H170" s="251"/>
      <c r="I170" s="251"/>
      <c r="J170" s="251"/>
      <c r="K170" s="251"/>
      <c r="L170" s="251"/>
      <c r="M170" s="30"/>
      <c r="N170" s="30">
        <v>180</v>
      </c>
      <c r="O170" s="30">
        <v>540</v>
      </c>
      <c r="P170" s="30"/>
      <c r="Q170" s="30">
        <f t="shared" si="1"/>
        <v>720</v>
      </c>
      <c r="R170" s="30"/>
      <c r="S170" s="30"/>
      <c r="T170" s="30"/>
      <c r="U170" s="30"/>
      <c r="V170" s="30"/>
      <c r="W170" s="30"/>
      <c r="X170" s="30"/>
      <c r="Y170" s="30"/>
    </row>
    <row r="171" spans="1:25" x14ac:dyDescent="0.25">
      <c r="M171" s="30"/>
      <c r="N171" s="30"/>
      <c r="O171" s="30"/>
      <c r="P171" s="30"/>
      <c r="Q171" s="30"/>
      <c r="R171" s="30"/>
      <c r="S171" s="30"/>
      <c r="T171" s="30"/>
      <c r="U171" s="30"/>
      <c r="V171" s="30"/>
      <c r="W171" s="30"/>
      <c r="X171" s="30"/>
      <c r="Y171" s="30"/>
    </row>
    <row r="172" spans="1:25" x14ac:dyDescent="0.25">
      <c r="D172" s="209" t="s">
        <v>2634</v>
      </c>
      <c r="E172" s="44"/>
      <c r="F172" s="44"/>
      <c r="G172" s="44"/>
      <c r="I172" s="208" t="s">
        <v>1027</v>
      </c>
      <c r="J172" s="208"/>
      <c r="K172" s="208"/>
      <c r="L172" s="240"/>
      <c r="M172" s="30"/>
      <c r="N172" s="30">
        <v>45</v>
      </c>
      <c r="O172" s="30">
        <v>0</v>
      </c>
      <c r="P172" s="30"/>
      <c r="Q172" s="30"/>
      <c r="R172" s="30"/>
      <c r="S172" s="30"/>
      <c r="T172" s="30"/>
      <c r="U172" s="30"/>
      <c r="V172" s="30"/>
      <c r="W172" s="30"/>
      <c r="X172" s="30"/>
      <c r="Y172" s="30"/>
    </row>
    <row r="173" spans="1:25" x14ac:dyDescent="0.25">
      <c r="B173" s="209"/>
      <c r="C173" s="209"/>
      <c r="D173" s="209"/>
      <c r="M173" s="30"/>
      <c r="N173" s="30">
        <v>45</v>
      </c>
      <c r="O173" s="30">
        <v>540</v>
      </c>
      <c r="P173" s="30"/>
      <c r="Q173" s="30"/>
      <c r="R173" s="30"/>
      <c r="S173" s="30"/>
      <c r="T173" s="30"/>
      <c r="U173" s="30"/>
      <c r="V173" s="30"/>
      <c r="W173" s="30"/>
      <c r="X173" s="30"/>
      <c r="Y173" s="30"/>
    </row>
    <row r="174" spans="1:25" x14ac:dyDescent="0.25">
      <c r="C174" s="209"/>
      <c r="D174" s="209" t="s">
        <v>2635</v>
      </c>
      <c r="E174" s="44"/>
      <c r="F174" s="44"/>
      <c r="G174" s="44"/>
      <c r="I174" s="208" t="s">
        <v>1027</v>
      </c>
      <c r="J174" s="208"/>
      <c r="K174" s="208"/>
      <c r="L174" s="240"/>
      <c r="M174" s="30"/>
      <c r="N174" s="30">
        <v>180</v>
      </c>
      <c r="O174" s="30">
        <v>0</v>
      </c>
      <c r="P174" s="30"/>
      <c r="Q174" s="30"/>
      <c r="R174" s="30"/>
      <c r="S174" s="30"/>
      <c r="T174" s="30"/>
      <c r="U174" s="30"/>
      <c r="V174" s="30"/>
      <c r="W174" s="30"/>
      <c r="X174" s="30"/>
      <c r="Y174" s="30"/>
    </row>
    <row r="175" spans="1:25" x14ac:dyDescent="0.25">
      <c r="M175" s="30"/>
      <c r="N175" s="30">
        <v>180</v>
      </c>
      <c r="O175" s="30">
        <v>540</v>
      </c>
      <c r="P175" s="30"/>
      <c r="Q175" s="30"/>
      <c r="R175" s="30"/>
      <c r="S175" s="30"/>
      <c r="T175" s="30"/>
      <c r="U175" s="30"/>
      <c r="V175" s="30"/>
      <c r="W175" s="30"/>
      <c r="X175" s="30"/>
      <c r="Y175" s="30"/>
    </row>
    <row r="176" spans="1:25" x14ac:dyDescent="0.25">
      <c r="B176" s="474" t="s">
        <v>1065</v>
      </c>
      <c r="C176" s="474"/>
      <c r="D176" s="474"/>
      <c r="E176" s="475"/>
      <c r="F176" s="475"/>
      <c r="G176" s="475"/>
      <c r="I176" s="476" t="s">
        <v>1027</v>
      </c>
      <c r="J176" s="476"/>
      <c r="K176" s="476"/>
      <c r="L176" s="240"/>
      <c r="M176" s="30"/>
      <c r="N176" s="30">
        <v>315</v>
      </c>
      <c r="O176" s="30">
        <v>0</v>
      </c>
      <c r="P176" s="30"/>
      <c r="Q176" s="30"/>
      <c r="R176" s="30"/>
      <c r="S176" s="30"/>
      <c r="T176" s="30"/>
      <c r="U176" s="30"/>
      <c r="V176" s="30"/>
      <c r="W176" s="30"/>
      <c r="X176" s="30"/>
      <c r="Y176" s="30"/>
    </row>
    <row r="177" spans="1:96" ht="16.5" thickBot="1" x14ac:dyDescent="0.3">
      <c r="M177" s="30"/>
      <c r="N177" s="30">
        <v>315</v>
      </c>
      <c r="O177" s="30">
        <v>540</v>
      </c>
      <c r="P177" s="30"/>
      <c r="Q177" s="30"/>
      <c r="R177" s="30"/>
      <c r="S177" s="30"/>
      <c r="T177" s="30"/>
      <c r="U177" s="30"/>
      <c r="V177" s="30"/>
      <c r="W177" s="30"/>
      <c r="X177" s="30"/>
      <c r="Y177" s="30"/>
    </row>
    <row r="178" spans="1:96" ht="16.5" thickBot="1" x14ac:dyDescent="0.3">
      <c r="A178" s="477" t="s">
        <v>2636</v>
      </c>
      <c r="B178" s="478"/>
      <c r="C178" s="478"/>
      <c r="D178" s="478"/>
      <c r="E178" s="479"/>
      <c r="G178" s="477" t="s">
        <v>2637</v>
      </c>
      <c r="H178" s="478"/>
      <c r="I178" s="478"/>
      <c r="J178" s="478"/>
      <c r="K178" s="479"/>
      <c r="L178" s="55"/>
      <c r="M178" s="30"/>
      <c r="N178" s="30">
        <v>450</v>
      </c>
      <c r="O178" s="30">
        <v>0</v>
      </c>
      <c r="P178" s="30"/>
      <c r="Q178" s="30"/>
      <c r="R178" s="30"/>
      <c r="S178" s="30"/>
      <c r="T178" s="30"/>
      <c r="U178" s="30"/>
      <c r="V178" s="30"/>
      <c r="W178" s="30"/>
      <c r="X178" s="30"/>
      <c r="Y178" s="30"/>
    </row>
    <row r="179" spans="1:96" x14ac:dyDescent="0.25">
      <c r="A179" s="480"/>
      <c r="B179" s="481"/>
      <c r="C179" s="481"/>
      <c r="D179" s="481"/>
      <c r="E179" s="482"/>
      <c r="G179" s="480"/>
      <c r="H179" s="481"/>
      <c r="I179" s="481"/>
      <c r="J179" s="481"/>
      <c r="K179" s="482"/>
      <c r="L179" s="257"/>
      <c r="M179" s="30"/>
      <c r="N179" s="30">
        <v>450</v>
      </c>
      <c r="O179" s="30">
        <v>540</v>
      </c>
      <c r="P179" s="30"/>
      <c r="Q179" s="30"/>
      <c r="R179" s="30"/>
      <c r="S179" s="30"/>
      <c r="T179" s="30"/>
      <c r="U179" s="30"/>
      <c r="V179" s="30"/>
      <c r="W179" s="30"/>
      <c r="X179" s="30"/>
      <c r="Y179" s="30"/>
    </row>
    <row r="180" spans="1:96" x14ac:dyDescent="0.25">
      <c r="A180" s="480"/>
      <c r="B180" s="481"/>
      <c r="C180" s="481"/>
      <c r="D180" s="481"/>
      <c r="E180" s="482"/>
      <c r="G180" s="480"/>
      <c r="H180" s="481"/>
      <c r="I180" s="481"/>
      <c r="J180" s="481"/>
      <c r="K180" s="482"/>
      <c r="L180" s="257"/>
      <c r="M180" s="30"/>
      <c r="N180" s="30"/>
      <c r="O180" s="30"/>
      <c r="P180" s="30"/>
      <c r="Q180" s="30"/>
      <c r="R180" s="30"/>
      <c r="S180" s="30"/>
      <c r="T180" s="30"/>
      <c r="U180" s="30"/>
      <c r="V180" s="30"/>
      <c r="W180" s="30"/>
      <c r="X180" s="30"/>
      <c r="Y180" s="30"/>
    </row>
    <row r="181" spans="1:96" x14ac:dyDescent="0.25">
      <c r="A181" s="480"/>
      <c r="B181" s="481"/>
      <c r="C181" s="481"/>
      <c r="D181" s="481"/>
      <c r="E181" s="482"/>
      <c r="G181" s="480"/>
      <c r="H181" s="481"/>
      <c r="I181" s="481"/>
      <c r="J181" s="481"/>
      <c r="K181" s="482"/>
      <c r="L181" s="257"/>
      <c r="M181" s="30"/>
      <c r="N181" s="30"/>
      <c r="O181" s="30"/>
      <c r="P181" s="30"/>
      <c r="Q181" s="30"/>
      <c r="R181" s="30"/>
      <c r="S181" s="30"/>
      <c r="T181" s="30"/>
      <c r="U181" s="30"/>
      <c r="V181" s="30"/>
      <c r="W181" s="30"/>
      <c r="X181" s="30"/>
      <c r="Y181" s="30"/>
    </row>
    <row r="182" spans="1:96" x14ac:dyDescent="0.25">
      <c r="A182" s="480"/>
      <c r="B182" s="481"/>
      <c r="C182" s="481"/>
      <c r="D182" s="481"/>
      <c r="E182" s="482"/>
      <c r="G182" s="480"/>
      <c r="H182" s="481"/>
      <c r="I182" s="481"/>
      <c r="J182" s="481"/>
      <c r="K182" s="482"/>
      <c r="L182" s="257"/>
      <c r="M182" s="30"/>
      <c r="N182" s="30"/>
      <c r="O182" s="30"/>
      <c r="P182" s="30"/>
      <c r="Q182" s="30"/>
      <c r="R182" s="30"/>
      <c r="S182" s="30"/>
      <c r="T182" s="30"/>
      <c r="U182" s="30"/>
      <c r="V182" s="30"/>
      <c r="W182" s="30"/>
      <c r="X182" s="30"/>
      <c r="Y182" s="30"/>
    </row>
    <row r="183" spans="1:96" x14ac:dyDescent="0.25">
      <c r="A183" s="480"/>
      <c r="B183" s="481"/>
      <c r="C183" s="481"/>
      <c r="D183" s="481"/>
      <c r="E183" s="482"/>
      <c r="G183" s="480"/>
      <c r="H183" s="481"/>
      <c r="I183" s="481"/>
      <c r="J183" s="481"/>
      <c r="K183" s="482"/>
      <c r="L183" s="257"/>
      <c r="M183" s="30"/>
      <c r="N183" s="30"/>
      <c r="O183" s="30"/>
      <c r="P183" s="30"/>
      <c r="Q183" s="30"/>
      <c r="R183" s="30"/>
      <c r="S183" s="30"/>
      <c r="T183" s="30"/>
      <c r="U183" s="30"/>
      <c r="V183" s="30"/>
      <c r="W183" s="30"/>
      <c r="X183" s="30"/>
      <c r="Y183" s="30"/>
    </row>
    <row r="184" spans="1:96" x14ac:dyDescent="0.25">
      <c r="A184" s="480"/>
      <c r="B184" s="481"/>
      <c r="C184" s="481"/>
      <c r="D184" s="481"/>
      <c r="E184" s="482"/>
      <c r="G184" s="480"/>
      <c r="H184" s="481"/>
      <c r="I184" s="481"/>
      <c r="J184" s="481"/>
      <c r="K184" s="482"/>
      <c r="L184" s="257"/>
      <c r="M184" s="30"/>
      <c r="N184" s="30"/>
      <c r="O184" s="30"/>
      <c r="P184" s="30"/>
      <c r="Q184" s="30"/>
      <c r="R184" s="30"/>
      <c r="S184" s="30"/>
      <c r="T184" s="30"/>
      <c r="U184" s="30"/>
      <c r="V184" s="30"/>
      <c r="W184" s="30"/>
      <c r="X184" s="30"/>
      <c r="Y184" s="30"/>
    </row>
    <row r="185" spans="1:96" ht="16.5" thickBot="1" x14ac:dyDescent="0.3">
      <c r="A185" s="483"/>
      <c r="B185" s="484"/>
      <c r="C185" s="484"/>
      <c r="D185" s="484"/>
      <c r="E185" s="485"/>
      <c r="G185" s="483"/>
      <c r="H185" s="484"/>
      <c r="I185" s="484"/>
      <c r="J185" s="484"/>
      <c r="K185" s="485"/>
      <c r="L185" s="257"/>
      <c r="M185" s="30"/>
      <c r="N185" s="30"/>
      <c r="O185" s="30"/>
      <c r="P185" s="30"/>
      <c r="Q185" s="30"/>
      <c r="R185" s="30"/>
      <c r="S185" s="30"/>
      <c r="T185" s="30"/>
      <c r="U185" s="30"/>
      <c r="V185" s="30"/>
      <c r="W185" s="30"/>
      <c r="X185" s="30"/>
      <c r="Y185" s="30"/>
    </row>
    <row r="186" spans="1:96" x14ac:dyDescent="0.25">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row>
    <row r="187" spans="1:96" x14ac:dyDescent="0.25">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row>
    <row r="188" spans="1:96" x14ac:dyDescent="0.25">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row>
    <row r="189" spans="1:96" x14ac:dyDescent="0.25">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row>
    <row r="190" spans="1:96" x14ac:dyDescent="0.25">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row>
    <row r="191" spans="1:96" x14ac:dyDescent="0.25">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row>
    <row r="192" spans="1:96" x14ac:dyDescent="0.25">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row>
    <row r="193" spans="1:96" x14ac:dyDescent="0.25">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row>
    <row r="194" spans="1:96" x14ac:dyDescent="0.25">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row>
    <row r="195" spans="1:96" x14ac:dyDescent="0.25">
      <c r="A195" s="30" t="s">
        <v>501</v>
      </c>
      <c r="B195" s="30" t="s">
        <v>502</v>
      </c>
      <c r="C195" s="30" t="s">
        <v>503</v>
      </c>
      <c r="D195" s="30" t="s">
        <v>504</v>
      </c>
      <c r="E195" s="30" t="s">
        <v>505</v>
      </c>
      <c r="F195" s="30" t="s">
        <v>506</v>
      </c>
      <c r="G195" s="30"/>
      <c r="H195" s="30" t="s">
        <v>2638</v>
      </c>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row>
    <row r="196" spans="1:96" x14ac:dyDescent="0.25">
      <c r="A196" s="30"/>
      <c r="B196" s="30"/>
      <c r="C196" s="30"/>
      <c r="D196" s="30"/>
      <c r="E196" s="30"/>
      <c r="F196" s="30"/>
      <c r="G196" s="30"/>
      <c r="H196" s="30" t="s">
        <v>2639</v>
      </c>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row>
    <row r="197" spans="1:96" x14ac:dyDescent="0.25">
      <c r="A197" s="30" t="s">
        <v>507</v>
      </c>
      <c r="B197" s="30">
        <v>5990</v>
      </c>
      <c r="C197" s="30" t="s">
        <v>2640</v>
      </c>
      <c r="D197" s="30">
        <v>2700</v>
      </c>
      <c r="E197" s="30" t="s">
        <v>508</v>
      </c>
      <c r="F197" s="30">
        <v>9120</v>
      </c>
      <c r="G197" s="30"/>
      <c r="H197" s="30" t="s">
        <v>2641</v>
      </c>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row>
    <row r="198" spans="1:96" x14ac:dyDescent="0.25">
      <c r="A198" s="30" t="s">
        <v>509</v>
      </c>
      <c r="B198" s="30">
        <v>10</v>
      </c>
      <c r="C198" s="30" t="s">
        <v>2642</v>
      </c>
      <c r="D198" s="30">
        <v>880</v>
      </c>
      <c r="E198" s="30" t="s">
        <v>510</v>
      </c>
      <c r="F198" s="30">
        <v>9035</v>
      </c>
      <c r="G198" s="30"/>
      <c r="H198" s="30" t="s">
        <v>2643</v>
      </c>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row>
    <row r="199" spans="1:96" x14ac:dyDescent="0.25">
      <c r="A199" s="30" t="s">
        <v>511</v>
      </c>
      <c r="B199" s="30">
        <v>1334</v>
      </c>
      <c r="C199" s="30" t="s">
        <v>2644</v>
      </c>
      <c r="D199" s="30">
        <v>1000</v>
      </c>
      <c r="E199" s="30" t="s">
        <v>512</v>
      </c>
      <c r="F199" s="30">
        <v>9025</v>
      </c>
      <c r="G199" s="30"/>
      <c r="H199" s="30" t="s">
        <v>2645</v>
      </c>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row>
    <row r="200" spans="1:96" x14ac:dyDescent="0.25">
      <c r="A200" s="30" t="s">
        <v>513</v>
      </c>
      <c r="B200" s="30">
        <v>6397</v>
      </c>
      <c r="C200" s="30" t="s">
        <v>2642</v>
      </c>
      <c r="D200" s="30">
        <v>880</v>
      </c>
      <c r="E200" s="30" t="s">
        <v>514</v>
      </c>
      <c r="F200" s="30">
        <v>9130</v>
      </c>
      <c r="G200" s="30"/>
      <c r="H200" s="30" t="s">
        <v>2646</v>
      </c>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row>
    <row r="201" spans="1:96" x14ac:dyDescent="0.25">
      <c r="A201" s="30" t="s">
        <v>515</v>
      </c>
      <c r="B201" s="30">
        <v>11</v>
      </c>
      <c r="C201" s="30" t="s">
        <v>2647</v>
      </c>
      <c r="D201" s="30">
        <v>900</v>
      </c>
      <c r="E201" s="30" t="s">
        <v>516</v>
      </c>
      <c r="F201" s="30">
        <v>9135</v>
      </c>
      <c r="G201" s="30"/>
      <c r="H201" s="30" t="s">
        <v>2648</v>
      </c>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row>
    <row r="202" spans="1:96" x14ac:dyDescent="0.25">
      <c r="A202" s="30" t="s">
        <v>517</v>
      </c>
      <c r="B202" s="30">
        <v>17</v>
      </c>
      <c r="C202" s="30" t="s">
        <v>2649</v>
      </c>
      <c r="D202" s="30">
        <v>1040</v>
      </c>
      <c r="E202" s="30" t="s">
        <v>518</v>
      </c>
      <c r="F202" s="30">
        <v>9110</v>
      </c>
      <c r="G202" s="30"/>
      <c r="H202" s="30" t="s">
        <v>2650</v>
      </c>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row>
    <row r="203" spans="1:96" x14ac:dyDescent="0.25">
      <c r="A203" s="30" t="s">
        <v>519</v>
      </c>
      <c r="B203" s="30">
        <v>517</v>
      </c>
      <c r="C203" s="30" t="s">
        <v>2651</v>
      </c>
      <c r="D203" s="30">
        <v>1010</v>
      </c>
      <c r="E203" s="30" t="s">
        <v>1540</v>
      </c>
      <c r="F203" s="30">
        <v>9030</v>
      </c>
      <c r="G203" s="30"/>
      <c r="H203" s="30" t="s">
        <v>2652</v>
      </c>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row>
    <row r="204" spans="1:96" x14ac:dyDescent="0.25">
      <c r="A204" s="30" t="s">
        <v>1541</v>
      </c>
      <c r="B204" s="30">
        <v>309</v>
      </c>
      <c r="C204" s="30" t="s">
        <v>2653</v>
      </c>
      <c r="D204" s="30">
        <v>10</v>
      </c>
      <c r="E204" s="30" t="s">
        <v>522</v>
      </c>
      <c r="F204" s="30">
        <v>9140</v>
      </c>
      <c r="G204" s="30"/>
      <c r="H204" s="30" t="s">
        <v>2654</v>
      </c>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row>
    <row r="205" spans="1:96" x14ac:dyDescent="0.25">
      <c r="A205" s="30" t="s">
        <v>1542</v>
      </c>
      <c r="B205" s="30">
        <v>19</v>
      </c>
      <c r="C205" s="30" t="s">
        <v>2649</v>
      </c>
      <c r="D205" s="30">
        <v>1040</v>
      </c>
      <c r="E205" s="30" t="s">
        <v>1543</v>
      </c>
      <c r="F205" s="30">
        <v>9040</v>
      </c>
      <c r="G205" s="30"/>
      <c r="H205" s="30" t="s">
        <v>2655</v>
      </c>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row>
    <row r="206" spans="1:96" x14ac:dyDescent="0.25">
      <c r="A206" s="30" t="s">
        <v>1544</v>
      </c>
      <c r="B206" s="30">
        <v>15</v>
      </c>
      <c r="C206" s="30" t="s">
        <v>2641</v>
      </c>
      <c r="D206" s="30">
        <v>20</v>
      </c>
      <c r="E206" s="30" t="s">
        <v>1545</v>
      </c>
      <c r="F206" s="30">
        <v>9095</v>
      </c>
      <c r="G206" s="30"/>
      <c r="H206" s="30" t="s">
        <v>2656</v>
      </c>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row>
    <row r="207" spans="1:96" x14ac:dyDescent="0.25">
      <c r="A207" s="30" t="s">
        <v>1546</v>
      </c>
      <c r="B207" s="30">
        <v>67</v>
      </c>
      <c r="C207" s="30" t="s">
        <v>2642</v>
      </c>
      <c r="D207" s="30">
        <v>880</v>
      </c>
      <c r="E207" s="30" t="s">
        <v>1547</v>
      </c>
      <c r="F207" s="30">
        <v>9045</v>
      </c>
      <c r="G207" s="30"/>
      <c r="H207" s="30" t="s">
        <v>2657</v>
      </c>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row>
    <row r="208" spans="1:96" x14ac:dyDescent="0.25">
      <c r="A208" s="30" t="s">
        <v>1548</v>
      </c>
      <c r="B208" s="30">
        <v>110</v>
      </c>
      <c r="C208" s="30" t="s">
        <v>2649</v>
      </c>
      <c r="D208" s="30">
        <v>1040</v>
      </c>
      <c r="E208" s="30" t="s">
        <v>1549</v>
      </c>
      <c r="F208" s="30">
        <v>9125</v>
      </c>
      <c r="G208" s="30"/>
      <c r="H208" s="30" t="s">
        <v>2658</v>
      </c>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row>
    <row r="209" spans="1:96" x14ac:dyDescent="0.25">
      <c r="A209" s="30" t="s">
        <v>1550</v>
      </c>
      <c r="B209" s="30">
        <v>1866</v>
      </c>
      <c r="C209" s="30" t="s">
        <v>2642</v>
      </c>
      <c r="D209" s="30">
        <v>880</v>
      </c>
      <c r="E209" s="30" t="s">
        <v>1551</v>
      </c>
      <c r="F209" s="30">
        <v>9050</v>
      </c>
      <c r="G209" s="30"/>
      <c r="H209" s="30" t="s">
        <v>2659</v>
      </c>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row>
    <row r="210" spans="1:96" x14ac:dyDescent="0.25">
      <c r="A210" s="30" t="s">
        <v>1552</v>
      </c>
      <c r="B210" s="30">
        <v>505</v>
      </c>
      <c r="C210" s="30" t="s">
        <v>2653</v>
      </c>
      <c r="D210" s="30">
        <v>10</v>
      </c>
      <c r="E210" s="30" t="s">
        <v>1553</v>
      </c>
      <c r="F210" s="30">
        <v>9055</v>
      </c>
      <c r="G210" s="30"/>
      <c r="H210" s="30" t="s">
        <v>2660</v>
      </c>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row>
    <row r="211" spans="1:96" x14ac:dyDescent="0.25">
      <c r="A211" s="30" t="s">
        <v>1554</v>
      </c>
      <c r="B211" s="30">
        <v>269</v>
      </c>
      <c r="C211" s="30" t="s">
        <v>2651</v>
      </c>
      <c r="D211" s="30">
        <v>1010</v>
      </c>
      <c r="E211" s="30" t="s">
        <v>1555</v>
      </c>
      <c r="F211" s="30">
        <v>9060</v>
      </c>
      <c r="G211" s="30"/>
      <c r="H211" s="30" t="s">
        <v>2661</v>
      </c>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row>
    <row r="212" spans="1:96" x14ac:dyDescent="0.25">
      <c r="A212" s="30" t="s">
        <v>1556</v>
      </c>
      <c r="B212" s="30">
        <v>12</v>
      </c>
      <c r="C212" s="30" t="s">
        <v>2647</v>
      </c>
      <c r="D212" s="30">
        <v>900</v>
      </c>
      <c r="E212" s="30" t="s">
        <v>1557</v>
      </c>
      <c r="F212" s="30">
        <v>9065</v>
      </c>
      <c r="G212" s="30"/>
      <c r="H212" s="30" t="s">
        <v>2662</v>
      </c>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row>
    <row r="213" spans="1:96" x14ac:dyDescent="0.25">
      <c r="A213" s="30" t="s">
        <v>500</v>
      </c>
      <c r="B213" s="30">
        <v>24</v>
      </c>
      <c r="C213" s="30" t="s">
        <v>2663</v>
      </c>
      <c r="D213" s="30">
        <v>30</v>
      </c>
      <c r="E213" s="30" t="s">
        <v>1558</v>
      </c>
      <c r="F213" s="30">
        <v>9075</v>
      </c>
      <c r="G213" s="30"/>
      <c r="H213" s="30" t="s">
        <v>2664</v>
      </c>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row>
    <row r="214" spans="1:96" x14ac:dyDescent="0.25">
      <c r="A214" s="30" t="s">
        <v>1559</v>
      </c>
      <c r="B214" s="30">
        <v>20</v>
      </c>
      <c r="C214" s="30" t="s">
        <v>2663</v>
      </c>
      <c r="D214" s="30">
        <v>30</v>
      </c>
      <c r="E214" s="30" t="s">
        <v>1560</v>
      </c>
      <c r="F214" s="30">
        <v>9080</v>
      </c>
      <c r="G214" s="30"/>
      <c r="H214" s="30" t="s">
        <v>2665</v>
      </c>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row>
    <row r="215" spans="1:96" x14ac:dyDescent="0.25">
      <c r="A215" s="30" t="s">
        <v>1561</v>
      </c>
      <c r="B215" s="30">
        <v>30</v>
      </c>
      <c r="C215" s="30" t="s">
        <v>2666</v>
      </c>
      <c r="D215" s="30">
        <v>1420</v>
      </c>
      <c r="E215" s="30" t="s">
        <v>1562</v>
      </c>
      <c r="F215" s="30">
        <v>9145</v>
      </c>
      <c r="G215" s="30"/>
      <c r="H215" s="30" t="s">
        <v>2667</v>
      </c>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row>
    <row r="216" spans="1:96" x14ac:dyDescent="0.25">
      <c r="A216" s="30" t="s">
        <v>1563</v>
      </c>
      <c r="B216" s="30">
        <v>70</v>
      </c>
      <c r="C216" s="30" t="s">
        <v>2641</v>
      </c>
      <c r="D216" s="30">
        <v>20</v>
      </c>
      <c r="E216" s="30" t="s">
        <v>1564</v>
      </c>
      <c r="F216" s="30">
        <v>9090</v>
      </c>
      <c r="G216" s="30"/>
      <c r="H216" s="30" t="s">
        <v>2668</v>
      </c>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row>
    <row r="217" spans="1:96" x14ac:dyDescent="0.25">
      <c r="A217" s="30" t="s">
        <v>1565</v>
      </c>
      <c r="B217" s="30">
        <v>29</v>
      </c>
      <c r="C217" s="30" t="s">
        <v>2669</v>
      </c>
      <c r="D217" s="30">
        <v>980</v>
      </c>
      <c r="E217" s="30"/>
      <c r="F217" s="30"/>
      <c r="G217" s="30"/>
      <c r="H217" s="30" t="s">
        <v>2670</v>
      </c>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row>
    <row r="218" spans="1:96" x14ac:dyDescent="0.25">
      <c r="A218" s="30" t="s">
        <v>1566</v>
      </c>
      <c r="B218" s="30">
        <v>6499</v>
      </c>
      <c r="C218" s="30" t="s">
        <v>2671</v>
      </c>
      <c r="D218" s="30">
        <v>470</v>
      </c>
      <c r="E218" s="30"/>
      <c r="F218" s="30"/>
      <c r="G218" s="30"/>
      <c r="H218" s="30" t="s">
        <v>2672</v>
      </c>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row>
    <row r="219" spans="1:96" x14ac:dyDescent="0.25">
      <c r="A219" s="30" t="s">
        <v>1567</v>
      </c>
      <c r="B219" s="30">
        <v>507</v>
      </c>
      <c r="C219" s="30" t="s">
        <v>2653</v>
      </c>
      <c r="D219" s="30">
        <v>10</v>
      </c>
      <c r="E219" s="30"/>
      <c r="F219" s="30"/>
      <c r="G219" s="30"/>
      <c r="H219" s="30" t="s">
        <v>2673</v>
      </c>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row>
    <row r="220" spans="1:96" x14ac:dyDescent="0.25">
      <c r="A220" s="30" t="s">
        <v>1568</v>
      </c>
      <c r="B220" s="30">
        <v>44</v>
      </c>
      <c r="C220" s="30" t="s">
        <v>2674</v>
      </c>
      <c r="D220" s="30">
        <v>960</v>
      </c>
      <c r="E220" s="30"/>
      <c r="F220" s="30"/>
      <c r="G220" s="30"/>
      <c r="H220" s="30" t="s">
        <v>2675</v>
      </c>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row>
    <row r="221" spans="1:96" x14ac:dyDescent="0.25">
      <c r="A221" s="30" t="s">
        <v>1569</v>
      </c>
      <c r="B221" s="30">
        <v>48</v>
      </c>
      <c r="C221" s="30" t="s">
        <v>2674</v>
      </c>
      <c r="D221" s="30">
        <v>960</v>
      </c>
      <c r="E221" s="30"/>
      <c r="F221" s="30"/>
      <c r="G221" s="30"/>
      <c r="H221" s="30" t="s">
        <v>2676</v>
      </c>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row>
    <row r="222" spans="1:96" x14ac:dyDescent="0.25">
      <c r="A222" s="30" t="s">
        <v>1570</v>
      </c>
      <c r="B222" s="30">
        <v>58</v>
      </c>
      <c r="C222" s="30" t="s">
        <v>2677</v>
      </c>
      <c r="D222" s="30">
        <v>1620</v>
      </c>
      <c r="E222" s="30"/>
      <c r="F222" s="30"/>
      <c r="G222" s="30"/>
      <c r="H222" s="30" t="s">
        <v>2678</v>
      </c>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row>
    <row r="223" spans="1:96" x14ac:dyDescent="0.25">
      <c r="A223" s="30" t="s">
        <v>1571</v>
      </c>
      <c r="B223" s="30">
        <v>66</v>
      </c>
      <c r="C223" s="30" t="s">
        <v>2677</v>
      </c>
      <c r="D223" s="30">
        <v>1620</v>
      </c>
      <c r="E223" s="30"/>
      <c r="F223" s="30"/>
      <c r="G223" s="30"/>
      <c r="H223" s="30" t="s">
        <v>2679</v>
      </c>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row>
    <row r="224" spans="1:96" x14ac:dyDescent="0.25">
      <c r="A224" s="30" t="s">
        <v>1572</v>
      </c>
      <c r="B224" s="30">
        <v>76</v>
      </c>
      <c r="C224" s="30" t="s">
        <v>2649</v>
      </c>
      <c r="D224" s="30">
        <v>1040</v>
      </c>
      <c r="E224" s="30"/>
      <c r="F224" s="30"/>
      <c r="G224" s="30"/>
      <c r="H224" s="30" t="s">
        <v>2680</v>
      </c>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row>
    <row r="225" spans="1:96" x14ac:dyDescent="0.25">
      <c r="A225" s="30" t="s">
        <v>1573</v>
      </c>
      <c r="B225" s="30">
        <v>86</v>
      </c>
      <c r="C225" s="30" t="s">
        <v>2681</v>
      </c>
      <c r="D225" s="30">
        <v>3030</v>
      </c>
      <c r="E225" s="30"/>
      <c r="F225" s="30"/>
      <c r="G225" s="30"/>
      <c r="H225" s="30" t="s">
        <v>2682</v>
      </c>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row>
    <row r="226" spans="1:96" x14ac:dyDescent="0.25">
      <c r="A226" s="30" t="s">
        <v>1574</v>
      </c>
      <c r="B226" s="30">
        <v>90</v>
      </c>
      <c r="C226" s="30" t="s">
        <v>2681</v>
      </c>
      <c r="D226" s="30">
        <v>3030</v>
      </c>
      <c r="E226" s="30"/>
      <c r="F226" s="30"/>
      <c r="G226" s="30"/>
      <c r="H226" s="30" t="s">
        <v>2683</v>
      </c>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row>
    <row r="227" spans="1:96" x14ac:dyDescent="0.25">
      <c r="A227" s="30" t="s">
        <v>1575</v>
      </c>
      <c r="B227" s="30">
        <v>108</v>
      </c>
      <c r="C227" s="30" t="s">
        <v>2666</v>
      </c>
      <c r="D227" s="30">
        <v>1420</v>
      </c>
      <c r="E227" s="30"/>
      <c r="F227" s="30"/>
      <c r="G227" s="30"/>
      <c r="H227" s="30" t="s">
        <v>2684</v>
      </c>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row>
    <row r="228" spans="1:96" x14ac:dyDescent="0.25">
      <c r="A228" s="30" t="s">
        <v>1576</v>
      </c>
      <c r="B228" s="30">
        <v>115</v>
      </c>
      <c r="C228" s="30" t="s">
        <v>2685</v>
      </c>
      <c r="D228" s="30">
        <v>100</v>
      </c>
      <c r="E228" s="30"/>
      <c r="F228" s="30"/>
      <c r="G228" s="30"/>
      <c r="H228" s="30" t="s">
        <v>2686</v>
      </c>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row>
    <row r="229" spans="1:96" x14ac:dyDescent="0.25">
      <c r="A229" s="30" t="s">
        <v>1577</v>
      </c>
      <c r="B229" s="30">
        <v>118</v>
      </c>
      <c r="C229" s="30" t="s">
        <v>2685</v>
      </c>
      <c r="D229" s="30">
        <v>100</v>
      </c>
      <c r="E229" s="30"/>
      <c r="F229" s="30"/>
      <c r="G229" s="30"/>
      <c r="H229" s="30" t="s">
        <v>2687</v>
      </c>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row>
    <row r="230" spans="1:96" x14ac:dyDescent="0.25">
      <c r="A230" s="30" t="s">
        <v>1578</v>
      </c>
      <c r="B230" s="30">
        <v>368</v>
      </c>
      <c r="C230" s="30" t="s">
        <v>2685</v>
      </c>
      <c r="D230" s="30">
        <v>100</v>
      </c>
      <c r="E230" s="30"/>
      <c r="F230" s="30"/>
      <c r="G230" s="30"/>
      <c r="H230" s="30" t="s">
        <v>2688</v>
      </c>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row>
    <row r="231" spans="1:96" x14ac:dyDescent="0.25">
      <c r="A231" s="30" t="s">
        <v>1579</v>
      </c>
      <c r="B231" s="30">
        <v>119</v>
      </c>
      <c r="C231" s="30" t="s">
        <v>2685</v>
      </c>
      <c r="D231" s="30">
        <v>100</v>
      </c>
      <c r="E231" s="30"/>
      <c r="F231" s="30"/>
      <c r="G231" s="30"/>
      <c r="H231" s="30" t="s">
        <v>2689</v>
      </c>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row>
    <row r="232" spans="1:96" x14ac:dyDescent="0.25">
      <c r="A232" s="30" t="s">
        <v>1580</v>
      </c>
      <c r="B232" s="30">
        <v>148</v>
      </c>
      <c r="C232" s="30" t="s">
        <v>2666</v>
      </c>
      <c r="D232" s="30">
        <v>1420</v>
      </c>
      <c r="E232" s="30"/>
      <c r="F232" s="30"/>
      <c r="G232" s="30"/>
      <c r="H232" s="30" t="s">
        <v>2690</v>
      </c>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row>
    <row r="233" spans="1:96" x14ac:dyDescent="0.25">
      <c r="A233" s="30" t="s">
        <v>1581</v>
      </c>
      <c r="B233" s="30">
        <v>61</v>
      </c>
      <c r="C233" s="30" t="s">
        <v>2671</v>
      </c>
      <c r="D233" s="30">
        <v>470</v>
      </c>
      <c r="E233" s="30"/>
      <c r="F233" s="30"/>
      <c r="G233" s="30"/>
      <c r="H233" s="30" t="s">
        <v>2691</v>
      </c>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row>
    <row r="234" spans="1:96" x14ac:dyDescent="0.25">
      <c r="A234" s="30" t="s">
        <v>1582</v>
      </c>
      <c r="B234" s="30">
        <v>186</v>
      </c>
      <c r="C234" s="30" t="s">
        <v>2663</v>
      </c>
      <c r="D234" s="30">
        <v>30</v>
      </c>
      <c r="E234" s="30"/>
      <c r="F234" s="30"/>
      <c r="G234" s="30"/>
      <c r="H234" s="30" t="s">
        <v>2692</v>
      </c>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row>
    <row r="235" spans="1:96" x14ac:dyDescent="0.25">
      <c r="A235" s="30" t="s">
        <v>1583</v>
      </c>
      <c r="B235" s="30">
        <v>200</v>
      </c>
      <c r="C235" s="30" t="s">
        <v>2693</v>
      </c>
      <c r="D235" s="30">
        <v>2660</v>
      </c>
      <c r="E235" s="30"/>
      <c r="F235" s="30"/>
      <c r="G235" s="30"/>
      <c r="H235" s="30" t="s">
        <v>2694</v>
      </c>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row>
    <row r="236" spans="1:96" x14ac:dyDescent="0.25">
      <c r="A236" s="30" t="s">
        <v>1584</v>
      </c>
      <c r="B236" s="30">
        <v>226</v>
      </c>
      <c r="C236" s="30" t="s">
        <v>2671</v>
      </c>
      <c r="D236" s="30">
        <v>470</v>
      </c>
      <c r="E236" s="30"/>
      <c r="F236" s="30"/>
      <c r="G236" s="30"/>
      <c r="H236" s="30" t="s">
        <v>2695</v>
      </c>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row>
    <row r="237" spans="1:96" x14ac:dyDescent="0.25">
      <c r="A237" s="30" t="s">
        <v>1585</v>
      </c>
      <c r="B237" s="30">
        <v>214</v>
      </c>
      <c r="C237" s="30" t="s">
        <v>2696</v>
      </c>
      <c r="D237" s="30">
        <v>180</v>
      </c>
      <c r="E237" s="30"/>
      <c r="F237" s="30"/>
      <c r="G237" s="30"/>
      <c r="H237" s="30" t="s">
        <v>2697</v>
      </c>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row>
    <row r="238" spans="1:96" x14ac:dyDescent="0.25">
      <c r="A238" s="30" t="s">
        <v>1586</v>
      </c>
      <c r="B238" s="30">
        <v>215</v>
      </c>
      <c r="C238" s="30" t="s">
        <v>2647</v>
      </c>
      <c r="D238" s="30">
        <v>900</v>
      </c>
      <c r="E238" s="30"/>
      <c r="F238" s="30"/>
      <c r="G238" s="30"/>
      <c r="H238" s="30" t="s">
        <v>2698</v>
      </c>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row>
    <row r="239" spans="1:96" x14ac:dyDescent="0.25">
      <c r="A239" s="30" t="s">
        <v>1587</v>
      </c>
      <c r="B239" s="30">
        <v>220</v>
      </c>
      <c r="C239" s="30" t="s">
        <v>2642</v>
      </c>
      <c r="D239" s="30">
        <v>880</v>
      </c>
      <c r="E239" s="30"/>
      <c r="F239" s="30"/>
      <c r="G239" s="30"/>
      <c r="H239" s="30" t="s">
        <v>2699</v>
      </c>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row>
    <row r="240" spans="1:96" x14ac:dyDescent="0.25">
      <c r="A240" s="30" t="s">
        <v>1588</v>
      </c>
      <c r="B240" s="30">
        <v>4878</v>
      </c>
      <c r="C240" s="30" t="s">
        <v>2700</v>
      </c>
      <c r="D240" s="30">
        <v>480</v>
      </c>
      <c r="E240" s="30"/>
      <c r="F240" s="30"/>
      <c r="G240" s="30"/>
      <c r="H240" s="30" t="s">
        <v>2701</v>
      </c>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row>
    <row r="241" spans="1:96" x14ac:dyDescent="0.25">
      <c r="A241" s="30" t="s">
        <v>1589</v>
      </c>
      <c r="B241" s="30">
        <v>75</v>
      </c>
      <c r="C241" s="30" t="s">
        <v>2702</v>
      </c>
      <c r="D241" s="30">
        <v>8001</v>
      </c>
      <c r="E241" s="30"/>
      <c r="F241" s="30"/>
      <c r="G241" s="30"/>
      <c r="H241" s="30" t="s">
        <v>2703</v>
      </c>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row>
    <row r="242" spans="1:96" x14ac:dyDescent="0.25">
      <c r="A242" s="30" t="s">
        <v>1590</v>
      </c>
      <c r="B242" s="30">
        <v>225</v>
      </c>
      <c r="C242" s="30" t="s">
        <v>2704</v>
      </c>
      <c r="D242" s="30">
        <v>1520</v>
      </c>
      <c r="E242" s="30"/>
      <c r="F242" s="30"/>
      <c r="G242" s="30"/>
      <c r="H242" s="30" t="s">
        <v>2705</v>
      </c>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row>
    <row r="243" spans="1:96" x14ac:dyDescent="0.25">
      <c r="A243" s="30" t="s">
        <v>1591</v>
      </c>
      <c r="B243" s="30">
        <v>242</v>
      </c>
      <c r="C243" s="30" t="s">
        <v>2706</v>
      </c>
      <c r="D243" s="30">
        <v>130</v>
      </c>
      <c r="E243" s="30"/>
      <c r="F243" s="30"/>
      <c r="G243" s="30"/>
      <c r="H243" s="30" t="s">
        <v>2707</v>
      </c>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row>
    <row r="244" spans="1:96" x14ac:dyDescent="0.25">
      <c r="A244" s="30" t="s">
        <v>1592</v>
      </c>
      <c r="B244" s="30">
        <v>249</v>
      </c>
      <c r="C244" s="30" t="s">
        <v>2649</v>
      </c>
      <c r="D244" s="30">
        <v>1040</v>
      </c>
      <c r="E244" s="30"/>
      <c r="F244" s="30"/>
      <c r="G244" s="30"/>
      <c r="H244" s="30" t="s">
        <v>2708</v>
      </c>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row>
    <row r="245" spans="1:96" x14ac:dyDescent="0.25">
      <c r="A245" s="30" t="s">
        <v>1593</v>
      </c>
      <c r="B245" s="30">
        <v>252</v>
      </c>
      <c r="C245" s="30" t="s">
        <v>2709</v>
      </c>
      <c r="D245" s="30">
        <v>580</v>
      </c>
      <c r="E245" s="30"/>
      <c r="F245" s="30"/>
      <c r="G245" s="30"/>
      <c r="H245" s="30" t="s">
        <v>2710</v>
      </c>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row>
    <row r="246" spans="1:96" x14ac:dyDescent="0.25">
      <c r="A246" s="30" t="s">
        <v>1594</v>
      </c>
      <c r="B246" s="30">
        <v>250</v>
      </c>
      <c r="C246" s="30" t="s">
        <v>2709</v>
      </c>
      <c r="D246" s="30">
        <v>580</v>
      </c>
      <c r="E246" s="30"/>
      <c r="F246" s="30"/>
      <c r="G246" s="30"/>
      <c r="H246" s="30" t="s">
        <v>2711</v>
      </c>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row>
    <row r="247" spans="1:96" x14ac:dyDescent="0.25">
      <c r="A247" s="30" t="s">
        <v>1595</v>
      </c>
      <c r="B247" s="30">
        <v>262</v>
      </c>
      <c r="C247" s="30" t="s">
        <v>2712</v>
      </c>
      <c r="D247" s="30">
        <v>2000</v>
      </c>
      <c r="E247" s="30"/>
      <c r="F247" s="30"/>
      <c r="G247" s="30"/>
      <c r="H247" s="30" t="s">
        <v>2713</v>
      </c>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row>
    <row r="248" spans="1:96" x14ac:dyDescent="0.25">
      <c r="A248" s="30" t="s">
        <v>1596</v>
      </c>
      <c r="B248" s="30">
        <v>219</v>
      </c>
      <c r="C248" s="30" t="s">
        <v>2696</v>
      </c>
      <c r="D248" s="30">
        <v>180</v>
      </c>
      <c r="E248" s="30"/>
      <c r="F248" s="30"/>
      <c r="G248" s="30"/>
      <c r="H248" s="30" t="s">
        <v>2714</v>
      </c>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row>
    <row r="249" spans="1:96" x14ac:dyDescent="0.25">
      <c r="A249" s="30" t="s">
        <v>1597</v>
      </c>
      <c r="B249" s="30">
        <v>3102</v>
      </c>
      <c r="C249" s="30" t="s">
        <v>2644</v>
      </c>
      <c r="D249" s="30">
        <v>1000</v>
      </c>
      <c r="E249" s="30"/>
      <c r="F249" s="30"/>
      <c r="G249" s="30"/>
      <c r="H249" s="30" t="s">
        <v>2715</v>
      </c>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row>
    <row r="250" spans="1:96" x14ac:dyDescent="0.25">
      <c r="A250" s="30" t="s">
        <v>1598</v>
      </c>
      <c r="B250" s="30">
        <v>298</v>
      </c>
      <c r="C250" s="30" t="s">
        <v>2716</v>
      </c>
      <c r="D250" s="30">
        <v>140</v>
      </c>
      <c r="E250" s="30"/>
      <c r="F250" s="30"/>
      <c r="G250" s="30"/>
      <c r="H250" s="30" t="s">
        <v>2717</v>
      </c>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row>
    <row r="251" spans="1:96" x14ac:dyDescent="0.25">
      <c r="A251" s="30" t="s">
        <v>1599</v>
      </c>
      <c r="B251" s="30">
        <v>301</v>
      </c>
      <c r="C251" s="30" t="s">
        <v>2641</v>
      </c>
      <c r="D251" s="30">
        <v>20</v>
      </c>
      <c r="E251" s="30"/>
      <c r="F251" s="30"/>
      <c r="G251" s="30"/>
      <c r="H251" s="30" t="s">
        <v>2718</v>
      </c>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row>
    <row r="252" spans="1:96" x14ac:dyDescent="0.25">
      <c r="A252" s="30" t="s">
        <v>1600</v>
      </c>
      <c r="B252" s="30">
        <v>125</v>
      </c>
      <c r="C252" s="30" t="s">
        <v>2700</v>
      </c>
      <c r="D252" s="30">
        <v>480</v>
      </c>
      <c r="E252" s="30"/>
      <c r="F252" s="30"/>
      <c r="G252" s="30"/>
      <c r="H252" s="30" t="s">
        <v>2719</v>
      </c>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row>
    <row r="253" spans="1:96" x14ac:dyDescent="0.25">
      <c r="A253" s="30" t="s">
        <v>1601</v>
      </c>
      <c r="B253" s="30">
        <v>64</v>
      </c>
      <c r="C253" s="30" t="s">
        <v>2720</v>
      </c>
      <c r="D253" s="30">
        <v>220</v>
      </c>
      <c r="E253" s="30"/>
      <c r="F253" s="30"/>
      <c r="G253" s="30"/>
      <c r="H253" s="30" t="s">
        <v>2721</v>
      </c>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row>
    <row r="254" spans="1:96" x14ac:dyDescent="0.25">
      <c r="A254" s="30" t="s">
        <v>1602</v>
      </c>
      <c r="B254" s="30">
        <v>3340</v>
      </c>
      <c r="C254" s="30" t="s">
        <v>2642</v>
      </c>
      <c r="D254" s="30">
        <v>880</v>
      </c>
      <c r="E254" s="30"/>
      <c r="F254" s="30"/>
      <c r="G254" s="30"/>
      <c r="H254" s="30" t="s">
        <v>2722</v>
      </c>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row>
    <row r="255" spans="1:96" x14ac:dyDescent="0.25">
      <c r="A255" s="30" t="s">
        <v>1603</v>
      </c>
      <c r="B255" s="30">
        <v>304</v>
      </c>
      <c r="C255" s="30" t="s">
        <v>2723</v>
      </c>
      <c r="D255" s="30">
        <v>3040</v>
      </c>
      <c r="E255" s="30"/>
      <c r="F255" s="30"/>
      <c r="G255" s="30"/>
      <c r="H255" s="30" t="s">
        <v>2724</v>
      </c>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row>
    <row r="256" spans="1:96" x14ac:dyDescent="0.25">
      <c r="A256" s="30" t="s">
        <v>1604</v>
      </c>
      <c r="B256" s="30">
        <v>308</v>
      </c>
      <c r="C256" s="30" t="s">
        <v>2723</v>
      </c>
      <c r="D256" s="30">
        <v>3040</v>
      </c>
      <c r="E256" s="30"/>
      <c r="F256" s="30"/>
      <c r="G256" s="30"/>
      <c r="H256" s="30" t="s">
        <v>2725</v>
      </c>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row>
    <row r="257" spans="1:96" x14ac:dyDescent="0.25">
      <c r="A257" s="30" t="s">
        <v>1605</v>
      </c>
      <c r="B257" s="30">
        <v>310</v>
      </c>
      <c r="C257" s="30" t="s">
        <v>2696</v>
      </c>
      <c r="D257" s="30">
        <v>180</v>
      </c>
      <c r="E257" s="30"/>
      <c r="F257" s="30"/>
      <c r="G257" s="30"/>
      <c r="H257" s="30" t="s">
        <v>2726</v>
      </c>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row>
    <row r="258" spans="1:96" x14ac:dyDescent="0.25">
      <c r="A258" s="30" t="s">
        <v>1606</v>
      </c>
      <c r="B258" s="30">
        <v>348</v>
      </c>
      <c r="C258" s="30" t="s">
        <v>2706</v>
      </c>
      <c r="D258" s="30">
        <v>130</v>
      </c>
      <c r="E258" s="30"/>
      <c r="F258" s="30"/>
      <c r="G258" s="30"/>
      <c r="H258" s="30" t="s">
        <v>2727</v>
      </c>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row>
    <row r="259" spans="1:96" x14ac:dyDescent="0.25">
      <c r="A259" s="30" t="s">
        <v>1607</v>
      </c>
      <c r="B259" s="30">
        <v>354</v>
      </c>
      <c r="C259" s="30" t="s">
        <v>2647</v>
      </c>
      <c r="D259" s="30">
        <v>900</v>
      </c>
      <c r="E259" s="30"/>
      <c r="F259" s="30"/>
      <c r="G259" s="30"/>
      <c r="H259" s="30" t="s">
        <v>2728</v>
      </c>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row>
    <row r="260" spans="1:96" x14ac:dyDescent="0.25">
      <c r="A260" s="30" t="s">
        <v>1608</v>
      </c>
      <c r="B260" s="30">
        <v>370</v>
      </c>
      <c r="C260" s="30" t="s">
        <v>2666</v>
      </c>
      <c r="D260" s="30">
        <v>1420</v>
      </c>
      <c r="E260" s="30"/>
      <c r="F260" s="30"/>
      <c r="G260" s="30"/>
      <c r="H260" s="30" t="s">
        <v>2729</v>
      </c>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row>
    <row r="261" spans="1:96" x14ac:dyDescent="0.25">
      <c r="A261" s="30" t="s">
        <v>1609</v>
      </c>
      <c r="B261" s="30">
        <v>109</v>
      </c>
      <c r="C261" s="30" t="s">
        <v>2666</v>
      </c>
      <c r="D261" s="30">
        <v>1420</v>
      </c>
      <c r="E261" s="30"/>
      <c r="F261" s="30"/>
      <c r="G261" s="30"/>
      <c r="H261" s="30" t="s">
        <v>2730</v>
      </c>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row>
    <row r="262" spans="1:96" x14ac:dyDescent="0.25">
      <c r="A262" s="30" t="s">
        <v>1610</v>
      </c>
      <c r="B262" s="30">
        <v>378</v>
      </c>
      <c r="C262" s="30" t="s">
        <v>2666</v>
      </c>
      <c r="D262" s="30">
        <v>1420</v>
      </c>
      <c r="E262" s="30"/>
      <c r="F262" s="30"/>
      <c r="G262" s="30"/>
      <c r="H262" s="30" t="s">
        <v>2731</v>
      </c>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row>
    <row r="263" spans="1:96" x14ac:dyDescent="0.25">
      <c r="A263" s="30" t="s">
        <v>1611</v>
      </c>
      <c r="B263" s="30">
        <v>388</v>
      </c>
      <c r="C263" s="30" t="s">
        <v>2642</v>
      </c>
      <c r="D263" s="30">
        <v>880</v>
      </c>
      <c r="E263" s="30"/>
      <c r="F263" s="30"/>
      <c r="G263" s="30"/>
      <c r="H263" s="30" t="s">
        <v>2732</v>
      </c>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row>
    <row r="264" spans="1:96" x14ac:dyDescent="0.25">
      <c r="A264" s="30" t="s">
        <v>1612</v>
      </c>
      <c r="B264" s="30">
        <v>418</v>
      </c>
      <c r="C264" s="30" t="s">
        <v>2642</v>
      </c>
      <c r="D264" s="30">
        <v>880</v>
      </c>
      <c r="E264" s="30"/>
      <c r="F264" s="30"/>
      <c r="G264" s="30"/>
      <c r="H264" s="30" t="s">
        <v>2733</v>
      </c>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row>
    <row r="265" spans="1:96" x14ac:dyDescent="0.25">
      <c r="A265" s="30" t="s">
        <v>1613</v>
      </c>
      <c r="B265" s="30">
        <v>42</v>
      </c>
      <c r="C265" s="30" t="s">
        <v>2734</v>
      </c>
      <c r="D265" s="30">
        <v>2640</v>
      </c>
      <c r="E265" s="30"/>
      <c r="F265" s="30"/>
      <c r="G265" s="30"/>
      <c r="H265" s="30" t="s">
        <v>2735</v>
      </c>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row>
    <row r="266" spans="1:96" x14ac:dyDescent="0.25">
      <c r="A266" s="30" t="s">
        <v>1614</v>
      </c>
      <c r="B266" s="30">
        <v>441</v>
      </c>
      <c r="C266" s="30" t="s">
        <v>2700</v>
      </c>
      <c r="D266" s="30">
        <v>480</v>
      </c>
      <c r="E266" s="30"/>
      <c r="F266" s="30"/>
      <c r="G266" s="30"/>
      <c r="H266" s="30" t="s">
        <v>2736</v>
      </c>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row>
    <row r="267" spans="1:96" x14ac:dyDescent="0.25">
      <c r="A267" s="30" t="s">
        <v>1615</v>
      </c>
      <c r="B267" s="30">
        <v>442</v>
      </c>
      <c r="C267" s="30" t="s">
        <v>2706</v>
      </c>
      <c r="D267" s="30">
        <v>130</v>
      </c>
      <c r="E267" s="30"/>
      <c r="F267" s="30"/>
      <c r="G267" s="30"/>
      <c r="H267" s="30" t="s">
        <v>2737</v>
      </c>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row>
    <row r="268" spans="1:96" x14ac:dyDescent="0.25">
      <c r="A268" s="30" t="s">
        <v>1616</v>
      </c>
      <c r="B268" s="30">
        <v>428</v>
      </c>
      <c r="C268" s="30" t="s">
        <v>2734</v>
      </c>
      <c r="D268" s="30">
        <v>2640</v>
      </c>
      <c r="E268" s="30"/>
      <c r="F268" s="30"/>
      <c r="G268" s="30"/>
      <c r="H268" s="30" t="s">
        <v>2738</v>
      </c>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row>
    <row r="269" spans="1:96" x14ac:dyDescent="0.25">
      <c r="A269" s="30" t="s">
        <v>1617</v>
      </c>
      <c r="B269" s="30">
        <v>432</v>
      </c>
      <c r="C269" s="30" t="s">
        <v>2734</v>
      </c>
      <c r="D269" s="30">
        <v>2640</v>
      </c>
      <c r="E269" s="30"/>
      <c r="F269" s="30"/>
      <c r="G269" s="30"/>
      <c r="H269" s="30" t="s">
        <v>2739</v>
      </c>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row>
    <row r="270" spans="1:96" x14ac:dyDescent="0.25">
      <c r="A270" s="30" t="s">
        <v>1618</v>
      </c>
      <c r="B270" s="30">
        <v>430</v>
      </c>
      <c r="C270" s="30" t="s">
        <v>2734</v>
      </c>
      <c r="D270" s="30">
        <v>2640</v>
      </c>
      <c r="E270" s="30"/>
      <c r="F270" s="30"/>
      <c r="G270" s="30"/>
      <c r="H270" s="30" t="s">
        <v>2740</v>
      </c>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row>
    <row r="271" spans="1:96" x14ac:dyDescent="0.25">
      <c r="A271" s="30" t="s">
        <v>1619</v>
      </c>
      <c r="B271" s="30">
        <v>447</v>
      </c>
      <c r="C271" s="30" t="s">
        <v>2734</v>
      </c>
      <c r="D271" s="30">
        <v>2640</v>
      </c>
      <c r="E271" s="30"/>
      <c r="F271" s="30"/>
      <c r="G271" s="30"/>
      <c r="H271" s="30" t="s">
        <v>2741</v>
      </c>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row>
    <row r="272" spans="1:96" x14ac:dyDescent="0.25">
      <c r="A272" s="30" t="s">
        <v>1620</v>
      </c>
      <c r="B272" s="30">
        <v>71</v>
      </c>
      <c r="C272" s="30" t="s">
        <v>2671</v>
      </c>
      <c r="D272" s="30">
        <v>470</v>
      </c>
      <c r="E272" s="30"/>
      <c r="F272" s="30"/>
      <c r="G272" s="30"/>
      <c r="H272" s="30" t="s">
        <v>2742</v>
      </c>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row>
    <row r="273" spans="1:96" x14ac:dyDescent="0.25">
      <c r="A273" s="30" t="s">
        <v>1621</v>
      </c>
      <c r="B273" s="30">
        <v>209</v>
      </c>
      <c r="C273" s="30" t="s">
        <v>2649</v>
      </c>
      <c r="D273" s="30">
        <v>1040</v>
      </c>
      <c r="E273" s="30"/>
      <c r="F273" s="30"/>
      <c r="G273" s="30"/>
      <c r="H273" s="30" t="s">
        <v>2743</v>
      </c>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row>
    <row r="274" spans="1:96" x14ac:dyDescent="0.25">
      <c r="A274" s="30" t="s">
        <v>1622</v>
      </c>
      <c r="B274" s="30">
        <v>469</v>
      </c>
      <c r="C274" s="30" t="s">
        <v>2669</v>
      </c>
      <c r="D274" s="30">
        <v>980</v>
      </c>
      <c r="E274" s="30"/>
      <c r="F274" s="30"/>
      <c r="G274" s="30"/>
      <c r="H274" s="30" t="s">
        <v>2744</v>
      </c>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row>
    <row r="275" spans="1:96" x14ac:dyDescent="0.25">
      <c r="A275" s="30" t="s">
        <v>1623</v>
      </c>
      <c r="B275" s="30">
        <v>452</v>
      </c>
      <c r="C275" s="30" t="s">
        <v>2651</v>
      </c>
      <c r="D275" s="30">
        <v>1010</v>
      </c>
      <c r="E275" s="30"/>
      <c r="F275" s="30"/>
      <c r="G275" s="30"/>
      <c r="H275" s="30" t="s">
        <v>2745</v>
      </c>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row>
    <row r="276" spans="1:96" x14ac:dyDescent="0.25">
      <c r="A276" s="30" t="s">
        <v>1624</v>
      </c>
      <c r="B276" s="30">
        <v>458</v>
      </c>
      <c r="C276" s="30" t="s">
        <v>2696</v>
      </c>
      <c r="D276" s="30">
        <v>180</v>
      </c>
      <c r="E276" s="30"/>
      <c r="F276" s="30"/>
      <c r="G276" s="30"/>
      <c r="H276" s="30" t="s">
        <v>2746</v>
      </c>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row>
    <row r="277" spans="1:96" x14ac:dyDescent="0.25">
      <c r="A277" s="30" t="s">
        <v>1625</v>
      </c>
      <c r="B277" s="30">
        <v>1458</v>
      </c>
      <c r="C277" s="30" t="s">
        <v>2696</v>
      </c>
      <c r="D277" s="30">
        <v>180</v>
      </c>
      <c r="E277" s="30"/>
      <c r="F277" s="30"/>
      <c r="G277" s="30"/>
      <c r="H277" s="30" t="s">
        <v>2747</v>
      </c>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row>
    <row r="278" spans="1:96" x14ac:dyDescent="0.25">
      <c r="A278" s="30" t="s">
        <v>1626</v>
      </c>
      <c r="B278" s="30">
        <v>465</v>
      </c>
      <c r="C278" s="30" t="s">
        <v>2696</v>
      </c>
      <c r="D278" s="30">
        <v>180</v>
      </c>
      <c r="E278" s="30"/>
      <c r="F278" s="30"/>
      <c r="G278" s="30"/>
      <c r="H278" s="30" t="s">
        <v>2748</v>
      </c>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row>
    <row r="279" spans="1:96" x14ac:dyDescent="0.25">
      <c r="A279" s="30" t="s">
        <v>1627</v>
      </c>
      <c r="B279" s="30">
        <v>464</v>
      </c>
      <c r="C279" s="30" t="s">
        <v>2696</v>
      </c>
      <c r="D279" s="30">
        <v>180</v>
      </c>
      <c r="E279" s="30"/>
      <c r="F279" s="30"/>
      <c r="G279" s="30"/>
      <c r="H279" s="30" t="s">
        <v>2749</v>
      </c>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row>
    <row r="280" spans="1:96" x14ac:dyDescent="0.25">
      <c r="A280" s="30" t="s">
        <v>1628</v>
      </c>
      <c r="B280" s="30">
        <v>7232</v>
      </c>
      <c r="C280" s="30" t="s">
        <v>2696</v>
      </c>
      <c r="D280" s="30">
        <v>180</v>
      </c>
      <c r="E280" s="30"/>
      <c r="F280" s="30"/>
      <c r="G280" s="30"/>
      <c r="H280" s="30" t="s">
        <v>2750</v>
      </c>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row>
    <row r="281" spans="1:96" x14ac:dyDescent="0.25">
      <c r="A281" s="30" t="s">
        <v>1629</v>
      </c>
      <c r="B281" s="30">
        <v>9396</v>
      </c>
      <c r="C281" s="30" t="s">
        <v>2696</v>
      </c>
      <c r="D281" s="30">
        <v>180</v>
      </c>
      <c r="E281" s="30"/>
      <c r="F281" s="30"/>
      <c r="G281" s="30"/>
      <c r="H281" s="30" t="s">
        <v>2751</v>
      </c>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row>
    <row r="282" spans="1:96" x14ac:dyDescent="0.25">
      <c r="A282" s="30" t="s">
        <v>1630</v>
      </c>
      <c r="B282" s="30">
        <v>4306</v>
      </c>
      <c r="C282" s="30" t="s">
        <v>2752</v>
      </c>
      <c r="D282" s="30">
        <v>490</v>
      </c>
      <c r="E282" s="30"/>
      <c r="F282" s="30"/>
      <c r="G282" s="30"/>
      <c r="H282" s="30" t="s">
        <v>2753</v>
      </c>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row>
    <row r="283" spans="1:96" x14ac:dyDescent="0.25">
      <c r="A283" s="30" t="s">
        <v>1631</v>
      </c>
      <c r="B283" s="30">
        <v>471</v>
      </c>
      <c r="C283" s="30" t="s">
        <v>2754</v>
      </c>
      <c r="D283" s="30">
        <v>910</v>
      </c>
      <c r="E283" s="30"/>
      <c r="F283" s="30"/>
      <c r="G283" s="30"/>
      <c r="H283" s="30" t="s">
        <v>2755</v>
      </c>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row>
    <row r="284" spans="1:96" x14ac:dyDescent="0.25">
      <c r="A284" s="30" t="s">
        <v>1632</v>
      </c>
      <c r="B284" s="30">
        <v>472</v>
      </c>
      <c r="C284" s="30" t="s">
        <v>2640</v>
      </c>
      <c r="D284" s="30">
        <v>2700</v>
      </c>
      <c r="E284" s="30"/>
      <c r="F284" s="30"/>
      <c r="G284" s="30"/>
      <c r="H284" s="30" t="s">
        <v>2756</v>
      </c>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row>
    <row r="285" spans="1:96" x14ac:dyDescent="0.25">
      <c r="A285" s="30" t="s">
        <v>1633</v>
      </c>
      <c r="B285" s="30">
        <v>213</v>
      </c>
      <c r="C285" s="30" t="s">
        <v>2696</v>
      </c>
      <c r="D285" s="30">
        <v>180</v>
      </c>
      <c r="E285" s="30"/>
      <c r="F285" s="30"/>
      <c r="G285" s="30"/>
      <c r="H285" s="30" t="s">
        <v>2757</v>
      </c>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row>
    <row r="286" spans="1:96" x14ac:dyDescent="0.25">
      <c r="A286" s="30" t="s">
        <v>1634</v>
      </c>
      <c r="B286" s="30">
        <v>515</v>
      </c>
      <c r="C286" s="30" t="s">
        <v>2758</v>
      </c>
      <c r="D286" s="30">
        <v>1828</v>
      </c>
      <c r="E286" s="30"/>
      <c r="F286" s="30"/>
      <c r="G286" s="30"/>
      <c r="H286" s="30" t="s">
        <v>2759</v>
      </c>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row>
    <row r="287" spans="1:96" x14ac:dyDescent="0.25">
      <c r="A287" s="30" t="s">
        <v>1635</v>
      </c>
      <c r="B287" s="30">
        <v>865</v>
      </c>
      <c r="C287" s="30" t="s">
        <v>2760</v>
      </c>
      <c r="D287" s="30">
        <v>1560</v>
      </c>
      <c r="E287" s="30"/>
      <c r="F287" s="30"/>
      <c r="G287" s="30"/>
      <c r="H287" s="30" t="s">
        <v>2761</v>
      </c>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row>
    <row r="288" spans="1:96" x14ac:dyDescent="0.25">
      <c r="A288" s="30" t="s">
        <v>1636</v>
      </c>
      <c r="B288" s="30">
        <v>489</v>
      </c>
      <c r="C288" s="30" t="s">
        <v>2762</v>
      </c>
      <c r="D288" s="30">
        <v>870</v>
      </c>
      <c r="E288" s="30"/>
      <c r="F288" s="30"/>
      <c r="G288" s="30"/>
      <c r="H288" s="30" t="s">
        <v>2763</v>
      </c>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row>
    <row r="289" spans="1:96" x14ac:dyDescent="0.25">
      <c r="A289" s="30" t="s">
        <v>1637</v>
      </c>
      <c r="B289" s="30">
        <v>490</v>
      </c>
      <c r="C289" s="30" t="s">
        <v>2764</v>
      </c>
      <c r="D289" s="30">
        <v>1550</v>
      </c>
      <c r="E289" s="30"/>
      <c r="F289" s="30"/>
      <c r="G289" s="30"/>
      <c r="H289" s="30" t="s">
        <v>2765</v>
      </c>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row>
    <row r="290" spans="1:96" x14ac:dyDescent="0.25">
      <c r="A290" s="30" t="s">
        <v>1638</v>
      </c>
      <c r="B290" s="30">
        <v>492</v>
      </c>
      <c r="C290" s="30" t="s">
        <v>2766</v>
      </c>
      <c r="D290" s="30">
        <v>2405</v>
      </c>
      <c r="E290" s="30"/>
      <c r="F290" s="30"/>
      <c r="G290" s="30"/>
      <c r="H290" s="30" t="s">
        <v>2767</v>
      </c>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row>
    <row r="291" spans="1:96" x14ac:dyDescent="0.25">
      <c r="A291" s="30" t="s">
        <v>1639</v>
      </c>
      <c r="B291" s="30">
        <v>555</v>
      </c>
      <c r="C291" s="30" t="s">
        <v>2768</v>
      </c>
      <c r="D291" s="30">
        <v>1110</v>
      </c>
      <c r="E291" s="30"/>
      <c r="F291" s="30"/>
      <c r="G291" s="30"/>
      <c r="H291" s="30" t="s">
        <v>2769</v>
      </c>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row>
    <row r="292" spans="1:96" x14ac:dyDescent="0.25">
      <c r="A292" s="30" t="s">
        <v>1640</v>
      </c>
      <c r="B292" s="30">
        <v>520</v>
      </c>
      <c r="C292" s="30" t="s">
        <v>2642</v>
      </c>
      <c r="D292" s="30">
        <v>880</v>
      </c>
      <c r="E292" s="30"/>
      <c r="F292" s="30"/>
      <c r="G292" s="30"/>
      <c r="H292" s="30" t="s">
        <v>2770</v>
      </c>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row>
    <row r="293" spans="1:96" x14ac:dyDescent="0.25">
      <c r="A293" s="30" t="s">
        <v>1641</v>
      </c>
      <c r="B293" s="30">
        <v>5754</v>
      </c>
      <c r="C293" s="30" t="s">
        <v>2771</v>
      </c>
      <c r="D293" s="30">
        <v>2710</v>
      </c>
      <c r="E293" s="30"/>
      <c r="F293" s="30"/>
      <c r="G293" s="30"/>
      <c r="H293" s="30" t="s">
        <v>2772</v>
      </c>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row>
    <row r="294" spans="1:96" x14ac:dyDescent="0.25">
      <c r="A294" s="30" t="s">
        <v>1642</v>
      </c>
      <c r="B294" s="30">
        <v>540</v>
      </c>
      <c r="C294" s="30" t="s">
        <v>2642</v>
      </c>
      <c r="D294" s="30">
        <v>880</v>
      </c>
      <c r="E294" s="30"/>
      <c r="F294" s="30"/>
      <c r="G294" s="30"/>
      <c r="H294" s="30" t="s">
        <v>2773</v>
      </c>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row>
    <row r="295" spans="1:96" x14ac:dyDescent="0.25">
      <c r="A295" s="30" t="s">
        <v>1643</v>
      </c>
      <c r="B295" s="30">
        <v>560</v>
      </c>
      <c r="C295" s="30" t="s">
        <v>2774</v>
      </c>
      <c r="D295" s="30">
        <v>1180</v>
      </c>
      <c r="E295" s="30"/>
      <c r="F295" s="30"/>
      <c r="G295" s="30"/>
      <c r="H295" s="30" t="s">
        <v>2775</v>
      </c>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row>
    <row r="296" spans="1:96" x14ac:dyDescent="0.25">
      <c r="A296" s="30" t="s">
        <v>1644</v>
      </c>
      <c r="B296" s="30">
        <v>570</v>
      </c>
      <c r="C296" s="30" t="s">
        <v>2774</v>
      </c>
      <c r="D296" s="30">
        <v>1180</v>
      </c>
      <c r="E296" s="30"/>
      <c r="F296" s="30"/>
      <c r="G296" s="30"/>
      <c r="H296" s="30" t="s">
        <v>2776</v>
      </c>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row>
    <row r="297" spans="1:96" x14ac:dyDescent="0.25">
      <c r="A297" s="30" t="s">
        <v>1645</v>
      </c>
      <c r="B297" s="30">
        <v>561</v>
      </c>
      <c r="C297" s="30" t="s">
        <v>2774</v>
      </c>
      <c r="D297" s="30">
        <v>1180</v>
      </c>
      <c r="E297" s="30"/>
      <c r="F297" s="30"/>
      <c r="G297" s="30"/>
      <c r="H297" s="30" t="s">
        <v>2777</v>
      </c>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row>
    <row r="298" spans="1:96" x14ac:dyDescent="0.25">
      <c r="A298" s="30" t="s">
        <v>1646</v>
      </c>
      <c r="B298" s="30">
        <v>594</v>
      </c>
      <c r="C298" s="30" t="s">
        <v>2651</v>
      </c>
      <c r="D298" s="30">
        <v>1010</v>
      </c>
      <c r="E298" s="30"/>
      <c r="F298" s="30"/>
      <c r="G298" s="30"/>
      <c r="H298" s="30" t="s">
        <v>2778</v>
      </c>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row>
    <row r="299" spans="1:96" x14ac:dyDescent="0.25">
      <c r="A299" s="30" t="s">
        <v>1647</v>
      </c>
      <c r="B299" s="30">
        <v>604</v>
      </c>
      <c r="C299" s="30" t="s">
        <v>2754</v>
      </c>
      <c r="D299" s="30">
        <v>910</v>
      </c>
      <c r="E299" s="30"/>
      <c r="F299" s="30"/>
      <c r="G299" s="30"/>
      <c r="H299" s="30" t="s">
        <v>2779</v>
      </c>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row>
    <row r="300" spans="1:96" x14ac:dyDescent="0.25">
      <c r="A300" s="30" t="s">
        <v>1648</v>
      </c>
      <c r="B300" s="30">
        <v>609</v>
      </c>
      <c r="C300" s="30" t="s">
        <v>2780</v>
      </c>
      <c r="D300" s="30">
        <v>2035</v>
      </c>
      <c r="E300" s="30"/>
      <c r="F300" s="30"/>
      <c r="G300" s="30"/>
      <c r="H300" s="30" t="s">
        <v>2781</v>
      </c>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row>
    <row r="301" spans="1:96" x14ac:dyDescent="0.25">
      <c r="A301" s="30" t="s">
        <v>1649</v>
      </c>
      <c r="B301" s="30">
        <v>612</v>
      </c>
      <c r="C301" s="30" t="s">
        <v>2764</v>
      </c>
      <c r="D301" s="30">
        <v>1550</v>
      </c>
      <c r="E301" s="30"/>
      <c r="F301" s="30"/>
      <c r="G301" s="30"/>
      <c r="H301" s="30" t="s">
        <v>2782</v>
      </c>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row>
    <row r="302" spans="1:96" x14ac:dyDescent="0.25">
      <c r="A302" s="30" t="s">
        <v>1650</v>
      </c>
      <c r="B302" s="30">
        <v>632</v>
      </c>
      <c r="C302" s="30" t="s">
        <v>2783</v>
      </c>
      <c r="D302" s="30">
        <v>1530</v>
      </c>
      <c r="E302" s="30"/>
      <c r="F302" s="30"/>
      <c r="G302" s="30"/>
      <c r="H302" s="30" t="s">
        <v>2784</v>
      </c>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row>
    <row r="303" spans="1:96" x14ac:dyDescent="0.25">
      <c r="A303" s="30" t="s">
        <v>1651</v>
      </c>
      <c r="B303" s="30">
        <v>640</v>
      </c>
      <c r="C303" s="30" t="s">
        <v>2783</v>
      </c>
      <c r="D303" s="30">
        <v>1530</v>
      </c>
      <c r="E303" s="30"/>
      <c r="F303" s="30"/>
      <c r="G303" s="30"/>
      <c r="H303" s="30" t="s">
        <v>2785</v>
      </c>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row>
    <row r="304" spans="1:96" x14ac:dyDescent="0.25">
      <c r="A304" s="30" t="s">
        <v>1652</v>
      </c>
      <c r="B304" s="30">
        <v>636</v>
      </c>
      <c r="C304" s="30" t="s">
        <v>2783</v>
      </c>
      <c r="D304" s="30">
        <v>1530</v>
      </c>
      <c r="E304" s="30"/>
      <c r="F304" s="30"/>
      <c r="G304" s="30"/>
      <c r="H304" s="30" t="s">
        <v>2786</v>
      </c>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row>
    <row r="305" spans="1:96" x14ac:dyDescent="0.25">
      <c r="A305" s="30" t="s">
        <v>1653</v>
      </c>
      <c r="B305" s="30">
        <v>3578</v>
      </c>
      <c r="C305" s="30" t="s">
        <v>2787</v>
      </c>
      <c r="D305" s="30">
        <v>1220</v>
      </c>
      <c r="E305" s="30"/>
      <c r="F305" s="30"/>
      <c r="G305" s="30"/>
      <c r="H305" s="30" t="s">
        <v>2788</v>
      </c>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row>
    <row r="306" spans="1:96" x14ac:dyDescent="0.25">
      <c r="A306" s="30" t="s">
        <v>1654</v>
      </c>
      <c r="B306" s="30">
        <v>650</v>
      </c>
      <c r="C306" s="30" t="s">
        <v>2642</v>
      </c>
      <c r="D306" s="30">
        <v>880</v>
      </c>
      <c r="E306" s="30"/>
      <c r="F306" s="30"/>
      <c r="G306" s="30"/>
      <c r="H306" s="30" t="s">
        <v>2789</v>
      </c>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row>
    <row r="307" spans="1:96" x14ac:dyDescent="0.25">
      <c r="A307" s="30" t="s">
        <v>1655</v>
      </c>
      <c r="B307" s="30">
        <v>651</v>
      </c>
      <c r="C307" s="30" t="s">
        <v>2647</v>
      </c>
      <c r="D307" s="30">
        <v>900</v>
      </c>
      <c r="E307" s="30"/>
      <c r="F307" s="30"/>
      <c r="G307" s="30"/>
      <c r="H307" s="30" t="s">
        <v>2790</v>
      </c>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row>
    <row r="308" spans="1:96" x14ac:dyDescent="0.25">
      <c r="A308" s="30" t="s">
        <v>1656</v>
      </c>
      <c r="B308" s="30">
        <v>652</v>
      </c>
      <c r="C308" s="30" t="s">
        <v>2700</v>
      </c>
      <c r="D308" s="30">
        <v>480</v>
      </c>
      <c r="E308" s="30"/>
      <c r="F308" s="30"/>
      <c r="G308" s="30"/>
      <c r="H308" s="30" t="s">
        <v>2791</v>
      </c>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row>
    <row r="309" spans="1:96" x14ac:dyDescent="0.25">
      <c r="A309" s="30" t="s">
        <v>1656</v>
      </c>
      <c r="B309" s="30">
        <v>3539</v>
      </c>
      <c r="C309" s="30" t="s">
        <v>2792</v>
      </c>
      <c r="D309" s="30">
        <v>1080</v>
      </c>
      <c r="E309" s="30"/>
      <c r="F309" s="30"/>
      <c r="G309" s="30"/>
      <c r="H309" s="30" t="s">
        <v>2793</v>
      </c>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row>
    <row r="310" spans="1:96" x14ac:dyDescent="0.25">
      <c r="A310" s="30" t="s">
        <v>1657</v>
      </c>
      <c r="B310" s="30">
        <v>664</v>
      </c>
      <c r="C310" s="30" t="s">
        <v>2666</v>
      </c>
      <c r="D310" s="30">
        <v>1420</v>
      </c>
      <c r="E310" s="30"/>
      <c r="F310" s="30"/>
      <c r="G310" s="30"/>
      <c r="H310" s="30" t="s">
        <v>2794</v>
      </c>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row>
    <row r="311" spans="1:96" x14ac:dyDescent="0.25">
      <c r="A311" s="30" t="s">
        <v>1658</v>
      </c>
      <c r="B311" s="30">
        <v>660</v>
      </c>
      <c r="C311" s="30" t="s">
        <v>2666</v>
      </c>
      <c r="D311" s="30">
        <v>1420</v>
      </c>
      <c r="E311" s="30"/>
      <c r="F311" s="30"/>
      <c r="G311" s="30"/>
      <c r="H311" s="30" t="s">
        <v>2795</v>
      </c>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row>
    <row r="312" spans="1:96" x14ac:dyDescent="0.25">
      <c r="A312" s="30" t="s">
        <v>1659</v>
      </c>
      <c r="B312" s="30">
        <v>678</v>
      </c>
      <c r="C312" s="30" t="s">
        <v>2764</v>
      </c>
      <c r="D312" s="30">
        <v>1550</v>
      </c>
      <c r="E312" s="30"/>
      <c r="F312" s="30"/>
      <c r="G312" s="30"/>
      <c r="H312" s="30" t="s">
        <v>2796</v>
      </c>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row>
    <row r="313" spans="1:96" x14ac:dyDescent="0.25">
      <c r="A313" s="30" t="s">
        <v>1660</v>
      </c>
      <c r="B313" s="30">
        <v>1438</v>
      </c>
      <c r="C313" s="30" t="s">
        <v>2797</v>
      </c>
      <c r="D313" s="30">
        <v>2395</v>
      </c>
      <c r="E313" s="30"/>
      <c r="F313" s="30"/>
      <c r="G313" s="30"/>
      <c r="H313" s="30" t="s">
        <v>2798</v>
      </c>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row>
    <row r="314" spans="1:96" x14ac:dyDescent="0.25">
      <c r="A314" s="30" t="s">
        <v>1661</v>
      </c>
      <c r="B314" s="30">
        <v>694</v>
      </c>
      <c r="C314" s="30" t="s">
        <v>2666</v>
      </c>
      <c r="D314" s="30">
        <v>1420</v>
      </c>
      <c r="E314" s="30"/>
      <c r="F314" s="30"/>
      <c r="G314" s="30"/>
      <c r="H314" s="30" t="s">
        <v>2799</v>
      </c>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row>
    <row r="315" spans="1:96" x14ac:dyDescent="0.25">
      <c r="A315" s="30" t="s">
        <v>1662</v>
      </c>
      <c r="B315" s="30">
        <v>700</v>
      </c>
      <c r="C315" s="30" t="s">
        <v>2800</v>
      </c>
      <c r="D315" s="30">
        <v>40</v>
      </c>
      <c r="E315" s="30"/>
      <c r="F315" s="30"/>
      <c r="G315" s="30"/>
      <c r="H315" s="30" t="s">
        <v>2801</v>
      </c>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row>
    <row r="316" spans="1:96" x14ac:dyDescent="0.25">
      <c r="A316" s="30" t="s">
        <v>1663</v>
      </c>
      <c r="B316" s="30">
        <v>714</v>
      </c>
      <c r="C316" s="30" t="s">
        <v>2706</v>
      </c>
      <c r="D316" s="30">
        <v>130</v>
      </c>
      <c r="E316" s="30"/>
      <c r="F316" s="30"/>
      <c r="G316" s="30"/>
      <c r="H316" s="30" t="s">
        <v>2802</v>
      </c>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row>
    <row r="317" spans="1:96" x14ac:dyDescent="0.25">
      <c r="A317" s="30" t="s">
        <v>1664</v>
      </c>
      <c r="B317" s="30">
        <v>724</v>
      </c>
      <c r="C317" s="30" t="s">
        <v>2666</v>
      </c>
      <c r="D317" s="30">
        <v>1420</v>
      </c>
      <c r="E317" s="30"/>
      <c r="F317" s="30"/>
      <c r="G317" s="30"/>
      <c r="H317" s="30" t="s">
        <v>2803</v>
      </c>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row>
    <row r="318" spans="1:96" x14ac:dyDescent="0.25">
      <c r="A318" s="30" t="s">
        <v>1665</v>
      </c>
      <c r="B318" s="30">
        <v>738</v>
      </c>
      <c r="C318" s="30" t="s">
        <v>2804</v>
      </c>
      <c r="D318" s="30">
        <v>2690</v>
      </c>
      <c r="E318" s="30"/>
      <c r="F318" s="30"/>
      <c r="G318" s="30"/>
      <c r="H318" s="30" t="s">
        <v>2805</v>
      </c>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row>
    <row r="319" spans="1:96" x14ac:dyDescent="0.25">
      <c r="A319" s="30" t="s">
        <v>1666</v>
      </c>
      <c r="B319" s="30">
        <v>135</v>
      </c>
      <c r="C319" s="30" t="s">
        <v>2647</v>
      </c>
      <c r="D319" s="30">
        <v>900</v>
      </c>
      <c r="E319" s="30"/>
      <c r="F319" s="30"/>
      <c r="G319" s="30"/>
      <c r="H319" s="30" t="s">
        <v>2806</v>
      </c>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row>
    <row r="320" spans="1:96" x14ac:dyDescent="0.25">
      <c r="A320" s="30" t="s">
        <v>1667</v>
      </c>
      <c r="B320" s="30">
        <v>754</v>
      </c>
      <c r="C320" s="30" t="s">
        <v>2807</v>
      </c>
      <c r="D320" s="30">
        <v>3085</v>
      </c>
      <c r="E320" s="30"/>
      <c r="F320" s="30"/>
      <c r="G320" s="30"/>
      <c r="H320" s="30" t="s">
        <v>2808</v>
      </c>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row>
    <row r="321" spans="1:96" x14ac:dyDescent="0.25">
      <c r="A321" s="30" t="s">
        <v>1668</v>
      </c>
      <c r="B321" s="30">
        <v>756</v>
      </c>
      <c r="C321" s="30" t="s">
        <v>2804</v>
      </c>
      <c r="D321" s="30">
        <v>2690</v>
      </c>
      <c r="E321" s="30"/>
      <c r="F321" s="30"/>
      <c r="G321" s="30"/>
      <c r="H321" s="30" t="s">
        <v>2809</v>
      </c>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row>
    <row r="322" spans="1:96" x14ac:dyDescent="0.25">
      <c r="A322" s="30" t="s">
        <v>1669</v>
      </c>
      <c r="B322" s="30">
        <v>770</v>
      </c>
      <c r="C322" s="30" t="s">
        <v>2810</v>
      </c>
      <c r="D322" s="30">
        <v>50</v>
      </c>
      <c r="E322" s="30"/>
      <c r="F322" s="30"/>
      <c r="G322" s="30"/>
      <c r="H322" s="30" t="s">
        <v>2811</v>
      </c>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row>
    <row r="323" spans="1:96" x14ac:dyDescent="0.25">
      <c r="A323" s="30" t="s">
        <v>1670</v>
      </c>
      <c r="B323" s="30">
        <v>766</v>
      </c>
      <c r="C323" s="30" t="s">
        <v>2764</v>
      </c>
      <c r="D323" s="30">
        <v>1550</v>
      </c>
      <c r="E323" s="30"/>
      <c r="F323" s="30"/>
      <c r="G323" s="30"/>
      <c r="H323" s="30" t="s">
        <v>2812</v>
      </c>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row>
    <row r="324" spans="1:96" x14ac:dyDescent="0.25">
      <c r="A324" s="30" t="s">
        <v>1671</v>
      </c>
      <c r="B324" s="30">
        <v>775</v>
      </c>
      <c r="C324" s="30" t="s">
        <v>2810</v>
      </c>
      <c r="D324" s="30">
        <v>50</v>
      </c>
      <c r="E324" s="30"/>
      <c r="F324" s="30"/>
      <c r="G324" s="30"/>
      <c r="H324" s="30" t="s">
        <v>2813</v>
      </c>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row>
    <row r="325" spans="1:96" x14ac:dyDescent="0.25">
      <c r="A325" s="30" t="s">
        <v>1672</v>
      </c>
      <c r="B325" s="30">
        <v>774</v>
      </c>
      <c r="C325" s="30" t="s">
        <v>2810</v>
      </c>
      <c r="D325" s="30">
        <v>50</v>
      </c>
      <c r="E325" s="30"/>
      <c r="F325" s="30"/>
      <c r="G325" s="30"/>
      <c r="H325" s="30" t="s">
        <v>2814</v>
      </c>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row>
    <row r="326" spans="1:96" x14ac:dyDescent="0.25">
      <c r="A326" s="30" t="s">
        <v>1673</v>
      </c>
      <c r="B326" s="30">
        <v>776</v>
      </c>
      <c r="C326" s="30" t="s">
        <v>2666</v>
      </c>
      <c r="D326" s="30">
        <v>1420</v>
      </c>
      <c r="E326" s="30"/>
      <c r="F326" s="30"/>
      <c r="G326" s="30"/>
      <c r="H326" s="30" t="s">
        <v>2815</v>
      </c>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row>
    <row r="327" spans="1:96" x14ac:dyDescent="0.25">
      <c r="A327" s="30" t="s">
        <v>1674</v>
      </c>
      <c r="B327" s="30">
        <v>779</v>
      </c>
      <c r="C327" s="30" t="s">
        <v>2666</v>
      </c>
      <c r="D327" s="30">
        <v>1420</v>
      </c>
      <c r="E327" s="30"/>
      <c r="F327" s="30"/>
      <c r="G327" s="30"/>
      <c r="H327" s="30" t="s">
        <v>2816</v>
      </c>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row>
    <row r="328" spans="1:96" x14ac:dyDescent="0.25">
      <c r="A328" s="30" t="s">
        <v>1675</v>
      </c>
      <c r="B328" s="30">
        <v>793</v>
      </c>
      <c r="C328" s="30" t="s">
        <v>2754</v>
      </c>
      <c r="D328" s="30">
        <v>910</v>
      </c>
      <c r="E328" s="30"/>
      <c r="F328" s="30"/>
      <c r="G328" s="30"/>
      <c r="H328" s="30" t="s">
        <v>2817</v>
      </c>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row>
    <row r="329" spans="1:96" x14ac:dyDescent="0.25">
      <c r="A329" s="30" t="s">
        <v>1676</v>
      </c>
      <c r="B329" s="30">
        <v>808</v>
      </c>
      <c r="C329" s="30" t="s">
        <v>2760</v>
      </c>
      <c r="D329" s="30">
        <v>1560</v>
      </c>
      <c r="E329" s="30"/>
      <c r="F329" s="30"/>
      <c r="G329" s="30"/>
      <c r="H329" s="30" t="s">
        <v>2818</v>
      </c>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row>
    <row r="330" spans="1:96" x14ac:dyDescent="0.25">
      <c r="A330" s="30" t="s">
        <v>1677</v>
      </c>
      <c r="B330" s="30">
        <v>812</v>
      </c>
      <c r="C330" s="30" t="s">
        <v>2760</v>
      </c>
      <c r="D330" s="30">
        <v>1560</v>
      </c>
      <c r="E330" s="30"/>
      <c r="F330" s="30"/>
      <c r="G330" s="30"/>
      <c r="H330" s="30" t="s">
        <v>2819</v>
      </c>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row>
    <row r="331" spans="1:96" x14ac:dyDescent="0.25">
      <c r="A331" s="30" t="s">
        <v>1678</v>
      </c>
      <c r="B331" s="30">
        <v>822</v>
      </c>
      <c r="C331" s="30" t="s">
        <v>2804</v>
      </c>
      <c r="D331" s="30">
        <v>2690</v>
      </c>
      <c r="E331" s="30"/>
      <c r="F331" s="30"/>
      <c r="G331" s="30"/>
      <c r="H331" s="30" t="s">
        <v>2820</v>
      </c>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row>
    <row r="332" spans="1:96" x14ac:dyDescent="0.25">
      <c r="A332" s="30" t="s">
        <v>1679</v>
      </c>
      <c r="B332" s="30">
        <v>498</v>
      </c>
      <c r="C332" s="30" t="s">
        <v>2764</v>
      </c>
      <c r="D332" s="30">
        <v>1550</v>
      </c>
      <c r="E332" s="30"/>
      <c r="F332" s="30"/>
      <c r="G332" s="30"/>
      <c r="H332" s="30" t="s">
        <v>2821</v>
      </c>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row>
    <row r="333" spans="1:96" x14ac:dyDescent="0.25">
      <c r="A333" s="30" t="s">
        <v>1680</v>
      </c>
      <c r="B333" s="30">
        <v>832</v>
      </c>
      <c r="C333" s="30" t="s">
        <v>2822</v>
      </c>
      <c r="D333" s="30">
        <v>1490</v>
      </c>
      <c r="E333" s="30"/>
      <c r="F333" s="30"/>
      <c r="G333" s="30"/>
      <c r="H333" s="30" t="s">
        <v>2823</v>
      </c>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row>
    <row r="334" spans="1:96" x14ac:dyDescent="0.25">
      <c r="A334" s="30" t="s">
        <v>1681</v>
      </c>
      <c r="B334" s="30">
        <v>842</v>
      </c>
      <c r="C334" s="30" t="s">
        <v>2822</v>
      </c>
      <c r="D334" s="30">
        <v>1490</v>
      </c>
      <c r="E334" s="30"/>
      <c r="F334" s="30"/>
      <c r="G334" s="30"/>
      <c r="H334" s="30" t="s">
        <v>2824</v>
      </c>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row>
    <row r="335" spans="1:96" x14ac:dyDescent="0.25">
      <c r="A335" s="30" t="s">
        <v>1682</v>
      </c>
      <c r="B335" s="30">
        <v>852</v>
      </c>
      <c r="C335" s="30" t="s">
        <v>2640</v>
      </c>
      <c r="D335" s="30">
        <v>2700</v>
      </c>
      <c r="E335" s="30"/>
      <c r="F335" s="30"/>
      <c r="G335" s="30"/>
      <c r="H335" s="30" t="s">
        <v>2825</v>
      </c>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row>
    <row r="336" spans="1:96" x14ac:dyDescent="0.25">
      <c r="A336" s="30" t="s">
        <v>1683</v>
      </c>
      <c r="B336" s="30">
        <v>860</v>
      </c>
      <c r="C336" s="30" t="s">
        <v>2804</v>
      </c>
      <c r="D336" s="30">
        <v>2690</v>
      </c>
      <c r="E336" s="30"/>
      <c r="F336" s="30"/>
      <c r="G336" s="30"/>
      <c r="H336" s="30" t="s">
        <v>2826</v>
      </c>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row>
    <row r="337" spans="1:96" x14ac:dyDescent="0.25">
      <c r="A337" s="30" t="s">
        <v>1684</v>
      </c>
      <c r="B337" s="30">
        <v>856</v>
      </c>
      <c r="C337" s="30" t="s">
        <v>2640</v>
      </c>
      <c r="D337" s="30">
        <v>2700</v>
      </c>
      <c r="E337" s="30"/>
      <c r="F337" s="30"/>
      <c r="G337" s="30"/>
      <c r="H337" s="30" t="s">
        <v>2827</v>
      </c>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row>
    <row r="338" spans="1:96" x14ac:dyDescent="0.25">
      <c r="A338" s="30" t="s">
        <v>1685</v>
      </c>
      <c r="B338" s="30">
        <v>870</v>
      </c>
      <c r="C338" s="30" t="s">
        <v>2760</v>
      </c>
      <c r="D338" s="30">
        <v>1560</v>
      </c>
      <c r="E338" s="30"/>
      <c r="F338" s="30"/>
      <c r="G338" s="30"/>
      <c r="H338" s="30" t="s">
        <v>2828</v>
      </c>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row>
    <row r="339" spans="1:96" x14ac:dyDescent="0.25">
      <c r="A339" s="30" t="s">
        <v>1686</v>
      </c>
      <c r="B339" s="30">
        <v>6036</v>
      </c>
      <c r="C339" s="30" t="s">
        <v>2829</v>
      </c>
      <c r="D339" s="30">
        <v>2740</v>
      </c>
      <c r="E339" s="30"/>
      <c r="F339" s="30"/>
      <c r="G339" s="30"/>
      <c r="H339" s="30" t="s">
        <v>2830</v>
      </c>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row>
    <row r="340" spans="1:96" x14ac:dyDescent="0.25">
      <c r="A340" s="30" t="s">
        <v>1687</v>
      </c>
      <c r="B340" s="30">
        <v>5312</v>
      </c>
      <c r="C340" s="30" t="s">
        <v>2760</v>
      </c>
      <c r="D340" s="30">
        <v>1560</v>
      </c>
      <c r="E340" s="30"/>
      <c r="F340" s="30"/>
      <c r="G340" s="30"/>
      <c r="H340" s="30" t="s">
        <v>2831</v>
      </c>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row>
    <row r="341" spans="1:96" x14ac:dyDescent="0.25">
      <c r="A341" s="30" t="s">
        <v>1688</v>
      </c>
      <c r="B341" s="30">
        <v>872</v>
      </c>
      <c r="C341" s="30" t="s">
        <v>2700</v>
      </c>
      <c r="D341" s="30">
        <v>480</v>
      </c>
      <c r="E341" s="30"/>
      <c r="F341" s="30"/>
      <c r="G341" s="30"/>
      <c r="H341" s="30" t="s">
        <v>2832</v>
      </c>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row>
    <row r="342" spans="1:96" x14ac:dyDescent="0.25">
      <c r="A342" s="30" t="s">
        <v>1689</v>
      </c>
      <c r="B342" s="30">
        <v>875</v>
      </c>
      <c r="C342" s="30" t="s">
        <v>2671</v>
      </c>
      <c r="D342" s="30">
        <v>470</v>
      </c>
      <c r="E342" s="30"/>
      <c r="F342" s="30"/>
      <c r="G342" s="30"/>
      <c r="H342" s="30" t="s">
        <v>2833</v>
      </c>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row>
    <row r="343" spans="1:96" x14ac:dyDescent="0.25">
      <c r="A343" s="30" t="s">
        <v>1690</v>
      </c>
      <c r="B343" s="30">
        <v>892</v>
      </c>
      <c r="C343" s="30" t="s">
        <v>2764</v>
      </c>
      <c r="D343" s="30">
        <v>1550</v>
      </c>
      <c r="E343" s="30"/>
      <c r="F343" s="30"/>
      <c r="G343" s="30"/>
      <c r="H343" s="30" t="s">
        <v>2834</v>
      </c>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row>
    <row r="344" spans="1:96" x14ac:dyDescent="0.25">
      <c r="A344" s="30" t="s">
        <v>1691</v>
      </c>
      <c r="B344" s="30">
        <v>951</v>
      </c>
      <c r="C344" s="30" t="s">
        <v>2666</v>
      </c>
      <c r="D344" s="30">
        <v>1420</v>
      </c>
      <c r="E344" s="30"/>
      <c r="F344" s="30"/>
      <c r="G344" s="30"/>
      <c r="H344" s="30" t="s">
        <v>2835</v>
      </c>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row>
    <row r="345" spans="1:96" x14ac:dyDescent="0.25">
      <c r="A345" s="30" t="s">
        <v>1692</v>
      </c>
      <c r="B345" s="30">
        <v>878</v>
      </c>
      <c r="C345" s="30" t="s">
        <v>2671</v>
      </c>
      <c r="D345" s="30">
        <v>470</v>
      </c>
      <c r="E345" s="30"/>
      <c r="F345" s="30"/>
      <c r="G345" s="30"/>
      <c r="H345" s="30" t="s">
        <v>2836</v>
      </c>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row>
    <row r="346" spans="1:96" x14ac:dyDescent="0.25">
      <c r="A346" s="30" t="s">
        <v>1693</v>
      </c>
      <c r="B346" s="30">
        <v>898</v>
      </c>
      <c r="C346" s="30" t="s">
        <v>2764</v>
      </c>
      <c r="D346" s="30">
        <v>1550</v>
      </c>
      <c r="E346" s="30"/>
      <c r="F346" s="30"/>
      <c r="G346" s="30"/>
      <c r="H346" s="30" t="s">
        <v>2837</v>
      </c>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row>
    <row r="347" spans="1:96" x14ac:dyDescent="0.25">
      <c r="A347" s="30" t="s">
        <v>1694</v>
      </c>
      <c r="B347" s="30">
        <v>900</v>
      </c>
      <c r="C347" s="30" t="s">
        <v>2712</v>
      </c>
      <c r="D347" s="30">
        <v>2000</v>
      </c>
      <c r="E347" s="30"/>
      <c r="F347" s="30"/>
      <c r="G347" s="30"/>
      <c r="H347" s="30" t="s">
        <v>2838</v>
      </c>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row>
    <row r="348" spans="1:96" x14ac:dyDescent="0.25">
      <c r="A348" s="30" t="s">
        <v>1695</v>
      </c>
      <c r="B348" s="30">
        <v>914</v>
      </c>
      <c r="C348" s="30" t="s">
        <v>2696</v>
      </c>
      <c r="D348" s="30">
        <v>180</v>
      </c>
      <c r="E348" s="30"/>
      <c r="F348" s="30"/>
      <c r="G348" s="30"/>
      <c r="H348" s="30" t="s">
        <v>2839</v>
      </c>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row>
    <row r="349" spans="1:96" x14ac:dyDescent="0.25">
      <c r="A349" s="30" t="s">
        <v>1696</v>
      </c>
      <c r="B349" s="30">
        <v>919</v>
      </c>
      <c r="C349" s="30" t="s">
        <v>2700</v>
      </c>
      <c r="D349" s="30">
        <v>480</v>
      </c>
      <c r="E349" s="30"/>
      <c r="F349" s="30"/>
      <c r="G349" s="30"/>
      <c r="H349" s="30" t="s">
        <v>2840</v>
      </c>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row>
    <row r="350" spans="1:96" x14ac:dyDescent="0.25">
      <c r="A350" s="30" t="s">
        <v>1697</v>
      </c>
      <c r="B350" s="30">
        <v>924</v>
      </c>
      <c r="C350" s="30" t="s">
        <v>2700</v>
      </c>
      <c r="D350" s="30">
        <v>480</v>
      </c>
      <c r="E350" s="30"/>
      <c r="F350" s="30"/>
      <c r="G350" s="30"/>
      <c r="H350" s="30" t="s">
        <v>2841</v>
      </c>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row>
    <row r="351" spans="1:96" x14ac:dyDescent="0.25">
      <c r="A351" s="30" t="s">
        <v>1698</v>
      </c>
      <c r="B351" s="30">
        <v>934</v>
      </c>
      <c r="C351" s="30" t="s">
        <v>2700</v>
      </c>
      <c r="D351" s="30">
        <v>480</v>
      </c>
      <c r="E351" s="30"/>
      <c r="F351" s="30"/>
      <c r="G351" s="30"/>
      <c r="H351" s="30" t="s">
        <v>2842</v>
      </c>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row>
    <row r="352" spans="1:96" x14ac:dyDescent="0.25">
      <c r="A352" s="30" t="s">
        <v>1699</v>
      </c>
      <c r="B352" s="30">
        <v>930</v>
      </c>
      <c r="C352" s="30" t="s">
        <v>2700</v>
      </c>
      <c r="D352" s="30">
        <v>480</v>
      </c>
      <c r="E352" s="30"/>
      <c r="F352" s="30"/>
      <c r="G352" s="30"/>
      <c r="H352" s="30" t="s">
        <v>2843</v>
      </c>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row>
    <row r="353" spans="1:96" x14ac:dyDescent="0.25">
      <c r="A353" s="30" t="s">
        <v>1700</v>
      </c>
      <c r="B353" s="30">
        <v>944</v>
      </c>
      <c r="C353" s="30" t="s">
        <v>2685</v>
      </c>
      <c r="D353" s="30">
        <v>100</v>
      </c>
      <c r="E353" s="30"/>
      <c r="F353" s="30"/>
      <c r="G353" s="30"/>
      <c r="H353" s="30" t="s">
        <v>2844</v>
      </c>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row>
    <row r="354" spans="1:96" x14ac:dyDescent="0.25">
      <c r="A354" s="30" t="s">
        <v>1701</v>
      </c>
      <c r="B354" s="30">
        <v>954</v>
      </c>
      <c r="C354" s="30" t="s">
        <v>2804</v>
      </c>
      <c r="D354" s="30">
        <v>2690</v>
      </c>
      <c r="E354" s="30"/>
      <c r="F354" s="30"/>
      <c r="G354" s="30"/>
      <c r="H354" s="30" t="s">
        <v>2845</v>
      </c>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row>
    <row r="355" spans="1:96" x14ac:dyDescent="0.25">
      <c r="A355" s="30" t="s">
        <v>1702</v>
      </c>
      <c r="B355" s="30">
        <v>952</v>
      </c>
      <c r="C355" s="30" t="s">
        <v>2666</v>
      </c>
      <c r="D355" s="30">
        <v>1420</v>
      </c>
      <c r="E355" s="30"/>
      <c r="F355" s="30"/>
      <c r="G355" s="30"/>
      <c r="H355" s="30" t="s">
        <v>2846</v>
      </c>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row>
    <row r="356" spans="1:96" x14ac:dyDescent="0.25">
      <c r="A356" s="30" t="s">
        <v>1703</v>
      </c>
      <c r="B356" s="30">
        <v>950</v>
      </c>
      <c r="C356" s="30" t="s">
        <v>2666</v>
      </c>
      <c r="D356" s="30">
        <v>1420</v>
      </c>
      <c r="E356" s="30"/>
      <c r="F356" s="30"/>
      <c r="G356" s="30"/>
      <c r="H356" s="30" t="s">
        <v>2847</v>
      </c>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row>
    <row r="357" spans="1:96" x14ac:dyDescent="0.25">
      <c r="A357" s="30" t="s">
        <v>1704</v>
      </c>
      <c r="B357" s="30">
        <v>964</v>
      </c>
      <c r="C357" s="30" t="s">
        <v>2642</v>
      </c>
      <c r="D357" s="30">
        <v>880</v>
      </c>
      <c r="E357" s="30"/>
      <c r="F357" s="30"/>
      <c r="G357" s="30"/>
      <c r="H357" s="30" t="s">
        <v>2848</v>
      </c>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row>
    <row r="358" spans="1:96" x14ac:dyDescent="0.25">
      <c r="A358" s="30" t="s">
        <v>1705</v>
      </c>
      <c r="B358" s="30">
        <v>965</v>
      </c>
      <c r="C358" s="30" t="s">
        <v>2666</v>
      </c>
      <c r="D358" s="30">
        <v>1420</v>
      </c>
      <c r="E358" s="30"/>
      <c r="F358" s="30"/>
      <c r="G358" s="30"/>
      <c r="H358" s="30" t="s">
        <v>2849</v>
      </c>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row>
    <row r="359" spans="1:96" x14ac:dyDescent="0.25">
      <c r="A359" s="30" t="s">
        <v>1706</v>
      </c>
      <c r="B359" s="30">
        <v>974</v>
      </c>
      <c r="C359" s="30" t="s">
        <v>2850</v>
      </c>
      <c r="D359" s="30">
        <v>1750</v>
      </c>
      <c r="E359" s="30"/>
      <c r="F359" s="30"/>
      <c r="G359" s="30"/>
      <c r="H359" s="30" t="s">
        <v>2851</v>
      </c>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row>
    <row r="360" spans="1:96" x14ac:dyDescent="0.25">
      <c r="A360" s="30" t="s">
        <v>1707</v>
      </c>
      <c r="B360" s="30">
        <v>948</v>
      </c>
      <c r="C360" s="30" t="s">
        <v>2850</v>
      </c>
      <c r="D360" s="30">
        <v>1750</v>
      </c>
      <c r="E360" s="30"/>
      <c r="F360" s="30"/>
      <c r="G360" s="30"/>
      <c r="H360" s="30" t="s">
        <v>2852</v>
      </c>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row>
    <row r="361" spans="1:96" x14ac:dyDescent="0.25">
      <c r="A361" s="30" t="s">
        <v>1708</v>
      </c>
      <c r="B361" s="30">
        <v>979</v>
      </c>
      <c r="C361" s="30" t="s">
        <v>2850</v>
      </c>
      <c r="D361" s="30">
        <v>1750</v>
      </c>
      <c r="E361" s="30"/>
      <c r="F361" s="30"/>
      <c r="G361" s="30"/>
      <c r="H361" s="30" t="s">
        <v>2853</v>
      </c>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row>
    <row r="362" spans="1:96" x14ac:dyDescent="0.25">
      <c r="A362" s="30" t="s">
        <v>1709</v>
      </c>
      <c r="B362" s="30">
        <v>978</v>
      </c>
      <c r="C362" s="30" t="s">
        <v>2850</v>
      </c>
      <c r="D362" s="30">
        <v>1750</v>
      </c>
      <c r="E362" s="30"/>
      <c r="F362" s="30"/>
      <c r="G362" s="30"/>
      <c r="H362" s="30" t="s">
        <v>2854</v>
      </c>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row>
    <row r="363" spans="1:96" x14ac:dyDescent="0.25">
      <c r="A363" s="30" t="s">
        <v>1710</v>
      </c>
      <c r="B363" s="30">
        <v>8372</v>
      </c>
      <c r="C363" s="30" t="s">
        <v>2855</v>
      </c>
      <c r="D363" s="30">
        <v>3000</v>
      </c>
      <c r="E363" s="30"/>
      <c r="F363" s="30"/>
      <c r="G363" s="30"/>
      <c r="H363" s="30" t="s">
        <v>2856</v>
      </c>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row>
    <row r="364" spans="1:96" x14ac:dyDescent="0.25">
      <c r="A364" s="30" t="s">
        <v>1711</v>
      </c>
      <c r="B364" s="30">
        <v>988</v>
      </c>
      <c r="C364" s="30" t="s">
        <v>2857</v>
      </c>
      <c r="D364" s="30">
        <v>3120</v>
      </c>
      <c r="E364" s="30"/>
      <c r="F364" s="30"/>
      <c r="G364" s="30"/>
      <c r="H364" s="30" t="s">
        <v>2858</v>
      </c>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row>
    <row r="365" spans="1:96" x14ac:dyDescent="0.25">
      <c r="A365" s="30" t="s">
        <v>1712</v>
      </c>
      <c r="B365" s="30">
        <v>1000</v>
      </c>
      <c r="C365" s="30" t="s">
        <v>2669</v>
      </c>
      <c r="D365" s="30">
        <v>980</v>
      </c>
      <c r="E365" s="30"/>
      <c r="F365" s="30"/>
      <c r="G365" s="30"/>
      <c r="H365" s="30" t="s">
        <v>2859</v>
      </c>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row>
    <row r="366" spans="1:96" x14ac:dyDescent="0.25">
      <c r="A366" s="30" t="s">
        <v>1713</v>
      </c>
      <c r="B366" s="30">
        <v>1006</v>
      </c>
      <c r="C366" s="30" t="s">
        <v>2774</v>
      </c>
      <c r="D366" s="30">
        <v>1180</v>
      </c>
      <c r="E366" s="30"/>
      <c r="F366" s="30"/>
      <c r="G366" s="30"/>
      <c r="H366" s="30" t="s">
        <v>2860</v>
      </c>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row>
    <row r="367" spans="1:96" x14ac:dyDescent="0.25">
      <c r="A367" s="30" t="s">
        <v>1714</v>
      </c>
      <c r="B367" s="30">
        <v>1008</v>
      </c>
      <c r="C367" s="30" t="s">
        <v>2861</v>
      </c>
      <c r="D367" s="30">
        <v>3146</v>
      </c>
      <c r="E367" s="30"/>
      <c r="F367" s="30"/>
      <c r="G367" s="30"/>
      <c r="H367" s="30" t="s">
        <v>2862</v>
      </c>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row>
    <row r="368" spans="1:96" x14ac:dyDescent="0.25">
      <c r="A368" s="30" t="s">
        <v>1715</v>
      </c>
      <c r="B368" s="30">
        <v>1012</v>
      </c>
      <c r="C368" s="30" t="s">
        <v>2861</v>
      </c>
      <c r="D368" s="30">
        <v>3146</v>
      </c>
      <c r="E368" s="30"/>
      <c r="F368" s="30"/>
      <c r="G368" s="30"/>
      <c r="H368" s="30" t="s">
        <v>2863</v>
      </c>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row>
    <row r="369" spans="1:96" x14ac:dyDescent="0.25">
      <c r="A369" s="30" t="s">
        <v>1716</v>
      </c>
      <c r="B369" s="30">
        <v>1021</v>
      </c>
      <c r="C369" s="30" t="s">
        <v>2800</v>
      </c>
      <c r="D369" s="30">
        <v>40</v>
      </c>
      <c r="E369" s="30"/>
      <c r="F369" s="30"/>
      <c r="G369" s="30"/>
      <c r="H369" s="30" t="s">
        <v>2864</v>
      </c>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row>
    <row r="370" spans="1:96" x14ac:dyDescent="0.25">
      <c r="A370" s="30" t="s">
        <v>1717</v>
      </c>
      <c r="B370" s="30">
        <v>1022</v>
      </c>
      <c r="C370" s="30" t="s">
        <v>2800</v>
      </c>
      <c r="D370" s="30">
        <v>40</v>
      </c>
      <c r="E370" s="30"/>
      <c r="F370" s="30"/>
      <c r="G370" s="30"/>
      <c r="H370" s="30" t="s">
        <v>2865</v>
      </c>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row>
    <row r="371" spans="1:96" x14ac:dyDescent="0.25">
      <c r="A371" s="30" t="s">
        <v>1718</v>
      </c>
      <c r="B371" s="30">
        <v>1032</v>
      </c>
      <c r="C371" s="30" t="s">
        <v>2651</v>
      </c>
      <c r="D371" s="30">
        <v>1010</v>
      </c>
      <c r="E371" s="30"/>
      <c r="F371" s="30"/>
      <c r="G371" s="30"/>
      <c r="H371" s="30" t="s">
        <v>2866</v>
      </c>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row>
    <row r="372" spans="1:96" x14ac:dyDescent="0.25">
      <c r="A372" s="30" t="s">
        <v>1719</v>
      </c>
      <c r="B372" s="30">
        <v>1592</v>
      </c>
      <c r="C372" s="30" t="s">
        <v>2867</v>
      </c>
      <c r="D372" s="30">
        <v>1020</v>
      </c>
      <c r="E372" s="30"/>
      <c r="F372" s="30"/>
      <c r="G372" s="30"/>
      <c r="H372" s="30" t="s">
        <v>2868</v>
      </c>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row>
    <row r="373" spans="1:96" x14ac:dyDescent="0.25">
      <c r="A373" s="30" t="s">
        <v>1720</v>
      </c>
      <c r="B373" s="30">
        <v>1046</v>
      </c>
      <c r="C373" s="30" t="s">
        <v>2712</v>
      </c>
      <c r="D373" s="30">
        <v>2000</v>
      </c>
      <c r="E373" s="30"/>
      <c r="F373" s="30"/>
      <c r="G373" s="30"/>
      <c r="H373" s="30" t="s">
        <v>2869</v>
      </c>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row>
    <row r="374" spans="1:96" x14ac:dyDescent="0.25">
      <c r="A374" s="30" t="s">
        <v>1721</v>
      </c>
      <c r="B374" s="30">
        <v>1052</v>
      </c>
      <c r="C374" s="30" t="s">
        <v>2800</v>
      </c>
      <c r="D374" s="30">
        <v>40</v>
      </c>
      <c r="E374" s="30"/>
      <c r="F374" s="30"/>
      <c r="G374" s="30"/>
      <c r="H374" s="30" t="s">
        <v>2870</v>
      </c>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row>
    <row r="375" spans="1:96" x14ac:dyDescent="0.25">
      <c r="A375" s="30" t="s">
        <v>1722</v>
      </c>
      <c r="B375" s="30">
        <v>1056</v>
      </c>
      <c r="C375" s="30" t="s">
        <v>2642</v>
      </c>
      <c r="D375" s="30">
        <v>880</v>
      </c>
      <c r="E375" s="30"/>
      <c r="F375" s="30"/>
      <c r="G375" s="30"/>
      <c r="H375" s="30" t="s">
        <v>2871</v>
      </c>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row>
    <row r="376" spans="1:96" x14ac:dyDescent="0.25">
      <c r="A376" s="30" t="s">
        <v>1723</v>
      </c>
      <c r="B376" s="30">
        <v>1066</v>
      </c>
      <c r="C376" s="30" t="s">
        <v>2700</v>
      </c>
      <c r="D376" s="30">
        <v>480</v>
      </c>
      <c r="E376" s="30"/>
      <c r="F376" s="30"/>
      <c r="G376" s="30"/>
      <c r="H376" s="30" t="s">
        <v>2872</v>
      </c>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row>
    <row r="377" spans="1:96" x14ac:dyDescent="0.25">
      <c r="A377" s="30" t="s">
        <v>1724</v>
      </c>
      <c r="B377" s="30">
        <v>1070</v>
      </c>
      <c r="C377" s="30" t="s">
        <v>2700</v>
      </c>
      <c r="D377" s="30">
        <v>480</v>
      </c>
      <c r="E377" s="30"/>
      <c r="F377" s="30"/>
      <c r="G377" s="30"/>
      <c r="H377" s="30" t="s">
        <v>2873</v>
      </c>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row>
    <row r="378" spans="1:96" x14ac:dyDescent="0.25">
      <c r="A378" s="30" t="s">
        <v>1725</v>
      </c>
      <c r="B378" s="30">
        <v>1076</v>
      </c>
      <c r="C378" s="30" t="s">
        <v>2642</v>
      </c>
      <c r="D378" s="30">
        <v>880</v>
      </c>
      <c r="E378" s="30"/>
      <c r="F378" s="30"/>
      <c r="G378" s="30"/>
      <c r="H378" s="30" t="s">
        <v>2874</v>
      </c>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row>
    <row r="379" spans="1:96" x14ac:dyDescent="0.25">
      <c r="A379" s="30" t="s">
        <v>1726</v>
      </c>
      <c r="B379" s="30">
        <v>6350</v>
      </c>
      <c r="C379" s="30" t="s">
        <v>2642</v>
      </c>
      <c r="D379" s="30">
        <v>880</v>
      </c>
      <c r="E379" s="30"/>
      <c r="F379" s="30"/>
      <c r="G379" s="30"/>
      <c r="H379" s="30" t="s">
        <v>2875</v>
      </c>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row>
    <row r="380" spans="1:96" x14ac:dyDescent="0.25">
      <c r="A380" s="30" t="s">
        <v>1727</v>
      </c>
      <c r="B380" s="30">
        <v>38</v>
      </c>
      <c r="C380" s="30" t="s">
        <v>2754</v>
      </c>
      <c r="D380" s="30">
        <v>910</v>
      </c>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row>
    <row r="381" spans="1:96" x14ac:dyDescent="0.25">
      <c r="A381" s="30" t="s">
        <v>1728</v>
      </c>
      <c r="B381" s="30">
        <v>1096</v>
      </c>
      <c r="C381" s="30" t="s">
        <v>2797</v>
      </c>
      <c r="D381" s="30">
        <v>2395</v>
      </c>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row>
    <row r="382" spans="1:96" x14ac:dyDescent="0.25">
      <c r="A382" s="30" t="s">
        <v>1729</v>
      </c>
      <c r="B382" s="30">
        <v>1094</v>
      </c>
      <c r="C382" s="30" t="s">
        <v>2797</v>
      </c>
      <c r="D382" s="30">
        <v>2395</v>
      </c>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row>
    <row r="383" spans="1:96" x14ac:dyDescent="0.25">
      <c r="A383" s="30" t="s">
        <v>1730</v>
      </c>
      <c r="B383" s="30">
        <v>1106</v>
      </c>
      <c r="C383" s="30" t="s">
        <v>2642</v>
      </c>
      <c r="D383" s="30">
        <v>880</v>
      </c>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row>
    <row r="384" spans="1:96" x14ac:dyDescent="0.25">
      <c r="A384" s="30" t="s">
        <v>1731</v>
      </c>
      <c r="B384" s="30">
        <v>9729</v>
      </c>
      <c r="C384" s="30" t="s">
        <v>2876</v>
      </c>
      <c r="D384" s="30">
        <v>3210</v>
      </c>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row>
    <row r="385" spans="1:96" x14ac:dyDescent="0.25">
      <c r="A385" s="30" t="s">
        <v>1732</v>
      </c>
      <c r="B385" s="30">
        <v>1126</v>
      </c>
      <c r="C385" s="30" t="s">
        <v>2651</v>
      </c>
      <c r="D385" s="30">
        <v>1010</v>
      </c>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row>
    <row r="386" spans="1:96" x14ac:dyDescent="0.25">
      <c r="A386" s="30" t="s">
        <v>1733</v>
      </c>
      <c r="B386" s="30">
        <v>1130</v>
      </c>
      <c r="C386" s="30" t="s">
        <v>2752</v>
      </c>
      <c r="D386" s="30">
        <v>490</v>
      </c>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row>
    <row r="387" spans="1:96" x14ac:dyDescent="0.25">
      <c r="A387" s="30" t="s">
        <v>1734</v>
      </c>
      <c r="B387" s="30">
        <v>1154</v>
      </c>
      <c r="C387" s="30" t="s">
        <v>2752</v>
      </c>
      <c r="D387" s="30">
        <v>490</v>
      </c>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row>
    <row r="388" spans="1:96" x14ac:dyDescent="0.25">
      <c r="A388" s="30" t="s">
        <v>1735</v>
      </c>
      <c r="B388" s="30">
        <v>1131</v>
      </c>
      <c r="C388" s="30" t="s">
        <v>2647</v>
      </c>
      <c r="D388" s="30">
        <v>900</v>
      </c>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row>
    <row r="389" spans="1:96" x14ac:dyDescent="0.25">
      <c r="A389" s="30" t="s">
        <v>1736</v>
      </c>
      <c r="B389" s="30">
        <v>1155</v>
      </c>
      <c r="C389" s="30" t="s">
        <v>2706</v>
      </c>
      <c r="D389" s="30">
        <v>130</v>
      </c>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row>
    <row r="390" spans="1:96" x14ac:dyDescent="0.25">
      <c r="A390" s="30" t="s">
        <v>1737</v>
      </c>
      <c r="B390" s="30">
        <v>1144</v>
      </c>
      <c r="C390" s="30" t="s">
        <v>2877</v>
      </c>
      <c r="D390" s="30">
        <v>1500</v>
      </c>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row>
    <row r="391" spans="1:96" x14ac:dyDescent="0.25">
      <c r="A391" s="30" t="s">
        <v>1738</v>
      </c>
      <c r="B391" s="30">
        <v>1148</v>
      </c>
      <c r="C391" s="30" t="s">
        <v>2671</v>
      </c>
      <c r="D391" s="30">
        <v>470</v>
      </c>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row>
    <row r="392" spans="1:96" x14ac:dyDescent="0.25">
      <c r="A392" s="30" t="s">
        <v>1739</v>
      </c>
      <c r="B392" s="30">
        <v>1152</v>
      </c>
      <c r="C392" s="30" t="s">
        <v>2877</v>
      </c>
      <c r="D392" s="30">
        <v>1500</v>
      </c>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row>
    <row r="393" spans="1:96" x14ac:dyDescent="0.25">
      <c r="A393" s="30" t="s">
        <v>1740</v>
      </c>
      <c r="B393" s="30">
        <v>1150</v>
      </c>
      <c r="C393" s="30" t="s">
        <v>2877</v>
      </c>
      <c r="D393" s="30">
        <v>1500</v>
      </c>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row>
    <row r="394" spans="1:96" x14ac:dyDescent="0.25">
      <c r="A394" s="30" t="s">
        <v>1741</v>
      </c>
      <c r="B394" s="30">
        <v>1168</v>
      </c>
      <c r="C394" s="30" t="s">
        <v>2878</v>
      </c>
      <c r="D394" s="30">
        <v>190</v>
      </c>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row>
    <row r="395" spans="1:96" x14ac:dyDescent="0.25">
      <c r="A395" s="30" t="s">
        <v>1742</v>
      </c>
      <c r="B395" s="30">
        <v>1176</v>
      </c>
      <c r="C395" s="30" t="s">
        <v>2878</v>
      </c>
      <c r="D395" s="30">
        <v>190</v>
      </c>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row>
    <row r="396" spans="1:96" x14ac:dyDescent="0.25">
      <c r="A396" s="30" t="s">
        <v>1743</v>
      </c>
      <c r="B396" s="30">
        <v>6030</v>
      </c>
      <c r="C396" s="30" t="s">
        <v>2829</v>
      </c>
      <c r="D396" s="30">
        <v>2740</v>
      </c>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row>
    <row r="397" spans="1:96" x14ac:dyDescent="0.25">
      <c r="A397" s="30" t="s">
        <v>1744</v>
      </c>
      <c r="B397" s="30">
        <v>1186</v>
      </c>
      <c r="C397" s="30" t="s">
        <v>2764</v>
      </c>
      <c r="D397" s="30">
        <v>1550</v>
      </c>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row>
    <row r="398" spans="1:96" x14ac:dyDescent="0.25">
      <c r="A398" s="30" t="s">
        <v>1745</v>
      </c>
      <c r="B398" s="30">
        <v>1190</v>
      </c>
      <c r="C398" s="30" t="s">
        <v>2764</v>
      </c>
      <c r="D398" s="30">
        <v>1550</v>
      </c>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row>
    <row r="399" spans="1:96" x14ac:dyDescent="0.25">
      <c r="A399" s="30" t="s">
        <v>1746</v>
      </c>
      <c r="B399" s="30">
        <v>7890</v>
      </c>
      <c r="C399" s="30" t="s">
        <v>2879</v>
      </c>
      <c r="D399" s="30">
        <v>1195</v>
      </c>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row>
    <row r="400" spans="1:96" x14ac:dyDescent="0.25">
      <c r="A400" s="30" t="s">
        <v>1747</v>
      </c>
      <c r="B400" s="30">
        <v>1210</v>
      </c>
      <c r="C400" s="30" t="s">
        <v>2880</v>
      </c>
      <c r="D400" s="30">
        <v>970</v>
      </c>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row>
    <row r="401" spans="1:96" x14ac:dyDescent="0.25">
      <c r="A401" s="30" t="s">
        <v>1748</v>
      </c>
      <c r="B401" s="30">
        <v>1218</v>
      </c>
      <c r="C401" s="30" t="s">
        <v>2880</v>
      </c>
      <c r="D401" s="30">
        <v>970</v>
      </c>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row>
    <row r="402" spans="1:96" x14ac:dyDescent="0.25">
      <c r="A402" s="30" t="s">
        <v>1749</v>
      </c>
      <c r="B402" s="30">
        <v>1215</v>
      </c>
      <c r="C402" s="30" t="s">
        <v>2880</v>
      </c>
      <c r="D402" s="30">
        <v>970</v>
      </c>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row>
    <row r="403" spans="1:96" x14ac:dyDescent="0.25">
      <c r="A403" s="30" t="s">
        <v>1750</v>
      </c>
      <c r="B403" s="30">
        <v>1220</v>
      </c>
      <c r="C403" s="30" t="s">
        <v>2758</v>
      </c>
      <c r="D403" s="30">
        <v>1828</v>
      </c>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row>
    <row r="404" spans="1:96" x14ac:dyDescent="0.25">
      <c r="A404" s="30" t="s">
        <v>1751</v>
      </c>
      <c r="B404" s="30">
        <v>1224</v>
      </c>
      <c r="C404" s="30" t="s">
        <v>2758</v>
      </c>
      <c r="D404" s="30">
        <v>1828</v>
      </c>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row>
    <row r="405" spans="1:96" x14ac:dyDescent="0.25">
      <c r="A405" s="30" t="s">
        <v>1752</v>
      </c>
      <c r="B405" s="30">
        <v>1799</v>
      </c>
      <c r="C405" s="30" t="s">
        <v>2857</v>
      </c>
      <c r="D405" s="30">
        <v>3120</v>
      </c>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row>
    <row r="406" spans="1:96" x14ac:dyDescent="0.25">
      <c r="A406" s="30" t="s">
        <v>1753</v>
      </c>
      <c r="B406" s="30">
        <v>1238</v>
      </c>
      <c r="C406" s="30" t="s">
        <v>2666</v>
      </c>
      <c r="D406" s="30">
        <v>1420</v>
      </c>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row>
    <row r="407" spans="1:96" x14ac:dyDescent="0.25">
      <c r="A407" s="30" t="s">
        <v>1754</v>
      </c>
      <c r="B407" s="30">
        <v>1321</v>
      </c>
      <c r="C407" s="30" t="s">
        <v>2758</v>
      </c>
      <c r="D407" s="30">
        <v>1828</v>
      </c>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row>
    <row r="408" spans="1:96" x14ac:dyDescent="0.25">
      <c r="A408" s="30" t="s">
        <v>1755</v>
      </c>
      <c r="B408" s="30">
        <v>1248</v>
      </c>
      <c r="C408" s="30" t="s">
        <v>2881</v>
      </c>
      <c r="D408" s="30">
        <v>270</v>
      </c>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row>
    <row r="409" spans="1:96" x14ac:dyDescent="0.25">
      <c r="A409" s="30" t="s">
        <v>1756</v>
      </c>
      <c r="B409" s="30">
        <v>1252</v>
      </c>
      <c r="C409" s="30" t="s">
        <v>2881</v>
      </c>
      <c r="D409" s="30">
        <v>270</v>
      </c>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row>
    <row r="410" spans="1:96" x14ac:dyDescent="0.25">
      <c r="A410" s="30" t="s">
        <v>1757</v>
      </c>
      <c r="B410" s="30">
        <v>1566</v>
      </c>
      <c r="C410" s="30" t="s">
        <v>2706</v>
      </c>
      <c r="D410" s="30">
        <v>130</v>
      </c>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row>
    <row r="411" spans="1:96" x14ac:dyDescent="0.25">
      <c r="A411" s="30" t="s">
        <v>1758</v>
      </c>
      <c r="B411" s="30">
        <v>1266</v>
      </c>
      <c r="C411" s="30" t="s">
        <v>2882</v>
      </c>
      <c r="D411" s="30">
        <v>1140</v>
      </c>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row>
    <row r="412" spans="1:96" x14ac:dyDescent="0.25">
      <c r="A412" s="30" t="s">
        <v>1759</v>
      </c>
      <c r="B412" s="30">
        <v>1262</v>
      </c>
      <c r="C412" s="30" t="s">
        <v>2882</v>
      </c>
      <c r="D412" s="30">
        <v>1140</v>
      </c>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row>
    <row r="413" spans="1:96" x14ac:dyDescent="0.25">
      <c r="A413" s="30" t="s">
        <v>1760</v>
      </c>
      <c r="B413" s="30">
        <v>1596</v>
      </c>
      <c r="C413" s="30" t="s">
        <v>2867</v>
      </c>
      <c r="D413" s="30">
        <v>1020</v>
      </c>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row>
    <row r="414" spans="1:96" x14ac:dyDescent="0.25">
      <c r="A414" s="30" t="s">
        <v>1761</v>
      </c>
      <c r="B414" s="30">
        <v>419</v>
      </c>
      <c r="C414" s="30" t="s">
        <v>2882</v>
      </c>
      <c r="D414" s="30">
        <v>1140</v>
      </c>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row>
    <row r="415" spans="1:96" x14ac:dyDescent="0.25">
      <c r="A415" s="30" t="s">
        <v>1762</v>
      </c>
      <c r="B415" s="30">
        <v>1273</v>
      </c>
      <c r="C415" s="30" t="s">
        <v>2706</v>
      </c>
      <c r="D415" s="30">
        <v>130</v>
      </c>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row>
    <row r="416" spans="1:96" x14ac:dyDescent="0.25">
      <c r="A416" s="30" t="s">
        <v>1763</v>
      </c>
      <c r="B416" s="30">
        <v>1279</v>
      </c>
      <c r="C416" s="30" t="s">
        <v>2702</v>
      </c>
      <c r="D416" s="30">
        <v>8001</v>
      </c>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row>
    <row r="417" spans="1:96" x14ac:dyDescent="0.25">
      <c r="A417" s="30" t="s">
        <v>1764</v>
      </c>
      <c r="B417" s="30">
        <v>1284</v>
      </c>
      <c r="C417" s="30" t="s">
        <v>2671</v>
      </c>
      <c r="D417" s="30">
        <v>470</v>
      </c>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row>
    <row r="418" spans="1:96" x14ac:dyDescent="0.25">
      <c r="A418" s="30" t="s">
        <v>1765</v>
      </c>
      <c r="B418" s="30">
        <v>429</v>
      </c>
      <c r="C418" s="30" t="s">
        <v>2774</v>
      </c>
      <c r="D418" s="30">
        <v>1180</v>
      </c>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row>
    <row r="419" spans="1:96" x14ac:dyDescent="0.25">
      <c r="A419" s="30" t="s">
        <v>1766</v>
      </c>
      <c r="B419" s="30">
        <v>1296</v>
      </c>
      <c r="C419" s="30" t="s">
        <v>2774</v>
      </c>
      <c r="D419" s="30">
        <v>1180</v>
      </c>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row>
    <row r="420" spans="1:96" x14ac:dyDescent="0.25">
      <c r="A420" s="30" t="s">
        <v>1767</v>
      </c>
      <c r="B420" s="30">
        <v>1299</v>
      </c>
      <c r="C420" s="30" t="s">
        <v>2883</v>
      </c>
      <c r="D420" s="30">
        <v>3090</v>
      </c>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row>
    <row r="421" spans="1:96" x14ac:dyDescent="0.25">
      <c r="A421" s="30" t="s">
        <v>1768</v>
      </c>
      <c r="B421" s="30">
        <v>6055</v>
      </c>
      <c r="C421" s="30" t="s">
        <v>2712</v>
      </c>
      <c r="D421" s="30">
        <v>2000</v>
      </c>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row>
    <row r="422" spans="1:96" x14ac:dyDescent="0.25">
      <c r="A422" s="30" t="s">
        <v>1769</v>
      </c>
      <c r="B422" s="30">
        <v>1304</v>
      </c>
      <c r="C422" s="30" t="s">
        <v>2804</v>
      </c>
      <c r="D422" s="30">
        <v>2690</v>
      </c>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row>
    <row r="423" spans="1:96" x14ac:dyDescent="0.25">
      <c r="A423" s="30" t="s">
        <v>1770</v>
      </c>
      <c r="B423" s="30">
        <v>4212</v>
      </c>
      <c r="C423" s="30" t="s">
        <v>2884</v>
      </c>
      <c r="D423" s="30">
        <v>540</v>
      </c>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row>
    <row r="424" spans="1:96" x14ac:dyDescent="0.25">
      <c r="A424" s="30" t="s">
        <v>1771</v>
      </c>
      <c r="B424" s="30">
        <v>1306</v>
      </c>
      <c r="C424" s="30" t="s">
        <v>2669</v>
      </c>
      <c r="D424" s="30">
        <v>980</v>
      </c>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row>
    <row r="425" spans="1:96" x14ac:dyDescent="0.25">
      <c r="A425" s="30" t="s">
        <v>1772</v>
      </c>
      <c r="B425" s="30">
        <v>1318</v>
      </c>
      <c r="C425" s="30" t="s">
        <v>2666</v>
      </c>
      <c r="D425" s="30">
        <v>1420</v>
      </c>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row>
    <row r="426" spans="1:96" x14ac:dyDescent="0.25">
      <c r="A426" s="30" t="s">
        <v>1773</v>
      </c>
      <c r="B426" s="30">
        <v>1323</v>
      </c>
      <c r="C426" s="30" t="s">
        <v>2760</v>
      </c>
      <c r="D426" s="30">
        <v>1560</v>
      </c>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row>
    <row r="427" spans="1:96" x14ac:dyDescent="0.25">
      <c r="A427" s="30" t="s">
        <v>1774</v>
      </c>
      <c r="B427" s="30">
        <v>1324</v>
      </c>
      <c r="C427" s="30" t="s">
        <v>2642</v>
      </c>
      <c r="D427" s="30">
        <v>880</v>
      </c>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row>
    <row r="428" spans="1:96" x14ac:dyDescent="0.25">
      <c r="A428" s="30" t="s">
        <v>1775</v>
      </c>
      <c r="B428" s="30">
        <v>1332</v>
      </c>
      <c r="C428" s="30" t="s">
        <v>2644</v>
      </c>
      <c r="D428" s="30">
        <v>1000</v>
      </c>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row>
    <row r="429" spans="1:96" x14ac:dyDescent="0.25">
      <c r="A429" s="30" t="s">
        <v>1776</v>
      </c>
      <c r="B429" s="30">
        <v>1340</v>
      </c>
      <c r="C429" s="30" t="s">
        <v>2651</v>
      </c>
      <c r="D429" s="30">
        <v>1010</v>
      </c>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row>
    <row r="430" spans="1:96" x14ac:dyDescent="0.25">
      <c r="A430" s="30" t="s">
        <v>1777</v>
      </c>
      <c r="B430" s="30">
        <v>1352</v>
      </c>
      <c r="C430" s="30" t="s">
        <v>2700</v>
      </c>
      <c r="D430" s="30">
        <v>480</v>
      </c>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row>
    <row r="431" spans="1:96" x14ac:dyDescent="0.25">
      <c r="A431" s="30" t="s">
        <v>1778</v>
      </c>
      <c r="B431" s="30">
        <v>1362</v>
      </c>
      <c r="C431" s="30" t="s">
        <v>2647</v>
      </c>
      <c r="D431" s="30">
        <v>900</v>
      </c>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row>
    <row r="432" spans="1:96" x14ac:dyDescent="0.25">
      <c r="A432" s="30" t="s">
        <v>1779</v>
      </c>
      <c r="B432" s="30">
        <v>2226</v>
      </c>
      <c r="C432" s="30" t="s">
        <v>2647</v>
      </c>
      <c r="D432" s="30">
        <v>900</v>
      </c>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row>
    <row r="433" spans="1:96" x14ac:dyDescent="0.25">
      <c r="A433" s="30" t="s">
        <v>1780</v>
      </c>
      <c r="B433" s="30">
        <v>1367</v>
      </c>
      <c r="C433" s="30" t="s">
        <v>2647</v>
      </c>
      <c r="D433" s="30">
        <v>900</v>
      </c>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row>
    <row r="434" spans="1:96" x14ac:dyDescent="0.25">
      <c r="A434" s="30" t="s">
        <v>1781</v>
      </c>
      <c r="B434" s="30">
        <v>9496</v>
      </c>
      <c r="C434" s="30" t="s">
        <v>2642</v>
      </c>
      <c r="D434" s="30">
        <v>880</v>
      </c>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row>
    <row r="435" spans="1:96" x14ac:dyDescent="0.25">
      <c r="A435" s="30" t="s">
        <v>1782</v>
      </c>
      <c r="B435" s="30">
        <v>1377</v>
      </c>
      <c r="C435" s="30" t="s">
        <v>2640</v>
      </c>
      <c r="D435" s="30">
        <v>2700</v>
      </c>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row>
    <row r="436" spans="1:96" x14ac:dyDescent="0.25">
      <c r="A436" s="30" t="s">
        <v>1783</v>
      </c>
      <c r="B436" s="30">
        <v>4182</v>
      </c>
      <c r="C436" s="30" t="s">
        <v>2762</v>
      </c>
      <c r="D436" s="30">
        <v>870</v>
      </c>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row>
    <row r="437" spans="1:96" x14ac:dyDescent="0.25">
      <c r="A437" s="30" t="s">
        <v>1784</v>
      </c>
      <c r="B437" s="30">
        <v>1372</v>
      </c>
      <c r="C437" s="30" t="s">
        <v>2762</v>
      </c>
      <c r="D437" s="30">
        <v>870</v>
      </c>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row>
    <row r="438" spans="1:96" x14ac:dyDescent="0.25">
      <c r="A438" s="30" t="s">
        <v>1785</v>
      </c>
      <c r="B438" s="30">
        <v>1375</v>
      </c>
      <c r="C438" s="30" t="s">
        <v>2762</v>
      </c>
      <c r="D438" s="30">
        <v>870</v>
      </c>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row>
    <row r="439" spans="1:96" x14ac:dyDescent="0.25">
      <c r="A439" s="30" t="s">
        <v>1786</v>
      </c>
      <c r="B439" s="30">
        <v>1378</v>
      </c>
      <c r="C439" s="30" t="s">
        <v>2885</v>
      </c>
      <c r="D439" s="30">
        <v>550</v>
      </c>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row>
    <row r="440" spans="1:96" x14ac:dyDescent="0.25">
      <c r="A440" s="30" t="s">
        <v>1787</v>
      </c>
      <c r="B440" s="30">
        <v>1276</v>
      </c>
      <c r="C440" s="30" t="s">
        <v>2885</v>
      </c>
      <c r="D440" s="30">
        <v>550</v>
      </c>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row>
    <row r="441" spans="1:96" x14ac:dyDescent="0.25">
      <c r="A441" s="30" t="s">
        <v>1788</v>
      </c>
      <c r="B441" s="30">
        <v>1380</v>
      </c>
      <c r="C441" s="30" t="s">
        <v>2700</v>
      </c>
      <c r="D441" s="30">
        <v>480</v>
      </c>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row>
    <row r="442" spans="1:96" x14ac:dyDescent="0.25">
      <c r="A442" s="30" t="s">
        <v>1789</v>
      </c>
      <c r="B442" s="30">
        <v>1382</v>
      </c>
      <c r="C442" s="30" t="s">
        <v>2716</v>
      </c>
      <c r="D442" s="30">
        <v>140</v>
      </c>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row>
    <row r="443" spans="1:96" x14ac:dyDescent="0.25">
      <c r="A443" s="30" t="s">
        <v>1790</v>
      </c>
      <c r="B443" s="30">
        <v>1607</v>
      </c>
      <c r="C443" s="30" t="s">
        <v>2886</v>
      </c>
      <c r="D443" s="30">
        <v>9035</v>
      </c>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row>
    <row r="444" spans="1:96" x14ac:dyDescent="0.25">
      <c r="A444" s="30" t="s">
        <v>1791</v>
      </c>
      <c r="B444" s="30">
        <v>1245</v>
      </c>
      <c r="C444" s="30" t="s">
        <v>2671</v>
      </c>
      <c r="D444" s="30">
        <v>470</v>
      </c>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row>
    <row r="445" spans="1:96" x14ac:dyDescent="0.25">
      <c r="A445" s="30" t="s">
        <v>1792</v>
      </c>
      <c r="B445" s="30">
        <v>1388</v>
      </c>
      <c r="C445" s="30" t="s">
        <v>2641</v>
      </c>
      <c r="D445" s="30">
        <v>20</v>
      </c>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row>
    <row r="446" spans="1:96" x14ac:dyDescent="0.25">
      <c r="A446" s="30" t="s">
        <v>1793</v>
      </c>
      <c r="B446" s="30">
        <v>7588</v>
      </c>
      <c r="C446" s="30" t="s">
        <v>2887</v>
      </c>
      <c r="D446" s="30">
        <v>640</v>
      </c>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row>
    <row r="447" spans="1:96" x14ac:dyDescent="0.25">
      <c r="A447" s="30" t="s">
        <v>1794</v>
      </c>
      <c r="B447" s="30">
        <v>1384</v>
      </c>
      <c r="C447" s="30" t="s">
        <v>2857</v>
      </c>
      <c r="D447" s="30">
        <v>3120</v>
      </c>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row>
    <row r="448" spans="1:96" x14ac:dyDescent="0.25">
      <c r="A448" s="30" t="s">
        <v>1795</v>
      </c>
      <c r="B448" s="30">
        <v>1383</v>
      </c>
      <c r="C448" s="30" t="s">
        <v>2669</v>
      </c>
      <c r="D448" s="30">
        <v>980</v>
      </c>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row>
    <row r="449" spans="1:96" x14ac:dyDescent="0.25">
      <c r="A449" s="30" t="s">
        <v>1796</v>
      </c>
      <c r="B449" s="30">
        <v>1385</v>
      </c>
      <c r="C449" s="30" t="s">
        <v>2760</v>
      </c>
      <c r="D449" s="30">
        <v>1560</v>
      </c>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row>
    <row r="450" spans="1:96" x14ac:dyDescent="0.25">
      <c r="A450" s="30" t="s">
        <v>1797</v>
      </c>
      <c r="B450" s="30">
        <v>1398</v>
      </c>
      <c r="C450" s="30" t="s">
        <v>2887</v>
      </c>
      <c r="D450" s="30">
        <v>640</v>
      </c>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row>
    <row r="451" spans="1:96" x14ac:dyDescent="0.25">
      <c r="A451" s="30" t="s">
        <v>1798</v>
      </c>
      <c r="B451" s="30">
        <v>3760</v>
      </c>
      <c r="C451" s="30" t="s">
        <v>2764</v>
      </c>
      <c r="D451" s="30">
        <v>1550</v>
      </c>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row>
    <row r="452" spans="1:96" x14ac:dyDescent="0.25">
      <c r="A452" s="30" t="s">
        <v>1799</v>
      </c>
      <c r="B452" s="30">
        <v>1402</v>
      </c>
      <c r="C452" s="30" t="s">
        <v>2804</v>
      </c>
      <c r="D452" s="30">
        <v>2690</v>
      </c>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row>
    <row r="453" spans="1:96" x14ac:dyDescent="0.25">
      <c r="A453" s="30" t="s">
        <v>1800</v>
      </c>
      <c r="B453" s="30">
        <v>1396</v>
      </c>
      <c r="C453" s="30" t="s">
        <v>2887</v>
      </c>
      <c r="D453" s="30">
        <v>640</v>
      </c>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row>
    <row r="454" spans="1:96" x14ac:dyDescent="0.25">
      <c r="A454" s="30" t="s">
        <v>1801</v>
      </c>
      <c r="B454" s="30">
        <v>1400</v>
      </c>
      <c r="C454" s="30" t="s">
        <v>2642</v>
      </c>
      <c r="D454" s="30">
        <v>880</v>
      </c>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row>
    <row r="455" spans="1:96" x14ac:dyDescent="0.25">
      <c r="A455" s="30" t="s">
        <v>1802</v>
      </c>
      <c r="B455" s="30">
        <v>1390</v>
      </c>
      <c r="C455" s="30" t="s">
        <v>2700</v>
      </c>
      <c r="D455" s="30">
        <v>480</v>
      </c>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row>
    <row r="456" spans="1:96" x14ac:dyDescent="0.25">
      <c r="A456" s="30" t="s">
        <v>1803</v>
      </c>
      <c r="B456" s="30">
        <v>1392</v>
      </c>
      <c r="C456" s="30" t="s">
        <v>2888</v>
      </c>
      <c r="D456" s="30">
        <v>2180</v>
      </c>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row>
    <row r="457" spans="1:96" x14ac:dyDescent="0.25">
      <c r="A457" s="30" t="s">
        <v>1804</v>
      </c>
      <c r="B457" s="30">
        <v>1420</v>
      </c>
      <c r="C457" s="30" t="s">
        <v>2889</v>
      </c>
      <c r="D457" s="30">
        <v>2810</v>
      </c>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row>
    <row r="458" spans="1:96" x14ac:dyDescent="0.25">
      <c r="A458" s="30" t="s">
        <v>1805</v>
      </c>
      <c r="B458" s="30">
        <v>1368</v>
      </c>
      <c r="C458" s="30" t="s">
        <v>2889</v>
      </c>
      <c r="D458" s="30">
        <v>2810</v>
      </c>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row>
    <row r="459" spans="1:96" x14ac:dyDescent="0.25">
      <c r="A459" s="30" t="s">
        <v>1806</v>
      </c>
      <c r="B459" s="30">
        <v>1426</v>
      </c>
      <c r="C459" s="30" t="s">
        <v>2663</v>
      </c>
      <c r="D459" s="30">
        <v>30</v>
      </c>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row>
    <row r="460" spans="1:96" x14ac:dyDescent="0.25">
      <c r="A460" s="30" t="s">
        <v>1807</v>
      </c>
      <c r="B460" s="30">
        <v>1434</v>
      </c>
      <c r="C460" s="30" t="s">
        <v>2671</v>
      </c>
      <c r="D460" s="30">
        <v>470</v>
      </c>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row>
    <row r="461" spans="1:96" x14ac:dyDescent="0.25">
      <c r="A461" s="30" t="s">
        <v>1808</v>
      </c>
      <c r="B461" s="30">
        <v>1450</v>
      </c>
      <c r="C461" s="30" t="s">
        <v>2712</v>
      </c>
      <c r="D461" s="30">
        <v>2000</v>
      </c>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row>
    <row r="462" spans="1:96" x14ac:dyDescent="0.25">
      <c r="A462" s="30" t="s">
        <v>1809</v>
      </c>
      <c r="B462" s="30">
        <v>1454</v>
      </c>
      <c r="C462" s="30" t="s">
        <v>2804</v>
      </c>
      <c r="D462" s="30">
        <v>2690</v>
      </c>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row>
    <row r="463" spans="1:96" x14ac:dyDescent="0.25">
      <c r="A463" s="30" t="s">
        <v>1810</v>
      </c>
      <c r="B463" s="30">
        <v>1470</v>
      </c>
      <c r="C463" s="30" t="s">
        <v>2696</v>
      </c>
      <c r="D463" s="30">
        <v>180</v>
      </c>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row>
    <row r="464" spans="1:96" x14ac:dyDescent="0.25">
      <c r="A464" s="30" t="s">
        <v>1811</v>
      </c>
      <c r="B464" s="30">
        <v>1480</v>
      </c>
      <c r="C464" s="30" t="s">
        <v>2641</v>
      </c>
      <c r="D464" s="30">
        <v>20</v>
      </c>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row>
    <row r="465" spans="1:96" x14ac:dyDescent="0.25">
      <c r="A465" s="30" t="s">
        <v>1812</v>
      </c>
      <c r="B465" s="30">
        <v>1488</v>
      </c>
      <c r="C465" s="30" t="s">
        <v>2804</v>
      </c>
      <c r="D465" s="30">
        <v>2690</v>
      </c>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row>
    <row r="466" spans="1:96" x14ac:dyDescent="0.25">
      <c r="A466" s="30" t="s">
        <v>1813</v>
      </c>
      <c r="B466" s="30">
        <v>1345</v>
      </c>
      <c r="C466" s="30" t="s">
        <v>2642</v>
      </c>
      <c r="D466" s="30">
        <v>880</v>
      </c>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row>
    <row r="467" spans="1:96" x14ac:dyDescent="0.25">
      <c r="A467" s="30" t="s">
        <v>1814</v>
      </c>
      <c r="B467" s="30">
        <v>1508</v>
      </c>
      <c r="C467" s="30" t="s">
        <v>2752</v>
      </c>
      <c r="D467" s="30">
        <v>490</v>
      </c>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row>
    <row r="468" spans="1:96" x14ac:dyDescent="0.25">
      <c r="A468" s="30" t="s">
        <v>1815</v>
      </c>
      <c r="B468" s="30">
        <v>1510</v>
      </c>
      <c r="C468" s="30" t="s">
        <v>2706</v>
      </c>
      <c r="D468" s="30">
        <v>130</v>
      </c>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row>
    <row r="469" spans="1:96" x14ac:dyDescent="0.25">
      <c r="A469" s="30" t="s">
        <v>1816</v>
      </c>
      <c r="B469" s="30">
        <v>1512</v>
      </c>
      <c r="C469" s="30" t="s">
        <v>2647</v>
      </c>
      <c r="D469" s="30">
        <v>900</v>
      </c>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row>
    <row r="470" spans="1:96" x14ac:dyDescent="0.25">
      <c r="A470" s="30" t="s">
        <v>1817</v>
      </c>
      <c r="B470" s="30">
        <v>74</v>
      </c>
      <c r="C470" s="30" t="s">
        <v>2649</v>
      </c>
      <c r="D470" s="30">
        <v>1040</v>
      </c>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row>
    <row r="471" spans="1:96" x14ac:dyDescent="0.25">
      <c r="A471" s="30" t="s">
        <v>1818</v>
      </c>
      <c r="B471" s="30">
        <v>1490</v>
      </c>
      <c r="C471" s="30" t="s">
        <v>2669</v>
      </c>
      <c r="D471" s="30">
        <v>980</v>
      </c>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row>
    <row r="472" spans="1:96" x14ac:dyDescent="0.25">
      <c r="A472" s="30" t="s">
        <v>1819</v>
      </c>
      <c r="B472" s="30">
        <v>1503</v>
      </c>
      <c r="C472" s="30" t="s">
        <v>2647</v>
      </c>
      <c r="D472" s="30">
        <v>900</v>
      </c>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row>
    <row r="473" spans="1:96" x14ac:dyDescent="0.25">
      <c r="A473" s="30" t="s">
        <v>1820</v>
      </c>
      <c r="B473" s="30">
        <v>1500</v>
      </c>
      <c r="C473" s="30" t="s">
        <v>2857</v>
      </c>
      <c r="D473" s="30">
        <v>3120</v>
      </c>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row>
    <row r="474" spans="1:96" x14ac:dyDescent="0.25">
      <c r="A474" s="30" t="s">
        <v>1821</v>
      </c>
      <c r="B474" s="30">
        <v>1514</v>
      </c>
      <c r="C474" s="30" t="s">
        <v>2890</v>
      </c>
      <c r="D474" s="30">
        <v>120</v>
      </c>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row>
    <row r="475" spans="1:96" x14ac:dyDescent="0.25">
      <c r="A475" s="30" t="s">
        <v>1822</v>
      </c>
      <c r="B475" s="30">
        <v>7694</v>
      </c>
      <c r="C475" s="30" t="s">
        <v>2642</v>
      </c>
      <c r="D475" s="30">
        <v>880</v>
      </c>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row>
    <row r="476" spans="1:96" x14ac:dyDescent="0.25">
      <c r="A476" s="30" t="s">
        <v>1823</v>
      </c>
      <c r="B476" s="30">
        <v>1520</v>
      </c>
      <c r="C476" s="30" t="s">
        <v>2712</v>
      </c>
      <c r="D476" s="30">
        <v>2000</v>
      </c>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row>
    <row r="477" spans="1:96" x14ac:dyDescent="0.25">
      <c r="A477" s="30" t="s">
        <v>1824</v>
      </c>
      <c r="B477" s="30">
        <v>1522</v>
      </c>
      <c r="C477" s="30" t="s">
        <v>2666</v>
      </c>
      <c r="D477" s="30">
        <v>1420</v>
      </c>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row>
    <row r="478" spans="1:96" x14ac:dyDescent="0.25">
      <c r="A478" s="30" t="s">
        <v>1825</v>
      </c>
      <c r="B478" s="30">
        <v>1528</v>
      </c>
      <c r="C478" s="30" t="s">
        <v>2642</v>
      </c>
      <c r="D478" s="30">
        <v>880</v>
      </c>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row>
    <row r="479" spans="1:96" x14ac:dyDescent="0.25">
      <c r="A479" s="30" t="s">
        <v>1826</v>
      </c>
      <c r="B479" s="30">
        <v>1538</v>
      </c>
      <c r="C479" s="30" t="s">
        <v>2891</v>
      </c>
      <c r="D479" s="30">
        <v>2560</v>
      </c>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row>
    <row r="480" spans="1:96" x14ac:dyDescent="0.25">
      <c r="A480" s="30" t="s">
        <v>1827</v>
      </c>
      <c r="B480" s="30">
        <v>1546</v>
      </c>
      <c r="C480" s="30" t="s">
        <v>2891</v>
      </c>
      <c r="D480" s="30">
        <v>2560</v>
      </c>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row>
    <row r="481" spans="1:96" x14ac:dyDescent="0.25">
      <c r="A481" s="30" t="s">
        <v>1828</v>
      </c>
      <c r="B481" s="30">
        <v>1548</v>
      </c>
      <c r="C481" s="30" t="s">
        <v>2891</v>
      </c>
      <c r="D481" s="30">
        <v>2560</v>
      </c>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row>
    <row r="482" spans="1:96" x14ac:dyDescent="0.25">
      <c r="A482" s="30" t="s">
        <v>1829</v>
      </c>
      <c r="B482" s="30">
        <v>2233</v>
      </c>
      <c r="C482" s="30" t="s">
        <v>2647</v>
      </c>
      <c r="D482" s="30">
        <v>900</v>
      </c>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row>
    <row r="483" spans="1:96" x14ac:dyDescent="0.25">
      <c r="A483" s="30" t="s">
        <v>1830</v>
      </c>
      <c r="B483" s="30">
        <v>1551</v>
      </c>
      <c r="C483" s="30" t="s">
        <v>2706</v>
      </c>
      <c r="D483" s="30">
        <v>130</v>
      </c>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row>
    <row r="484" spans="1:96" x14ac:dyDescent="0.25">
      <c r="A484" s="30" t="s">
        <v>1831</v>
      </c>
      <c r="B484" s="30">
        <v>1556</v>
      </c>
      <c r="C484" s="30" t="s">
        <v>2890</v>
      </c>
      <c r="D484" s="30">
        <v>120</v>
      </c>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row>
    <row r="485" spans="1:96" x14ac:dyDescent="0.25">
      <c r="A485" s="30" t="s">
        <v>1832</v>
      </c>
      <c r="B485" s="30">
        <v>1571</v>
      </c>
      <c r="C485" s="30" t="s">
        <v>2706</v>
      </c>
      <c r="D485" s="30">
        <v>130</v>
      </c>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row>
    <row r="486" spans="1:96" x14ac:dyDescent="0.25">
      <c r="A486" s="30" t="s">
        <v>1833</v>
      </c>
      <c r="B486" s="30">
        <v>1570</v>
      </c>
      <c r="C486" s="30" t="s">
        <v>2706</v>
      </c>
      <c r="D486" s="30">
        <v>130</v>
      </c>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row>
    <row r="487" spans="1:96" x14ac:dyDescent="0.25">
      <c r="A487" s="30" t="s">
        <v>1834</v>
      </c>
      <c r="B487" s="30">
        <v>2576</v>
      </c>
      <c r="C487" s="30" t="s">
        <v>2641</v>
      </c>
      <c r="D487" s="30">
        <v>20</v>
      </c>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row>
    <row r="488" spans="1:96" x14ac:dyDescent="0.25">
      <c r="A488" s="30" t="s">
        <v>1835</v>
      </c>
      <c r="B488" s="30">
        <v>1574</v>
      </c>
      <c r="C488" s="30" t="s">
        <v>2706</v>
      </c>
      <c r="D488" s="30">
        <v>130</v>
      </c>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row>
    <row r="489" spans="1:96" x14ac:dyDescent="0.25">
      <c r="A489" s="30" t="s">
        <v>1836</v>
      </c>
      <c r="B489" s="30">
        <v>1578</v>
      </c>
      <c r="C489" s="30" t="s">
        <v>2647</v>
      </c>
      <c r="D489" s="30">
        <v>900</v>
      </c>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row>
    <row r="490" spans="1:96" x14ac:dyDescent="0.25">
      <c r="A490" s="30" t="s">
        <v>1837</v>
      </c>
      <c r="B490" s="30">
        <v>1582</v>
      </c>
      <c r="C490" s="30" t="s">
        <v>2867</v>
      </c>
      <c r="D490" s="30">
        <v>1020</v>
      </c>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row>
    <row r="491" spans="1:96" x14ac:dyDescent="0.25">
      <c r="A491" s="30" t="s">
        <v>1838</v>
      </c>
      <c r="B491" s="30">
        <v>1586</v>
      </c>
      <c r="C491" s="30" t="s">
        <v>2867</v>
      </c>
      <c r="D491" s="30">
        <v>1020</v>
      </c>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row>
    <row r="492" spans="1:96" x14ac:dyDescent="0.25">
      <c r="A492" s="30" t="s">
        <v>1839</v>
      </c>
      <c r="B492" s="30">
        <v>1590</v>
      </c>
      <c r="C492" s="30" t="s">
        <v>2867</v>
      </c>
      <c r="D492" s="30">
        <v>1020</v>
      </c>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row>
    <row r="493" spans="1:96" x14ac:dyDescent="0.25">
      <c r="A493" s="30" t="s">
        <v>1840</v>
      </c>
      <c r="B493" s="30">
        <v>1588</v>
      </c>
      <c r="C493" s="30" t="s">
        <v>2867</v>
      </c>
      <c r="D493" s="30">
        <v>1020</v>
      </c>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row>
    <row r="494" spans="1:96" x14ac:dyDescent="0.25">
      <c r="A494" s="30" t="s">
        <v>1841</v>
      </c>
      <c r="B494" s="30">
        <v>1608</v>
      </c>
      <c r="C494" s="30" t="s">
        <v>2892</v>
      </c>
      <c r="D494" s="30">
        <v>520</v>
      </c>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row>
    <row r="495" spans="1:96" x14ac:dyDescent="0.25">
      <c r="A495" s="30" t="s">
        <v>1842</v>
      </c>
      <c r="B495" s="30">
        <v>1612</v>
      </c>
      <c r="C495" s="30" t="s">
        <v>2892</v>
      </c>
      <c r="D495" s="30">
        <v>520</v>
      </c>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row>
    <row r="496" spans="1:96" x14ac:dyDescent="0.25">
      <c r="A496" s="30" t="s">
        <v>1843</v>
      </c>
      <c r="B496" s="30">
        <v>1610</v>
      </c>
      <c r="C496" s="30" t="s">
        <v>2892</v>
      </c>
      <c r="D496" s="30">
        <v>520</v>
      </c>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row>
    <row r="497" spans="1:96" x14ac:dyDescent="0.25">
      <c r="A497" s="30" t="s">
        <v>1844</v>
      </c>
      <c r="B497" s="30">
        <v>1615</v>
      </c>
      <c r="C497" s="30" t="s">
        <v>2649</v>
      </c>
      <c r="D497" s="30">
        <v>1040</v>
      </c>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row>
    <row r="498" spans="1:96" x14ac:dyDescent="0.25">
      <c r="A498" s="30" t="s">
        <v>1845</v>
      </c>
      <c r="B498" s="30">
        <v>1613</v>
      </c>
      <c r="C498" s="30" t="s">
        <v>2651</v>
      </c>
      <c r="D498" s="30">
        <v>1010</v>
      </c>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row>
    <row r="499" spans="1:96" x14ac:dyDescent="0.25">
      <c r="A499" s="30" t="s">
        <v>1846</v>
      </c>
      <c r="B499" s="30">
        <v>1619</v>
      </c>
      <c r="C499" s="30" t="s">
        <v>2712</v>
      </c>
      <c r="D499" s="30">
        <v>2000</v>
      </c>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row>
    <row r="500" spans="1:96" x14ac:dyDescent="0.25">
      <c r="A500" s="30" t="s">
        <v>1847</v>
      </c>
      <c r="B500" s="30">
        <v>1614</v>
      </c>
      <c r="C500" s="30" t="s">
        <v>2706</v>
      </c>
      <c r="D500" s="30">
        <v>130</v>
      </c>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row>
    <row r="501" spans="1:96" x14ac:dyDescent="0.25">
      <c r="A501" s="30" t="s">
        <v>1848</v>
      </c>
      <c r="B501" s="30">
        <v>264</v>
      </c>
      <c r="C501" s="30" t="s">
        <v>2647</v>
      </c>
      <c r="D501" s="30">
        <v>900</v>
      </c>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row>
    <row r="502" spans="1:96" x14ac:dyDescent="0.25">
      <c r="A502" s="30" t="s">
        <v>1849</v>
      </c>
      <c r="B502" s="30">
        <v>1616</v>
      </c>
      <c r="C502" s="30" t="s">
        <v>2651</v>
      </c>
      <c r="D502" s="30">
        <v>1010</v>
      </c>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row>
    <row r="503" spans="1:96" x14ac:dyDescent="0.25">
      <c r="A503" s="30" t="s">
        <v>1850</v>
      </c>
      <c r="B503" s="30">
        <v>1622</v>
      </c>
      <c r="C503" s="30" t="s">
        <v>2893</v>
      </c>
      <c r="D503" s="30">
        <v>70</v>
      </c>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row>
    <row r="504" spans="1:96" x14ac:dyDescent="0.25">
      <c r="A504" s="30" t="s">
        <v>1851</v>
      </c>
      <c r="B504" s="30">
        <v>1652</v>
      </c>
      <c r="C504" s="30" t="s">
        <v>2890</v>
      </c>
      <c r="D504" s="30">
        <v>120</v>
      </c>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row>
    <row r="505" spans="1:96" x14ac:dyDescent="0.25">
      <c r="A505" s="30" t="s">
        <v>1852</v>
      </c>
      <c r="B505" s="30">
        <v>509</v>
      </c>
      <c r="C505" s="30" t="s">
        <v>2653</v>
      </c>
      <c r="D505" s="30">
        <v>10</v>
      </c>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row>
    <row r="506" spans="1:96" x14ac:dyDescent="0.25">
      <c r="A506" s="30" t="s">
        <v>1853</v>
      </c>
      <c r="B506" s="30">
        <v>4216</v>
      </c>
      <c r="C506" s="30" t="s">
        <v>2884</v>
      </c>
      <c r="D506" s="30">
        <v>540</v>
      </c>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row>
    <row r="507" spans="1:96" x14ac:dyDescent="0.25">
      <c r="A507" s="30" t="s">
        <v>1854</v>
      </c>
      <c r="B507" s="30">
        <v>1660</v>
      </c>
      <c r="C507" s="30" t="s">
        <v>2884</v>
      </c>
      <c r="D507" s="30">
        <v>540</v>
      </c>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row>
    <row r="508" spans="1:96" x14ac:dyDescent="0.25">
      <c r="A508" s="30" t="s">
        <v>1855</v>
      </c>
      <c r="B508" s="30">
        <v>265</v>
      </c>
      <c r="C508" s="30" t="s">
        <v>2647</v>
      </c>
      <c r="D508" s="30">
        <v>900</v>
      </c>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row>
    <row r="509" spans="1:96" x14ac:dyDescent="0.25">
      <c r="A509" s="30" t="s">
        <v>1856</v>
      </c>
      <c r="B509" s="30">
        <v>1686</v>
      </c>
      <c r="C509" s="30" t="s">
        <v>2712</v>
      </c>
      <c r="D509" s="30">
        <v>2000</v>
      </c>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row>
    <row r="510" spans="1:96" x14ac:dyDescent="0.25">
      <c r="A510" s="30" t="s">
        <v>1857</v>
      </c>
      <c r="B510" s="30">
        <v>1555</v>
      </c>
      <c r="C510" s="30" t="s">
        <v>2647</v>
      </c>
      <c r="D510" s="30">
        <v>900</v>
      </c>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row>
    <row r="511" spans="1:96" x14ac:dyDescent="0.25">
      <c r="A511" s="30" t="s">
        <v>1858</v>
      </c>
      <c r="B511" s="30">
        <v>1720</v>
      </c>
      <c r="C511" s="30" t="s">
        <v>2696</v>
      </c>
      <c r="D511" s="30">
        <v>180</v>
      </c>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row>
    <row r="512" spans="1:96" x14ac:dyDescent="0.25">
      <c r="A512" s="30" t="s">
        <v>1859</v>
      </c>
      <c r="B512" s="30">
        <v>1730</v>
      </c>
      <c r="C512" s="30" t="s">
        <v>2666</v>
      </c>
      <c r="D512" s="30">
        <v>1420</v>
      </c>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row>
    <row r="513" spans="1:96" x14ac:dyDescent="0.25">
      <c r="A513" s="30" t="s">
        <v>1860</v>
      </c>
      <c r="B513" s="30">
        <v>1725</v>
      </c>
      <c r="C513" s="30" t="s">
        <v>2700</v>
      </c>
      <c r="D513" s="30">
        <v>480</v>
      </c>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row>
    <row r="514" spans="1:96" x14ac:dyDescent="0.25">
      <c r="A514" s="30" t="s">
        <v>1861</v>
      </c>
      <c r="B514" s="30">
        <v>65</v>
      </c>
      <c r="C514" s="30" t="s">
        <v>2879</v>
      </c>
      <c r="D514" s="30">
        <v>1195</v>
      </c>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row>
    <row r="515" spans="1:96" x14ac:dyDescent="0.25">
      <c r="A515" s="30" t="s">
        <v>1862</v>
      </c>
      <c r="B515" s="30">
        <v>3194</v>
      </c>
      <c r="C515" s="30" t="s">
        <v>2671</v>
      </c>
      <c r="D515" s="30">
        <v>470</v>
      </c>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row>
    <row r="516" spans="1:96" x14ac:dyDescent="0.25">
      <c r="A516" s="30" t="s">
        <v>1863</v>
      </c>
      <c r="B516" s="30">
        <v>1785</v>
      </c>
      <c r="C516" s="30" t="s">
        <v>2642</v>
      </c>
      <c r="D516" s="30">
        <v>880</v>
      </c>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row>
    <row r="517" spans="1:96" x14ac:dyDescent="0.25">
      <c r="A517" s="30" t="s">
        <v>1864</v>
      </c>
      <c r="B517" s="30">
        <v>1774</v>
      </c>
      <c r="C517" s="30" t="s">
        <v>2642</v>
      </c>
      <c r="D517" s="30">
        <v>880</v>
      </c>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row>
    <row r="518" spans="1:96" x14ac:dyDescent="0.25">
      <c r="A518" s="30" t="s">
        <v>1865</v>
      </c>
      <c r="B518" s="30">
        <v>1788</v>
      </c>
      <c r="C518" s="30" t="s">
        <v>2642</v>
      </c>
      <c r="D518" s="30">
        <v>880</v>
      </c>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row>
    <row r="519" spans="1:96" x14ac:dyDescent="0.25">
      <c r="A519" s="30" t="s">
        <v>1866</v>
      </c>
      <c r="B519" s="30">
        <v>7701</v>
      </c>
      <c r="C519" s="30" t="s">
        <v>2666</v>
      </c>
      <c r="D519" s="30">
        <v>1420</v>
      </c>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row>
    <row r="520" spans="1:96" x14ac:dyDescent="0.25">
      <c r="A520" s="30" t="s">
        <v>1867</v>
      </c>
      <c r="B520" s="30">
        <v>1295</v>
      </c>
      <c r="C520" s="30" t="s">
        <v>2642</v>
      </c>
      <c r="D520" s="30">
        <v>880</v>
      </c>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row>
    <row r="521" spans="1:96" x14ac:dyDescent="0.25">
      <c r="A521" s="30" t="s">
        <v>1868</v>
      </c>
      <c r="B521" s="30">
        <v>1901</v>
      </c>
      <c r="C521" s="30" t="s">
        <v>2702</v>
      </c>
      <c r="D521" s="30">
        <v>8001</v>
      </c>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row>
    <row r="522" spans="1:96" x14ac:dyDescent="0.25">
      <c r="A522" s="30" t="s">
        <v>1869</v>
      </c>
      <c r="B522" s="30">
        <v>1796</v>
      </c>
      <c r="C522" s="30" t="s">
        <v>2653</v>
      </c>
      <c r="D522" s="30">
        <v>10</v>
      </c>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row>
    <row r="523" spans="1:96" x14ac:dyDescent="0.25">
      <c r="A523" s="30" t="s">
        <v>1870</v>
      </c>
      <c r="B523" s="30">
        <v>1748</v>
      </c>
      <c r="C523" s="30" t="s">
        <v>2642</v>
      </c>
      <c r="D523" s="30">
        <v>880</v>
      </c>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row>
    <row r="524" spans="1:96" x14ac:dyDescent="0.25">
      <c r="A524" s="30" t="s">
        <v>1871</v>
      </c>
      <c r="B524" s="30">
        <v>1877</v>
      </c>
      <c r="C524" s="30" t="s">
        <v>2702</v>
      </c>
      <c r="D524" s="30">
        <v>8001</v>
      </c>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row>
    <row r="525" spans="1:96" x14ac:dyDescent="0.25">
      <c r="A525" s="30" t="s">
        <v>1872</v>
      </c>
      <c r="B525" s="30">
        <v>9999</v>
      </c>
      <c r="C525" s="30" t="s">
        <v>2692</v>
      </c>
      <c r="D525" s="30">
        <v>9000</v>
      </c>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row>
    <row r="526" spans="1:96" x14ac:dyDescent="0.25">
      <c r="A526" s="30" t="s">
        <v>1873</v>
      </c>
      <c r="B526" s="30">
        <v>1791</v>
      </c>
      <c r="C526" s="30" t="s">
        <v>2702</v>
      </c>
      <c r="D526" s="30">
        <v>8001</v>
      </c>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row>
    <row r="527" spans="1:96" x14ac:dyDescent="0.25">
      <c r="A527" s="30" t="s">
        <v>1874</v>
      </c>
      <c r="B527" s="30">
        <v>1795</v>
      </c>
      <c r="C527" s="30" t="s">
        <v>2702</v>
      </c>
      <c r="D527" s="30">
        <v>8001</v>
      </c>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row>
    <row r="528" spans="1:96" x14ac:dyDescent="0.25">
      <c r="A528" s="30" t="s">
        <v>1875</v>
      </c>
      <c r="B528" s="30">
        <v>1752</v>
      </c>
      <c r="C528" s="30" t="s">
        <v>2641</v>
      </c>
      <c r="D528" s="30">
        <v>20</v>
      </c>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row>
    <row r="529" spans="1:96" x14ac:dyDescent="0.25">
      <c r="A529" s="30" t="s">
        <v>1876</v>
      </c>
      <c r="B529" s="30">
        <v>206</v>
      </c>
      <c r="C529" s="30" t="s">
        <v>2890</v>
      </c>
      <c r="D529" s="30">
        <v>120</v>
      </c>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row>
    <row r="530" spans="1:96" x14ac:dyDescent="0.25">
      <c r="A530" s="30" t="s">
        <v>1877</v>
      </c>
      <c r="B530" s="30">
        <v>1790</v>
      </c>
      <c r="C530" s="30" t="s">
        <v>2666</v>
      </c>
      <c r="D530" s="30">
        <v>1420</v>
      </c>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row>
    <row r="531" spans="1:96" x14ac:dyDescent="0.25">
      <c r="A531" s="30" t="s">
        <v>1878</v>
      </c>
      <c r="B531" s="30">
        <v>1798</v>
      </c>
      <c r="C531" s="30" t="s">
        <v>2651</v>
      </c>
      <c r="D531" s="30">
        <v>1010</v>
      </c>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row>
    <row r="532" spans="1:96" x14ac:dyDescent="0.25">
      <c r="A532" s="30" t="s">
        <v>1879</v>
      </c>
      <c r="B532" s="30">
        <v>1800</v>
      </c>
      <c r="C532" s="30" t="s">
        <v>2696</v>
      </c>
      <c r="D532" s="30">
        <v>180</v>
      </c>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row>
    <row r="533" spans="1:96" x14ac:dyDescent="0.25">
      <c r="A533" s="30" t="s">
        <v>1880</v>
      </c>
      <c r="B533" s="30">
        <v>1816</v>
      </c>
      <c r="C533" s="30" t="s">
        <v>2642</v>
      </c>
      <c r="D533" s="30">
        <v>880</v>
      </c>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row>
    <row r="534" spans="1:96" x14ac:dyDescent="0.25">
      <c r="A534" s="30" t="s">
        <v>1881</v>
      </c>
      <c r="B534" s="30">
        <v>1828</v>
      </c>
      <c r="C534" s="30" t="s">
        <v>2804</v>
      </c>
      <c r="D534" s="30">
        <v>2690</v>
      </c>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row>
    <row r="535" spans="1:96" x14ac:dyDescent="0.25">
      <c r="A535" s="30" t="s">
        <v>1882</v>
      </c>
      <c r="B535" s="30">
        <v>1842</v>
      </c>
      <c r="C535" s="30" t="s">
        <v>2700</v>
      </c>
      <c r="D535" s="30">
        <v>480</v>
      </c>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row>
    <row r="536" spans="1:96" x14ac:dyDescent="0.25">
      <c r="A536" s="30" t="s">
        <v>1883</v>
      </c>
      <c r="B536" s="30">
        <v>1846</v>
      </c>
      <c r="C536" s="30" t="s">
        <v>2642</v>
      </c>
      <c r="D536" s="30">
        <v>880</v>
      </c>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row>
    <row r="537" spans="1:96" x14ac:dyDescent="0.25">
      <c r="A537" s="30" t="s">
        <v>1884</v>
      </c>
      <c r="B537" s="30">
        <v>1850</v>
      </c>
      <c r="C537" s="30" t="s">
        <v>2766</v>
      </c>
      <c r="D537" s="30">
        <v>2405</v>
      </c>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row>
    <row r="538" spans="1:96" x14ac:dyDescent="0.25">
      <c r="A538" s="30" t="s">
        <v>1885</v>
      </c>
      <c r="B538" s="30">
        <v>1844</v>
      </c>
      <c r="C538" s="30" t="s">
        <v>2671</v>
      </c>
      <c r="D538" s="30">
        <v>470</v>
      </c>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row>
    <row r="539" spans="1:96" x14ac:dyDescent="0.25">
      <c r="A539" s="30" t="s">
        <v>1886</v>
      </c>
      <c r="B539" s="30">
        <v>9698</v>
      </c>
      <c r="C539" s="30" t="s">
        <v>2894</v>
      </c>
      <c r="D539" s="30">
        <v>3020</v>
      </c>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row>
    <row r="540" spans="1:96" x14ac:dyDescent="0.25">
      <c r="A540" s="30" t="s">
        <v>1887</v>
      </c>
      <c r="B540" s="30">
        <v>1864</v>
      </c>
      <c r="C540" s="30" t="s">
        <v>2666</v>
      </c>
      <c r="D540" s="30">
        <v>1420</v>
      </c>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row>
    <row r="541" spans="1:96" x14ac:dyDescent="0.25">
      <c r="A541" s="30" t="s">
        <v>1888</v>
      </c>
      <c r="B541" s="30">
        <v>1861</v>
      </c>
      <c r="C541" s="30" t="s">
        <v>2666</v>
      </c>
      <c r="D541" s="30">
        <v>1420</v>
      </c>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row>
    <row r="542" spans="1:96" x14ac:dyDescent="0.25">
      <c r="A542" s="30" t="s">
        <v>1889</v>
      </c>
      <c r="B542" s="30">
        <v>6054</v>
      </c>
      <c r="C542" s="30" t="s">
        <v>2888</v>
      </c>
      <c r="D542" s="30">
        <v>2180</v>
      </c>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row>
    <row r="543" spans="1:96" x14ac:dyDescent="0.25">
      <c r="A543" s="30" t="s">
        <v>1890</v>
      </c>
      <c r="B543" s="30">
        <v>1882</v>
      </c>
      <c r="C543" s="30" t="s">
        <v>2663</v>
      </c>
      <c r="D543" s="30">
        <v>30</v>
      </c>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row>
    <row r="544" spans="1:96" x14ac:dyDescent="0.25">
      <c r="A544" s="30" t="s">
        <v>1891</v>
      </c>
      <c r="B544" s="30">
        <v>1883</v>
      </c>
      <c r="C544" s="30" t="s">
        <v>2700</v>
      </c>
      <c r="D544" s="30">
        <v>480</v>
      </c>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row>
    <row r="545" spans="1:96" x14ac:dyDescent="0.25">
      <c r="A545" s="30" t="s">
        <v>1892</v>
      </c>
      <c r="B545" s="30">
        <v>1885</v>
      </c>
      <c r="C545" s="30" t="s">
        <v>2651</v>
      </c>
      <c r="D545" s="30">
        <v>1010</v>
      </c>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row>
    <row r="546" spans="1:96" x14ac:dyDescent="0.25">
      <c r="A546" s="30" t="s">
        <v>1893</v>
      </c>
      <c r="B546" s="30">
        <v>1872</v>
      </c>
      <c r="C546" s="30" t="s">
        <v>2804</v>
      </c>
      <c r="D546" s="30">
        <v>2690</v>
      </c>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row>
    <row r="547" spans="1:96" x14ac:dyDescent="0.25">
      <c r="A547" s="30" t="s">
        <v>1894</v>
      </c>
      <c r="B547" s="30">
        <v>1880</v>
      </c>
      <c r="C547" s="30" t="s">
        <v>2666</v>
      </c>
      <c r="D547" s="30">
        <v>1420</v>
      </c>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row>
    <row r="548" spans="1:96" x14ac:dyDescent="0.25">
      <c r="A548" s="30" t="s">
        <v>1895</v>
      </c>
      <c r="B548" s="30">
        <v>1869</v>
      </c>
      <c r="C548" s="30" t="s">
        <v>2666</v>
      </c>
      <c r="D548" s="30">
        <v>1420</v>
      </c>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row>
    <row r="549" spans="1:96" x14ac:dyDescent="0.25">
      <c r="A549" s="30" t="s">
        <v>1896</v>
      </c>
      <c r="B549" s="30">
        <v>1886</v>
      </c>
      <c r="C549" s="30" t="s">
        <v>2666</v>
      </c>
      <c r="D549" s="30">
        <v>1420</v>
      </c>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row>
    <row r="550" spans="1:96" x14ac:dyDescent="0.25">
      <c r="A550" s="30" t="s">
        <v>1897</v>
      </c>
      <c r="B550" s="30">
        <v>4798</v>
      </c>
      <c r="C550" s="30" t="s">
        <v>2666</v>
      </c>
      <c r="D550" s="30">
        <v>1420</v>
      </c>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row>
    <row r="551" spans="1:96" x14ac:dyDescent="0.25">
      <c r="A551" s="30" t="s">
        <v>1898</v>
      </c>
      <c r="B551" s="30">
        <v>510</v>
      </c>
      <c r="C551" s="30" t="s">
        <v>2760</v>
      </c>
      <c r="D551" s="30">
        <v>1560</v>
      </c>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row>
    <row r="552" spans="1:96" x14ac:dyDescent="0.25">
      <c r="A552" s="30" t="s">
        <v>1899</v>
      </c>
      <c r="B552" s="30">
        <v>5844</v>
      </c>
      <c r="C552" s="30" t="s">
        <v>2642</v>
      </c>
      <c r="D552" s="30">
        <v>880</v>
      </c>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row>
    <row r="553" spans="1:96" x14ac:dyDescent="0.25">
      <c r="A553" s="30" t="s">
        <v>1900</v>
      </c>
      <c r="B553" s="30">
        <v>1899</v>
      </c>
      <c r="C553" s="30" t="s">
        <v>2647</v>
      </c>
      <c r="D553" s="30">
        <v>900</v>
      </c>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row>
    <row r="554" spans="1:96" x14ac:dyDescent="0.25">
      <c r="A554" s="30" t="s">
        <v>1901</v>
      </c>
      <c r="B554" s="30">
        <v>1873</v>
      </c>
      <c r="C554" s="30" t="s">
        <v>2647</v>
      </c>
      <c r="D554" s="30">
        <v>900</v>
      </c>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row>
    <row r="555" spans="1:96" x14ac:dyDescent="0.25">
      <c r="A555" s="30" t="s">
        <v>1902</v>
      </c>
      <c r="B555" s="30">
        <v>1876</v>
      </c>
      <c r="C555" s="30" t="s">
        <v>2666</v>
      </c>
      <c r="D555" s="30">
        <v>1420</v>
      </c>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row>
    <row r="556" spans="1:96" x14ac:dyDescent="0.25">
      <c r="A556" s="30" t="s">
        <v>1903</v>
      </c>
      <c r="B556" s="30">
        <v>1870</v>
      </c>
      <c r="C556" s="30" t="s">
        <v>2651</v>
      </c>
      <c r="D556" s="30">
        <v>1010</v>
      </c>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row>
    <row r="557" spans="1:96" x14ac:dyDescent="0.25">
      <c r="A557" s="30" t="s">
        <v>1904</v>
      </c>
      <c r="B557" s="30">
        <v>1878</v>
      </c>
      <c r="C557" s="30" t="s">
        <v>2641</v>
      </c>
      <c r="D557" s="30">
        <v>20</v>
      </c>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row>
    <row r="558" spans="1:96" x14ac:dyDescent="0.25">
      <c r="A558" s="30" t="s">
        <v>1905</v>
      </c>
      <c r="B558" s="30">
        <v>1889</v>
      </c>
      <c r="C558" s="30" t="s">
        <v>2810</v>
      </c>
      <c r="D558" s="30">
        <v>50</v>
      </c>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row>
    <row r="559" spans="1:96" x14ac:dyDescent="0.25">
      <c r="A559" s="30" t="s">
        <v>1906</v>
      </c>
      <c r="B559" s="30">
        <v>1888</v>
      </c>
      <c r="C559" s="30" t="s">
        <v>2780</v>
      </c>
      <c r="D559" s="30">
        <v>2035</v>
      </c>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row>
    <row r="560" spans="1:96" x14ac:dyDescent="0.25">
      <c r="A560" s="30" t="s">
        <v>1907</v>
      </c>
      <c r="B560" s="30">
        <v>2096</v>
      </c>
      <c r="C560" s="30" t="s">
        <v>2804</v>
      </c>
      <c r="D560" s="30">
        <v>2690</v>
      </c>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row>
    <row r="561" spans="1:96" x14ac:dyDescent="0.25">
      <c r="A561" s="30" t="s">
        <v>1908</v>
      </c>
      <c r="B561" s="30">
        <v>1908</v>
      </c>
      <c r="C561" s="30" t="s">
        <v>2642</v>
      </c>
      <c r="D561" s="30">
        <v>880</v>
      </c>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row>
    <row r="562" spans="1:96" x14ac:dyDescent="0.25">
      <c r="A562" s="30" t="s">
        <v>1909</v>
      </c>
      <c r="B562" s="30">
        <v>3220</v>
      </c>
      <c r="C562" s="30" t="s">
        <v>2895</v>
      </c>
      <c r="D562" s="30">
        <v>1160</v>
      </c>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row>
    <row r="563" spans="1:96" x14ac:dyDescent="0.25">
      <c r="A563" s="30" t="s">
        <v>1910</v>
      </c>
      <c r="B563" s="30">
        <v>3228</v>
      </c>
      <c r="C563" s="30" t="s">
        <v>2895</v>
      </c>
      <c r="D563" s="30">
        <v>1160</v>
      </c>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row>
    <row r="564" spans="1:96" x14ac:dyDescent="0.25">
      <c r="A564" s="30" t="s">
        <v>1911</v>
      </c>
      <c r="B564" s="30">
        <v>1914</v>
      </c>
      <c r="C564" s="30" t="s">
        <v>2641</v>
      </c>
      <c r="D564" s="30">
        <v>20</v>
      </c>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row>
    <row r="565" spans="1:96" x14ac:dyDescent="0.25">
      <c r="A565" s="30" t="s">
        <v>1912</v>
      </c>
      <c r="B565" s="30">
        <v>1916</v>
      </c>
      <c r="C565" s="30" t="s">
        <v>2706</v>
      </c>
      <c r="D565" s="30">
        <v>130</v>
      </c>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row>
    <row r="566" spans="1:96" x14ac:dyDescent="0.25">
      <c r="A566" s="30" t="s">
        <v>1913</v>
      </c>
      <c r="B566" s="30">
        <v>1915</v>
      </c>
      <c r="C566" s="30" t="s">
        <v>2888</v>
      </c>
      <c r="D566" s="30">
        <v>2180</v>
      </c>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row>
    <row r="567" spans="1:96" x14ac:dyDescent="0.25">
      <c r="A567" s="30" t="s">
        <v>1914</v>
      </c>
      <c r="B567" s="30">
        <v>1920</v>
      </c>
      <c r="C567" s="30" t="s">
        <v>2760</v>
      </c>
      <c r="D567" s="30">
        <v>1560</v>
      </c>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row>
    <row r="568" spans="1:96" x14ac:dyDescent="0.25">
      <c r="A568" s="30" t="s">
        <v>1915</v>
      </c>
      <c r="B568" s="30">
        <v>1925</v>
      </c>
      <c r="C568" s="30" t="s">
        <v>2647</v>
      </c>
      <c r="D568" s="30">
        <v>900</v>
      </c>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row>
    <row r="569" spans="1:96" x14ac:dyDescent="0.25">
      <c r="A569" s="30" t="s">
        <v>1916</v>
      </c>
      <c r="B569" s="30">
        <v>1928</v>
      </c>
      <c r="C569" s="30" t="s">
        <v>2642</v>
      </c>
      <c r="D569" s="30">
        <v>880</v>
      </c>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row>
    <row r="570" spans="1:96" x14ac:dyDescent="0.25">
      <c r="A570" s="30" t="s">
        <v>1917</v>
      </c>
      <c r="B570" s="30">
        <v>1934</v>
      </c>
      <c r="C570" s="30" t="s">
        <v>2647</v>
      </c>
      <c r="D570" s="30">
        <v>900</v>
      </c>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row>
    <row r="571" spans="1:96" x14ac:dyDescent="0.25">
      <c r="A571" s="30" t="s">
        <v>1918</v>
      </c>
      <c r="B571" s="30">
        <v>243</v>
      </c>
      <c r="C571" s="30" t="s">
        <v>2706</v>
      </c>
      <c r="D571" s="30">
        <v>130</v>
      </c>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row>
    <row r="572" spans="1:96" x14ac:dyDescent="0.25">
      <c r="A572" s="30" t="s">
        <v>1919</v>
      </c>
      <c r="B572" s="30">
        <v>1937</v>
      </c>
      <c r="C572" s="30" t="s">
        <v>2641</v>
      </c>
      <c r="D572" s="30">
        <v>20</v>
      </c>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row>
    <row r="573" spans="1:96" x14ac:dyDescent="0.25">
      <c r="A573" s="30" t="s">
        <v>1920</v>
      </c>
      <c r="B573" s="30">
        <v>2089</v>
      </c>
      <c r="C573" s="30" t="s">
        <v>2760</v>
      </c>
      <c r="D573" s="30">
        <v>1560</v>
      </c>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row>
    <row r="574" spans="1:96" x14ac:dyDescent="0.25">
      <c r="A574" s="30" t="s">
        <v>1921</v>
      </c>
      <c r="B574" s="30">
        <v>1938</v>
      </c>
      <c r="C574" s="30" t="s">
        <v>2896</v>
      </c>
      <c r="D574" s="30">
        <v>2020</v>
      </c>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row>
    <row r="575" spans="1:96" x14ac:dyDescent="0.25">
      <c r="A575" s="30" t="s">
        <v>1922</v>
      </c>
      <c r="B575" s="30">
        <v>7532</v>
      </c>
      <c r="C575" s="30" t="s">
        <v>2640</v>
      </c>
      <c r="D575" s="30">
        <v>2700</v>
      </c>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row>
    <row r="576" spans="1:96" x14ac:dyDescent="0.25">
      <c r="A576" s="30" t="s">
        <v>1923</v>
      </c>
      <c r="B576" s="30">
        <v>1948</v>
      </c>
      <c r="C576" s="30" t="s">
        <v>2696</v>
      </c>
      <c r="D576" s="30">
        <v>180</v>
      </c>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row>
    <row r="577" spans="1:96" x14ac:dyDescent="0.25">
      <c r="A577" s="30" t="s">
        <v>1924</v>
      </c>
      <c r="B577" s="30">
        <v>1952</v>
      </c>
      <c r="C577" s="30" t="s">
        <v>2762</v>
      </c>
      <c r="D577" s="30">
        <v>870</v>
      </c>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row>
    <row r="578" spans="1:96" x14ac:dyDescent="0.25">
      <c r="A578" s="30" t="s">
        <v>1925</v>
      </c>
      <c r="B578" s="30">
        <v>1966</v>
      </c>
      <c r="C578" s="30" t="s">
        <v>2897</v>
      </c>
      <c r="D578" s="30">
        <v>2010</v>
      </c>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row>
    <row r="579" spans="1:96" x14ac:dyDescent="0.25">
      <c r="A579" s="30" t="s">
        <v>1926</v>
      </c>
      <c r="B579" s="30">
        <v>1970</v>
      </c>
      <c r="C579" s="30" t="s">
        <v>2706</v>
      </c>
      <c r="D579" s="30">
        <v>130</v>
      </c>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row>
    <row r="580" spans="1:96" x14ac:dyDescent="0.25">
      <c r="A580" s="30" t="s">
        <v>1927</v>
      </c>
      <c r="B580" s="30">
        <v>5606</v>
      </c>
      <c r="C580" s="30" t="s">
        <v>2700</v>
      </c>
      <c r="D580" s="30">
        <v>480</v>
      </c>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row>
    <row r="581" spans="1:96" x14ac:dyDescent="0.25">
      <c r="A581" s="30" t="s">
        <v>1928</v>
      </c>
      <c r="B581" s="30">
        <v>1976</v>
      </c>
      <c r="C581" s="30" t="s">
        <v>2666</v>
      </c>
      <c r="D581" s="30">
        <v>1420</v>
      </c>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row>
    <row r="582" spans="1:96" x14ac:dyDescent="0.25">
      <c r="A582" s="30" t="s">
        <v>1929</v>
      </c>
      <c r="B582" s="30">
        <v>9080</v>
      </c>
      <c r="C582" s="30" t="s">
        <v>2898</v>
      </c>
      <c r="D582" s="30">
        <v>3010</v>
      </c>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row>
    <row r="583" spans="1:96" x14ac:dyDescent="0.25">
      <c r="A583" s="30" t="s">
        <v>1930</v>
      </c>
      <c r="B583" s="30">
        <v>1996</v>
      </c>
      <c r="C583" s="30" t="s">
        <v>2700</v>
      </c>
      <c r="D583" s="30">
        <v>480</v>
      </c>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row>
    <row r="584" spans="1:96" x14ac:dyDescent="0.25">
      <c r="A584" s="30" t="s">
        <v>1931</v>
      </c>
      <c r="B584" s="30">
        <v>2006</v>
      </c>
      <c r="C584" s="30" t="s">
        <v>2899</v>
      </c>
      <c r="D584" s="30">
        <v>1360</v>
      </c>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row>
    <row r="585" spans="1:96" x14ac:dyDescent="0.25">
      <c r="A585" s="30" t="s">
        <v>1932</v>
      </c>
      <c r="B585" s="30">
        <v>2012</v>
      </c>
      <c r="C585" s="30" t="s">
        <v>2647</v>
      </c>
      <c r="D585" s="30">
        <v>900</v>
      </c>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row>
    <row r="586" spans="1:96" x14ac:dyDescent="0.25">
      <c r="A586" s="30" t="s">
        <v>1933</v>
      </c>
      <c r="B586" s="30">
        <v>2018</v>
      </c>
      <c r="C586" s="30" t="s">
        <v>2900</v>
      </c>
      <c r="D586" s="30">
        <v>2800</v>
      </c>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row>
    <row r="587" spans="1:96" x14ac:dyDescent="0.25">
      <c r="A587" s="30" t="s">
        <v>1934</v>
      </c>
      <c r="B587" s="30">
        <v>2024</v>
      </c>
      <c r="C587" s="30" t="s">
        <v>2898</v>
      </c>
      <c r="D587" s="30">
        <v>3010</v>
      </c>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row>
    <row r="588" spans="1:96" x14ac:dyDescent="0.25">
      <c r="A588" s="30" t="s">
        <v>1935</v>
      </c>
      <c r="B588" s="30">
        <v>2050</v>
      </c>
      <c r="C588" s="30" t="s">
        <v>2901</v>
      </c>
      <c r="D588" s="30">
        <v>770</v>
      </c>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row>
    <row r="589" spans="1:96" x14ac:dyDescent="0.25">
      <c r="A589" s="30" t="s">
        <v>1936</v>
      </c>
      <c r="B589" s="30">
        <v>2058</v>
      </c>
      <c r="C589" s="30" t="s">
        <v>2901</v>
      </c>
      <c r="D589" s="30">
        <v>770</v>
      </c>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row>
    <row r="590" spans="1:96" x14ac:dyDescent="0.25">
      <c r="A590" s="30" t="s">
        <v>1937</v>
      </c>
      <c r="B590" s="30">
        <v>1967</v>
      </c>
      <c r="C590" s="30" t="s">
        <v>2901</v>
      </c>
      <c r="D590" s="30">
        <v>770</v>
      </c>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row>
    <row r="591" spans="1:96" x14ac:dyDescent="0.25">
      <c r="A591" s="30" t="s">
        <v>1938</v>
      </c>
      <c r="B591" s="30">
        <v>2054</v>
      </c>
      <c r="C591" s="30" t="s">
        <v>2901</v>
      </c>
      <c r="D591" s="30">
        <v>770</v>
      </c>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row>
    <row r="592" spans="1:96" x14ac:dyDescent="0.25">
      <c r="A592" s="30" t="s">
        <v>1939</v>
      </c>
      <c r="B592" s="30">
        <v>2035</v>
      </c>
      <c r="C592" s="30" t="s">
        <v>2893</v>
      </c>
      <c r="D592" s="30">
        <v>70</v>
      </c>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row>
    <row r="593" spans="1:96" x14ac:dyDescent="0.25">
      <c r="A593" s="30" t="s">
        <v>1940</v>
      </c>
      <c r="B593" s="30">
        <v>2063</v>
      </c>
      <c r="C593" s="30" t="s">
        <v>2774</v>
      </c>
      <c r="D593" s="30">
        <v>1180</v>
      </c>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row>
    <row r="594" spans="1:96" x14ac:dyDescent="0.25">
      <c r="A594" s="30" t="s">
        <v>1941</v>
      </c>
      <c r="B594" s="30">
        <v>2088</v>
      </c>
      <c r="C594" s="30" t="s">
        <v>2701</v>
      </c>
      <c r="D594" s="30">
        <v>860</v>
      </c>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row>
    <row r="595" spans="1:96" x14ac:dyDescent="0.25">
      <c r="A595" s="30" t="s">
        <v>1942</v>
      </c>
      <c r="B595" s="30">
        <v>2092</v>
      </c>
      <c r="C595" s="30" t="s">
        <v>2701</v>
      </c>
      <c r="D595" s="30">
        <v>860</v>
      </c>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row>
    <row r="596" spans="1:96" x14ac:dyDescent="0.25">
      <c r="A596" s="30" t="s">
        <v>1943</v>
      </c>
      <c r="B596" s="30">
        <v>2091</v>
      </c>
      <c r="C596" s="30" t="s">
        <v>2701</v>
      </c>
      <c r="D596" s="30">
        <v>860</v>
      </c>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row>
    <row r="597" spans="1:96" x14ac:dyDescent="0.25">
      <c r="A597" s="30" t="s">
        <v>1944</v>
      </c>
      <c r="B597" s="30">
        <v>5997</v>
      </c>
      <c r="C597" s="30" t="s">
        <v>2647</v>
      </c>
      <c r="D597" s="30">
        <v>900</v>
      </c>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row>
    <row r="598" spans="1:96" x14ac:dyDescent="0.25">
      <c r="A598" s="30" t="s">
        <v>1945</v>
      </c>
      <c r="B598" s="30">
        <v>2093</v>
      </c>
      <c r="C598" s="30" t="s">
        <v>2666</v>
      </c>
      <c r="D598" s="30">
        <v>1420</v>
      </c>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row>
    <row r="599" spans="1:96" x14ac:dyDescent="0.25">
      <c r="A599" s="30" t="s">
        <v>1946</v>
      </c>
      <c r="B599" s="30">
        <v>2094</v>
      </c>
      <c r="C599" s="30" t="s">
        <v>2706</v>
      </c>
      <c r="D599" s="30">
        <v>130</v>
      </c>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row>
    <row r="600" spans="1:96" x14ac:dyDescent="0.25">
      <c r="A600" s="30" t="s">
        <v>1947</v>
      </c>
      <c r="B600" s="30">
        <v>2095</v>
      </c>
      <c r="C600" s="30" t="s">
        <v>2696</v>
      </c>
      <c r="D600" s="30">
        <v>180</v>
      </c>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row>
    <row r="601" spans="1:96" x14ac:dyDescent="0.25">
      <c r="A601" s="30" t="s">
        <v>1948</v>
      </c>
      <c r="B601" s="30">
        <v>201</v>
      </c>
      <c r="C601" s="30" t="s">
        <v>2647</v>
      </c>
      <c r="D601" s="30">
        <v>900</v>
      </c>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row>
    <row r="602" spans="1:96" x14ac:dyDescent="0.25">
      <c r="A602" s="30" t="s">
        <v>1949</v>
      </c>
      <c r="B602" s="30">
        <v>2114</v>
      </c>
      <c r="C602" s="30" t="s">
        <v>2696</v>
      </c>
      <c r="D602" s="30">
        <v>180</v>
      </c>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row>
    <row r="603" spans="1:96" x14ac:dyDescent="0.25">
      <c r="A603" s="30" t="s">
        <v>1950</v>
      </c>
      <c r="B603" s="30">
        <v>2205</v>
      </c>
      <c r="C603" s="30" t="s">
        <v>2642</v>
      </c>
      <c r="D603" s="30">
        <v>880</v>
      </c>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row>
    <row r="604" spans="1:96" x14ac:dyDescent="0.25">
      <c r="A604" s="30" t="s">
        <v>1951</v>
      </c>
      <c r="B604" s="30">
        <v>2209</v>
      </c>
      <c r="C604" s="30" t="s">
        <v>2642</v>
      </c>
      <c r="D604" s="30">
        <v>880</v>
      </c>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row>
    <row r="605" spans="1:96" x14ac:dyDescent="0.25">
      <c r="A605" s="30" t="s">
        <v>1952</v>
      </c>
      <c r="B605" s="30">
        <v>2122</v>
      </c>
      <c r="C605" s="30" t="s">
        <v>2902</v>
      </c>
      <c r="D605" s="30">
        <v>1980</v>
      </c>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row>
    <row r="606" spans="1:96" x14ac:dyDescent="0.25">
      <c r="A606" s="30" t="s">
        <v>1953</v>
      </c>
      <c r="B606" s="30">
        <v>2126</v>
      </c>
      <c r="C606" s="30" t="s">
        <v>2902</v>
      </c>
      <c r="D606" s="30">
        <v>1980</v>
      </c>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row>
    <row r="607" spans="1:96" x14ac:dyDescent="0.25">
      <c r="A607" s="30" t="s">
        <v>1954</v>
      </c>
      <c r="B607" s="30">
        <v>8090</v>
      </c>
      <c r="C607" s="30" t="s">
        <v>2666</v>
      </c>
      <c r="D607" s="30">
        <v>1420</v>
      </c>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row>
    <row r="608" spans="1:96" x14ac:dyDescent="0.25">
      <c r="A608" s="30" t="s">
        <v>1955</v>
      </c>
      <c r="B608" s="30">
        <v>7042</v>
      </c>
      <c r="C608" s="30" t="s">
        <v>2903</v>
      </c>
      <c r="D608" s="30">
        <v>2600</v>
      </c>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row>
    <row r="609" spans="1:96" x14ac:dyDescent="0.25">
      <c r="A609" s="30" t="s">
        <v>1956</v>
      </c>
      <c r="B609" s="30">
        <v>2130</v>
      </c>
      <c r="C609" s="30" t="s">
        <v>2666</v>
      </c>
      <c r="D609" s="30">
        <v>1420</v>
      </c>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row>
    <row r="610" spans="1:96" x14ac:dyDescent="0.25">
      <c r="A610" s="30" t="s">
        <v>1957</v>
      </c>
      <c r="B610" s="30">
        <v>2136</v>
      </c>
      <c r="C610" s="30" t="s">
        <v>2904</v>
      </c>
      <c r="D610" s="30">
        <v>170</v>
      </c>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row>
    <row r="611" spans="1:96" x14ac:dyDescent="0.25">
      <c r="A611" s="30" t="s">
        <v>1958</v>
      </c>
      <c r="B611" s="30">
        <v>2140</v>
      </c>
      <c r="C611" s="30" t="s">
        <v>2904</v>
      </c>
      <c r="D611" s="30">
        <v>170</v>
      </c>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row>
    <row r="612" spans="1:96" x14ac:dyDescent="0.25">
      <c r="A612" s="30" t="s">
        <v>1959</v>
      </c>
      <c r="B612" s="30">
        <v>2150</v>
      </c>
      <c r="C612" s="30" t="s">
        <v>2905</v>
      </c>
      <c r="D612" s="30">
        <v>2730</v>
      </c>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row>
    <row r="613" spans="1:96" x14ac:dyDescent="0.25">
      <c r="A613" s="30" t="s">
        <v>1960</v>
      </c>
      <c r="B613" s="30">
        <v>2148</v>
      </c>
      <c r="C613" s="30" t="s">
        <v>2905</v>
      </c>
      <c r="D613" s="30">
        <v>2730</v>
      </c>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row>
    <row r="614" spans="1:96" x14ac:dyDescent="0.25">
      <c r="A614" s="30" t="s">
        <v>1961</v>
      </c>
      <c r="B614" s="30">
        <v>2152</v>
      </c>
      <c r="C614" s="30" t="s">
        <v>2762</v>
      </c>
      <c r="D614" s="30">
        <v>870</v>
      </c>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row>
    <row r="615" spans="1:96" x14ac:dyDescent="0.25">
      <c r="A615" s="30" t="s">
        <v>1962</v>
      </c>
      <c r="B615" s="30">
        <v>2155</v>
      </c>
      <c r="C615" s="30" t="s">
        <v>2762</v>
      </c>
      <c r="D615" s="30">
        <v>870</v>
      </c>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row>
    <row r="616" spans="1:96" x14ac:dyDescent="0.25">
      <c r="A616" s="30" t="s">
        <v>1963</v>
      </c>
      <c r="B616" s="30">
        <v>2293</v>
      </c>
      <c r="C616" s="30" t="s">
        <v>2762</v>
      </c>
      <c r="D616" s="30">
        <v>870</v>
      </c>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row>
    <row r="617" spans="1:96" x14ac:dyDescent="0.25">
      <c r="A617" s="30" t="s">
        <v>1964</v>
      </c>
      <c r="B617" s="30">
        <v>2164</v>
      </c>
      <c r="C617" s="30" t="s">
        <v>2762</v>
      </c>
      <c r="D617" s="30">
        <v>870</v>
      </c>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row>
    <row r="618" spans="1:96" x14ac:dyDescent="0.25">
      <c r="A618" s="30" t="s">
        <v>1965</v>
      </c>
      <c r="B618" s="30">
        <v>2160</v>
      </c>
      <c r="C618" s="30" t="s">
        <v>2762</v>
      </c>
      <c r="D618" s="30">
        <v>870</v>
      </c>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row>
    <row r="619" spans="1:96" x14ac:dyDescent="0.25">
      <c r="A619" s="30" t="s">
        <v>1966</v>
      </c>
      <c r="B619" s="30">
        <v>2166</v>
      </c>
      <c r="C619" s="30" t="s">
        <v>2762</v>
      </c>
      <c r="D619" s="30">
        <v>870</v>
      </c>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row>
    <row r="620" spans="1:96" x14ac:dyDescent="0.25">
      <c r="A620" s="30" t="s">
        <v>1967</v>
      </c>
      <c r="B620" s="30">
        <v>2174</v>
      </c>
      <c r="C620" s="30" t="s">
        <v>2642</v>
      </c>
      <c r="D620" s="30">
        <v>880</v>
      </c>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row>
    <row r="621" spans="1:96" x14ac:dyDescent="0.25">
      <c r="A621" s="30" t="s">
        <v>1968</v>
      </c>
      <c r="B621" s="30">
        <v>9432</v>
      </c>
      <c r="C621" s="30" t="s">
        <v>2666</v>
      </c>
      <c r="D621" s="30">
        <v>1420</v>
      </c>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row>
    <row r="622" spans="1:96" x14ac:dyDescent="0.25">
      <c r="A622" s="30" t="s">
        <v>1969</v>
      </c>
      <c r="B622" s="30">
        <v>2188</v>
      </c>
      <c r="C622" s="30" t="s">
        <v>2642</v>
      </c>
      <c r="D622" s="30">
        <v>880</v>
      </c>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row>
    <row r="623" spans="1:96" x14ac:dyDescent="0.25">
      <c r="A623" s="30" t="s">
        <v>1970</v>
      </c>
      <c r="B623" s="30">
        <v>2183</v>
      </c>
      <c r="C623" s="30" t="s">
        <v>2642</v>
      </c>
      <c r="D623" s="30">
        <v>880</v>
      </c>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row>
    <row r="624" spans="1:96" x14ac:dyDescent="0.25">
      <c r="A624" s="30" t="s">
        <v>1971</v>
      </c>
      <c r="B624" s="30">
        <v>2125</v>
      </c>
      <c r="C624" s="30" t="s">
        <v>2642</v>
      </c>
      <c r="D624" s="30">
        <v>880</v>
      </c>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row>
    <row r="625" spans="1:96" x14ac:dyDescent="0.25">
      <c r="A625" s="30" t="s">
        <v>1972</v>
      </c>
      <c r="B625" s="30">
        <v>2127</v>
      </c>
      <c r="C625" s="30" t="s">
        <v>2642</v>
      </c>
      <c r="D625" s="30">
        <v>880</v>
      </c>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row>
    <row r="626" spans="1:96" x14ac:dyDescent="0.25">
      <c r="A626" s="30" t="s">
        <v>0</v>
      </c>
      <c r="B626" s="30">
        <v>2184</v>
      </c>
      <c r="C626" s="30" t="s">
        <v>2642</v>
      </c>
      <c r="D626" s="30">
        <v>880</v>
      </c>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row>
    <row r="627" spans="1:96" x14ac:dyDescent="0.25">
      <c r="A627" s="30" t="s">
        <v>1</v>
      </c>
      <c r="B627" s="30">
        <v>26</v>
      </c>
      <c r="C627" s="30" t="s">
        <v>2640</v>
      </c>
      <c r="D627" s="30">
        <v>2700</v>
      </c>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row>
    <row r="628" spans="1:96" x14ac:dyDescent="0.25">
      <c r="A628" s="30" t="s">
        <v>2</v>
      </c>
      <c r="B628" s="30">
        <v>2120</v>
      </c>
      <c r="C628" s="30" t="s">
        <v>2666</v>
      </c>
      <c r="D628" s="30">
        <v>1420</v>
      </c>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row>
    <row r="629" spans="1:96" x14ac:dyDescent="0.25">
      <c r="A629" s="30" t="s">
        <v>3</v>
      </c>
      <c r="B629" s="30">
        <v>2194</v>
      </c>
      <c r="C629" s="30" t="s">
        <v>2666</v>
      </c>
      <c r="D629" s="30">
        <v>1420</v>
      </c>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row>
    <row r="630" spans="1:96" x14ac:dyDescent="0.25">
      <c r="A630" s="30" t="s">
        <v>4</v>
      </c>
      <c r="B630" s="30">
        <v>8370</v>
      </c>
      <c r="C630" s="30" t="s">
        <v>2855</v>
      </c>
      <c r="D630" s="30">
        <v>3000</v>
      </c>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row>
    <row r="631" spans="1:96" x14ac:dyDescent="0.25">
      <c r="A631" s="30" t="s">
        <v>5</v>
      </c>
      <c r="B631" s="30">
        <v>2195</v>
      </c>
      <c r="C631" s="30" t="s">
        <v>2649</v>
      </c>
      <c r="D631" s="30">
        <v>1040</v>
      </c>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row>
    <row r="632" spans="1:96" x14ac:dyDescent="0.25">
      <c r="A632" s="30" t="s">
        <v>6</v>
      </c>
      <c r="B632" s="30">
        <v>9560</v>
      </c>
      <c r="C632" s="30" t="s">
        <v>2906</v>
      </c>
      <c r="D632" s="30">
        <v>990</v>
      </c>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row>
    <row r="633" spans="1:96" x14ac:dyDescent="0.25">
      <c r="A633" s="30" t="s">
        <v>7</v>
      </c>
      <c r="B633" s="30">
        <v>2202</v>
      </c>
      <c r="C633" s="30" t="s">
        <v>2651</v>
      </c>
      <c r="D633" s="30">
        <v>1010</v>
      </c>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row>
    <row r="634" spans="1:96" x14ac:dyDescent="0.25">
      <c r="A634" s="30" t="s">
        <v>8</v>
      </c>
      <c r="B634" s="30">
        <v>2204</v>
      </c>
      <c r="C634" s="30" t="s">
        <v>2907</v>
      </c>
      <c r="D634" s="30">
        <v>2055</v>
      </c>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row>
    <row r="635" spans="1:96" x14ac:dyDescent="0.25">
      <c r="A635" s="30" t="s">
        <v>9</v>
      </c>
      <c r="B635" s="30">
        <v>2208</v>
      </c>
      <c r="C635" s="30" t="s">
        <v>2907</v>
      </c>
      <c r="D635" s="30">
        <v>2055</v>
      </c>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row>
    <row r="636" spans="1:96" x14ac:dyDescent="0.25">
      <c r="A636" s="30" t="s">
        <v>10</v>
      </c>
      <c r="B636" s="30">
        <v>2217</v>
      </c>
      <c r="C636" s="30" t="s">
        <v>2804</v>
      </c>
      <c r="D636" s="30">
        <v>2690</v>
      </c>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row>
    <row r="637" spans="1:96" x14ac:dyDescent="0.25">
      <c r="A637" s="30" t="s">
        <v>11</v>
      </c>
      <c r="B637" s="30">
        <v>2206</v>
      </c>
      <c r="C637" s="30" t="s">
        <v>2907</v>
      </c>
      <c r="D637" s="30">
        <v>2055</v>
      </c>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row>
    <row r="638" spans="1:96" x14ac:dyDescent="0.25">
      <c r="A638" s="30" t="s">
        <v>12</v>
      </c>
      <c r="B638" s="30">
        <v>2222</v>
      </c>
      <c r="C638" s="30" t="s">
        <v>2857</v>
      </c>
      <c r="D638" s="30">
        <v>3120</v>
      </c>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row>
    <row r="639" spans="1:96" x14ac:dyDescent="0.25">
      <c r="A639" s="30" t="s">
        <v>13</v>
      </c>
      <c r="B639" s="30">
        <v>2224</v>
      </c>
      <c r="C639" s="30" t="s">
        <v>2712</v>
      </c>
      <c r="D639" s="30">
        <v>2000</v>
      </c>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row>
    <row r="640" spans="1:96" x14ac:dyDescent="0.25">
      <c r="A640" s="30" t="s">
        <v>14</v>
      </c>
      <c r="B640" s="30">
        <v>2230</v>
      </c>
      <c r="C640" s="30" t="s">
        <v>2647</v>
      </c>
      <c r="D640" s="30">
        <v>900</v>
      </c>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row>
    <row r="641" spans="1:96" x14ac:dyDescent="0.25">
      <c r="A641" s="30" t="s">
        <v>15</v>
      </c>
      <c r="B641" s="30">
        <v>2240</v>
      </c>
      <c r="C641" s="30" t="s">
        <v>2700</v>
      </c>
      <c r="D641" s="30">
        <v>480</v>
      </c>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row>
    <row r="642" spans="1:96" x14ac:dyDescent="0.25">
      <c r="A642" s="30" t="s">
        <v>16</v>
      </c>
      <c r="B642" s="30">
        <v>2248</v>
      </c>
      <c r="C642" s="30" t="s">
        <v>2649</v>
      </c>
      <c r="D642" s="30">
        <v>1040</v>
      </c>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row>
    <row r="643" spans="1:96" x14ac:dyDescent="0.25">
      <c r="A643" s="30" t="s">
        <v>17</v>
      </c>
      <c r="B643" s="30">
        <v>2258</v>
      </c>
      <c r="C643" s="30" t="s">
        <v>2642</v>
      </c>
      <c r="D643" s="30">
        <v>880</v>
      </c>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row>
    <row r="644" spans="1:96" x14ac:dyDescent="0.25">
      <c r="A644" s="30" t="s">
        <v>18</v>
      </c>
      <c r="B644" s="30">
        <v>2216</v>
      </c>
      <c r="C644" s="30" t="s">
        <v>2908</v>
      </c>
      <c r="D644" s="30">
        <v>890</v>
      </c>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row>
    <row r="645" spans="1:96" x14ac:dyDescent="0.25">
      <c r="A645" s="30" t="s">
        <v>19</v>
      </c>
      <c r="B645" s="30">
        <v>2288</v>
      </c>
      <c r="C645" s="30" t="s">
        <v>2666</v>
      </c>
      <c r="D645" s="30">
        <v>1420</v>
      </c>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row>
    <row r="646" spans="1:96" x14ac:dyDescent="0.25">
      <c r="A646" s="30" t="s">
        <v>20</v>
      </c>
      <c r="B646" s="30">
        <v>2292</v>
      </c>
      <c r="C646" s="30" t="s">
        <v>2706</v>
      </c>
      <c r="D646" s="30">
        <v>130</v>
      </c>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row>
    <row r="647" spans="1:96" x14ac:dyDescent="0.25">
      <c r="A647" s="30" t="s">
        <v>21</v>
      </c>
      <c r="B647" s="30">
        <v>2223</v>
      </c>
      <c r="C647" s="30" t="s">
        <v>2642</v>
      </c>
      <c r="D647" s="30">
        <v>880</v>
      </c>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row>
    <row r="648" spans="1:96" x14ac:dyDescent="0.25">
      <c r="A648" s="30" t="s">
        <v>22</v>
      </c>
      <c r="B648" s="30">
        <v>2145</v>
      </c>
      <c r="C648" s="30" t="s">
        <v>2642</v>
      </c>
      <c r="D648" s="30">
        <v>880</v>
      </c>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row>
    <row r="649" spans="1:96" x14ac:dyDescent="0.25">
      <c r="A649" s="30" t="s">
        <v>23</v>
      </c>
      <c r="B649" s="30">
        <v>2185</v>
      </c>
      <c r="C649" s="30" t="s">
        <v>2642</v>
      </c>
      <c r="D649" s="30">
        <v>880</v>
      </c>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row>
    <row r="650" spans="1:96" x14ac:dyDescent="0.25">
      <c r="A650" s="30" t="s">
        <v>24</v>
      </c>
      <c r="B650" s="30">
        <v>2297</v>
      </c>
      <c r="C650" s="30" t="s">
        <v>2712</v>
      </c>
      <c r="D650" s="30">
        <v>2000</v>
      </c>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row>
    <row r="651" spans="1:96" x14ac:dyDescent="0.25">
      <c r="A651" s="30" t="s">
        <v>25</v>
      </c>
      <c r="B651" s="30">
        <v>2298</v>
      </c>
      <c r="C651" s="30" t="s">
        <v>2764</v>
      </c>
      <c r="D651" s="30">
        <v>1550</v>
      </c>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row>
    <row r="652" spans="1:96" x14ac:dyDescent="0.25">
      <c r="A652" s="30" t="s">
        <v>26</v>
      </c>
      <c r="B652" s="30">
        <v>2300</v>
      </c>
      <c r="C652" s="30" t="s">
        <v>2666</v>
      </c>
      <c r="D652" s="30">
        <v>1420</v>
      </c>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row>
    <row r="653" spans="1:96" x14ac:dyDescent="0.25">
      <c r="A653" s="30" t="s">
        <v>27</v>
      </c>
      <c r="B653" s="30">
        <v>2308</v>
      </c>
      <c r="C653" s="30" t="s">
        <v>2663</v>
      </c>
      <c r="D653" s="30">
        <v>30</v>
      </c>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row>
    <row r="654" spans="1:96" x14ac:dyDescent="0.25">
      <c r="A654" s="30" t="s">
        <v>28</v>
      </c>
      <c r="B654" s="30">
        <v>2318</v>
      </c>
      <c r="C654" s="30" t="s">
        <v>2704</v>
      </c>
      <c r="D654" s="30">
        <v>1520</v>
      </c>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row>
    <row r="655" spans="1:96" x14ac:dyDescent="0.25">
      <c r="A655" s="30" t="s">
        <v>29</v>
      </c>
      <c r="B655" s="30">
        <v>2322</v>
      </c>
      <c r="C655" s="30" t="s">
        <v>2666</v>
      </c>
      <c r="D655" s="30">
        <v>1420</v>
      </c>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row>
    <row r="656" spans="1:96" x14ac:dyDescent="0.25">
      <c r="A656" s="30" t="s">
        <v>30</v>
      </c>
      <c r="B656" s="30">
        <v>2328</v>
      </c>
      <c r="C656" s="30" t="s">
        <v>2909</v>
      </c>
      <c r="D656" s="30">
        <v>1430</v>
      </c>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row>
    <row r="657" spans="1:96" x14ac:dyDescent="0.25">
      <c r="A657" s="30" t="s">
        <v>31</v>
      </c>
      <c r="B657" s="30">
        <v>2336</v>
      </c>
      <c r="C657" s="30" t="s">
        <v>2909</v>
      </c>
      <c r="D657" s="30">
        <v>1430</v>
      </c>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row>
    <row r="658" spans="1:96" x14ac:dyDescent="0.25">
      <c r="A658" s="30" t="s">
        <v>32</v>
      </c>
      <c r="B658" s="30">
        <v>2332</v>
      </c>
      <c r="C658" s="30" t="s">
        <v>2909</v>
      </c>
      <c r="D658" s="30">
        <v>1430</v>
      </c>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row>
    <row r="659" spans="1:96" x14ac:dyDescent="0.25">
      <c r="A659" s="30" t="s">
        <v>33</v>
      </c>
      <c r="B659" s="30">
        <v>2338</v>
      </c>
      <c r="C659" s="30" t="s">
        <v>2647</v>
      </c>
      <c r="D659" s="30">
        <v>900</v>
      </c>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row>
    <row r="660" spans="1:96" x14ac:dyDescent="0.25">
      <c r="A660" s="30" t="s">
        <v>34</v>
      </c>
      <c r="B660" s="30">
        <v>2340</v>
      </c>
      <c r="C660" s="30" t="s">
        <v>2754</v>
      </c>
      <c r="D660" s="30">
        <v>910</v>
      </c>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row>
    <row r="661" spans="1:96" x14ac:dyDescent="0.25">
      <c r="A661" s="30" t="s">
        <v>35</v>
      </c>
      <c r="B661" s="30">
        <v>2343</v>
      </c>
      <c r="C661" s="30" t="s">
        <v>2671</v>
      </c>
      <c r="D661" s="30">
        <v>470</v>
      </c>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row>
    <row r="662" spans="1:96" x14ac:dyDescent="0.25">
      <c r="A662" s="30" t="s">
        <v>36</v>
      </c>
      <c r="B662" s="30">
        <v>2399</v>
      </c>
      <c r="C662" s="30" t="s">
        <v>2800</v>
      </c>
      <c r="D662" s="30">
        <v>40</v>
      </c>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row>
    <row r="663" spans="1:96" x14ac:dyDescent="0.25">
      <c r="A663" s="30" t="s">
        <v>37</v>
      </c>
      <c r="B663" s="30">
        <v>2234</v>
      </c>
      <c r="C663" s="30" t="s">
        <v>2647</v>
      </c>
      <c r="D663" s="30">
        <v>900</v>
      </c>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row>
    <row r="664" spans="1:96" x14ac:dyDescent="0.25">
      <c r="A664" s="30" t="s">
        <v>38</v>
      </c>
      <c r="B664" s="30">
        <v>2346</v>
      </c>
      <c r="C664" s="30" t="s">
        <v>2754</v>
      </c>
      <c r="D664" s="30">
        <v>910</v>
      </c>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row>
    <row r="665" spans="1:96" x14ac:dyDescent="0.25">
      <c r="A665" s="30" t="s">
        <v>39</v>
      </c>
      <c r="B665" s="30">
        <v>2350</v>
      </c>
      <c r="C665" s="30" t="s">
        <v>2754</v>
      </c>
      <c r="D665" s="30">
        <v>910</v>
      </c>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row>
    <row r="666" spans="1:96" x14ac:dyDescent="0.25">
      <c r="A666" s="30" t="s">
        <v>40</v>
      </c>
      <c r="B666" s="30">
        <v>2355</v>
      </c>
      <c r="C666" s="30" t="s">
        <v>2754</v>
      </c>
      <c r="D666" s="30">
        <v>910</v>
      </c>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row>
    <row r="667" spans="1:96" x14ac:dyDescent="0.25">
      <c r="A667" s="30" t="s">
        <v>41</v>
      </c>
      <c r="B667" s="30">
        <v>2357</v>
      </c>
      <c r="C667" s="30" t="s">
        <v>2706</v>
      </c>
      <c r="D667" s="30">
        <v>130</v>
      </c>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row>
    <row r="668" spans="1:96" x14ac:dyDescent="0.25">
      <c r="A668" s="30" t="s">
        <v>42</v>
      </c>
      <c r="B668" s="30">
        <v>3027</v>
      </c>
      <c r="C668" s="30" t="s">
        <v>2644</v>
      </c>
      <c r="D668" s="30">
        <v>1000</v>
      </c>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row>
    <row r="669" spans="1:96" x14ac:dyDescent="0.25">
      <c r="A669" s="30" t="s">
        <v>43</v>
      </c>
      <c r="B669" s="30">
        <v>2364</v>
      </c>
      <c r="C669" s="30" t="s">
        <v>2642</v>
      </c>
      <c r="D669" s="30">
        <v>880</v>
      </c>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row>
    <row r="670" spans="1:96" x14ac:dyDescent="0.25">
      <c r="A670" s="30" t="s">
        <v>44</v>
      </c>
      <c r="B670" s="30">
        <v>2361</v>
      </c>
      <c r="C670" s="30" t="s">
        <v>2641</v>
      </c>
      <c r="D670" s="30">
        <v>20</v>
      </c>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row>
    <row r="671" spans="1:96" x14ac:dyDescent="0.25">
      <c r="A671" s="30" t="s">
        <v>45</v>
      </c>
      <c r="B671" s="30">
        <v>2358</v>
      </c>
      <c r="C671" s="30" t="s">
        <v>2649</v>
      </c>
      <c r="D671" s="30">
        <v>1040</v>
      </c>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row>
    <row r="672" spans="1:96" x14ac:dyDescent="0.25">
      <c r="A672" s="30" t="s">
        <v>46</v>
      </c>
      <c r="B672" s="30">
        <v>2837</v>
      </c>
      <c r="C672" s="30" t="s">
        <v>2702</v>
      </c>
      <c r="D672" s="30">
        <v>8001</v>
      </c>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row>
    <row r="673" spans="1:96" x14ac:dyDescent="0.25">
      <c r="A673" s="30" t="s">
        <v>47</v>
      </c>
      <c r="B673" s="30">
        <v>2382</v>
      </c>
      <c r="C673" s="30" t="s">
        <v>2716</v>
      </c>
      <c r="D673" s="30">
        <v>140</v>
      </c>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row>
    <row r="674" spans="1:96" x14ac:dyDescent="0.25">
      <c r="A674" s="30" t="s">
        <v>48</v>
      </c>
      <c r="B674" s="30">
        <v>2374</v>
      </c>
      <c r="C674" s="30" t="s">
        <v>2896</v>
      </c>
      <c r="D674" s="30">
        <v>2020</v>
      </c>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row>
    <row r="675" spans="1:96" x14ac:dyDescent="0.25">
      <c r="A675" s="30" t="s">
        <v>49</v>
      </c>
      <c r="B675" s="30">
        <v>2376</v>
      </c>
      <c r="C675" s="30" t="s">
        <v>2910</v>
      </c>
      <c r="D675" s="30">
        <v>1350</v>
      </c>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row>
    <row r="676" spans="1:96" x14ac:dyDescent="0.25">
      <c r="A676" s="30" t="s">
        <v>50</v>
      </c>
      <c r="B676" s="30">
        <v>2398</v>
      </c>
      <c r="C676" s="30" t="s">
        <v>2642</v>
      </c>
      <c r="D676" s="30">
        <v>880</v>
      </c>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row>
    <row r="677" spans="1:96" x14ac:dyDescent="0.25">
      <c r="A677" s="30" t="s">
        <v>51</v>
      </c>
      <c r="B677" s="30">
        <v>2394</v>
      </c>
      <c r="C677" s="30" t="s">
        <v>2804</v>
      </c>
      <c r="D677" s="30">
        <v>2690</v>
      </c>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row>
    <row r="678" spans="1:96" x14ac:dyDescent="0.25">
      <c r="A678" s="30" t="s">
        <v>52</v>
      </c>
      <c r="B678" s="30">
        <v>2414</v>
      </c>
      <c r="C678" s="30" t="s">
        <v>2857</v>
      </c>
      <c r="D678" s="30">
        <v>3120</v>
      </c>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row>
    <row r="679" spans="1:96" x14ac:dyDescent="0.25">
      <c r="A679" s="30" t="s">
        <v>53</v>
      </c>
      <c r="B679" s="30">
        <v>2384</v>
      </c>
      <c r="C679" s="30" t="s">
        <v>2696</v>
      </c>
      <c r="D679" s="30">
        <v>180</v>
      </c>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row>
    <row r="680" spans="1:96" x14ac:dyDescent="0.25">
      <c r="A680" s="30" t="s">
        <v>53</v>
      </c>
      <c r="B680" s="30">
        <v>2392</v>
      </c>
      <c r="C680" s="30" t="s">
        <v>2712</v>
      </c>
      <c r="D680" s="30">
        <v>2000</v>
      </c>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row>
    <row r="681" spans="1:96" x14ac:dyDescent="0.25">
      <c r="A681" s="30" t="s">
        <v>54</v>
      </c>
      <c r="B681" s="30">
        <v>2428</v>
      </c>
      <c r="C681" s="30" t="s">
        <v>2706</v>
      </c>
      <c r="D681" s="30">
        <v>130</v>
      </c>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row>
    <row r="682" spans="1:96" x14ac:dyDescent="0.25">
      <c r="A682" s="30" t="s">
        <v>55</v>
      </c>
      <c r="B682" s="30">
        <v>2448</v>
      </c>
      <c r="C682" s="30" t="s">
        <v>2807</v>
      </c>
      <c r="D682" s="30">
        <v>3085</v>
      </c>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row>
    <row r="683" spans="1:96" x14ac:dyDescent="0.25">
      <c r="A683" s="30" t="s">
        <v>56</v>
      </c>
      <c r="B683" s="30">
        <v>2456</v>
      </c>
      <c r="C683" s="30" t="s">
        <v>2807</v>
      </c>
      <c r="D683" s="30">
        <v>3085</v>
      </c>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row>
    <row r="684" spans="1:96" x14ac:dyDescent="0.25">
      <c r="A684" s="30" t="s">
        <v>57</v>
      </c>
      <c r="B684" s="30">
        <v>2452</v>
      </c>
      <c r="C684" s="30" t="s">
        <v>2807</v>
      </c>
      <c r="D684" s="30">
        <v>3085</v>
      </c>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row>
    <row r="685" spans="1:96" x14ac:dyDescent="0.25">
      <c r="A685" s="30" t="s">
        <v>58</v>
      </c>
      <c r="B685" s="30">
        <v>2481</v>
      </c>
      <c r="C685" s="30" t="s">
        <v>2911</v>
      </c>
      <c r="D685" s="30">
        <v>1580</v>
      </c>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row>
    <row r="686" spans="1:96" x14ac:dyDescent="0.25">
      <c r="A686" s="30" t="s">
        <v>59</v>
      </c>
      <c r="B686" s="30">
        <v>5405</v>
      </c>
      <c r="C686" s="30" t="s">
        <v>2647</v>
      </c>
      <c r="D686" s="30">
        <v>900</v>
      </c>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row>
    <row r="687" spans="1:96" x14ac:dyDescent="0.25">
      <c r="A687" s="30" t="s">
        <v>60</v>
      </c>
      <c r="B687" s="30">
        <v>2496</v>
      </c>
      <c r="C687" s="30" t="s">
        <v>2666</v>
      </c>
      <c r="D687" s="30">
        <v>1420</v>
      </c>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row>
    <row r="688" spans="1:96" x14ac:dyDescent="0.25">
      <c r="A688" s="30" t="s">
        <v>61</v>
      </c>
      <c r="B688" s="30">
        <v>2504</v>
      </c>
      <c r="C688" s="30" t="s">
        <v>2912</v>
      </c>
      <c r="D688" s="30">
        <v>1120</v>
      </c>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row>
    <row r="689" spans="1:96" x14ac:dyDescent="0.25">
      <c r="A689" s="30" t="s">
        <v>62</v>
      </c>
      <c r="B689" s="30">
        <v>2510</v>
      </c>
      <c r="C689" s="30" t="s">
        <v>2651</v>
      </c>
      <c r="D689" s="30">
        <v>1010</v>
      </c>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row>
    <row r="690" spans="1:96" x14ac:dyDescent="0.25">
      <c r="A690" s="30" t="s">
        <v>63</v>
      </c>
      <c r="B690" s="30">
        <v>2506</v>
      </c>
      <c r="C690" s="30" t="s">
        <v>2642</v>
      </c>
      <c r="D690" s="30">
        <v>880</v>
      </c>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row>
    <row r="691" spans="1:96" x14ac:dyDescent="0.25">
      <c r="A691" s="30" t="s">
        <v>64</v>
      </c>
      <c r="B691" s="30">
        <v>2514</v>
      </c>
      <c r="C691" s="30" t="s">
        <v>2912</v>
      </c>
      <c r="D691" s="30">
        <v>1120</v>
      </c>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row>
    <row r="692" spans="1:96" x14ac:dyDescent="0.25">
      <c r="A692" s="30" t="s">
        <v>65</v>
      </c>
      <c r="B692" s="30">
        <v>2526</v>
      </c>
      <c r="C692" s="30" t="s">
        <v>2912</v>
      </c>
      <c r="D692" s="30">
        <v>1120</v>
      </c>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row>
    <row r="693" spans="1:96" x14ac:dyDescent="0.25">
      <c r="A693" s="30" t="s">
        <v>66</v>
      </c>
      <c r="B693" s="30">
        <v>8114</v>
      </c>
      <c r="C693" s="30" t="s">
        <v>2913</v>
      </c>
      <c r="D693" s="30">
        <v>2610</v>
      </c>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row>
    <row r="694" spans="1:96" x14ac:dyDescent="0.25">
      <c r="A694" s="30" t="s">
        <v>67</v>
      </c>
      <c r="B694" s="30">
        <v>2524</v>
      </c>
      <c r="C694" s="30" t="s">
        <v>2649</v>
      </c>
      <c r="D694" s="30">
        <v>1040</v>
      </c>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row>
    <row r="695" spans="1:96" x14ac:dyDescent="0.25">
      <c r="A695" s="30" t="s">
        <v>68</v>
      </c>
      <c r="B695" s="30">
        <v>2530</v>
      </c>
      <c r="C695" s="30" t="s">
        <v>2754</v>
      </c>
      <c r="D695" s="30">
        <v>910</v>
      </c>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row>
    <row r="696" spans="1:96" x14ac:dyDescent="0.25">
      <c r="A696" s="30" t="s">
        <v>69</v>
      </c>
      <c r="B696" s="30">
        <v>2550</v>
      </c>
      <c r="C696" s="30" t="s">
        <v>2666</v>
      </c>
      <c r="D696" s="30">
        <v>1420</v>
      </c>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row>
    <row r="697" spans="1:96" x14ac:dyDescent="0.25">
      <c r="A697" s="30" t="s">
        <v>70</v>
      </c>
      <c r="B697" s="30">
        <v>2552</v>
      </c>
      <c r="C697" s="30" t="s">
        <v>2700</v>
      </c>
      <c r="D697" s="30">
        <v>480</v>
      </c>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row>
    <row r="698" spans="1:96" x14ac:dyDescent="0.25">
      <c r="A698" s="30" t="s">
        <v>71</v>
      </c>
      <c r="B698" s="30">
        <v>2570</v>
      </c>
      <c r="C698" s="30" t="s">
        <v>2914</v>
      </c>
      <c r="D698" s="30">
        <v>950</v>
      </c>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row>
    <row r="699" spans="1:96" x14ac:dyDescent="0.25">
      <c r="A699" s="30" t="s">
        <v>72</v>
      </c>
      <c r="B699" s="30">
        <v>2574</v>
      </c>
      <c r="C699" s="30" t="s">
        <v>2914</v>
      </c>
      <c r="D699" s="30">
        <v>950</v>
      </c>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row>
    <row r="700" spans="1:96" x14ac:dyDescent="0.25">
      <c r="A700" s="30" t="s">
        <v>73</v>
      </c>
      <c r="B700" s="30">
        <v>2656</v>
      </c>
      <c r="C700" s="30" t="s">
        <v>2647</v>
      </c>
      <c r="D700" s="30">
        <v>900</v>
      </c>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row>
    <row r="701" spans="1:96" x14ac:dyDescent="0.25">
      <c r="A701" s="30" t="s">
        <v>74</v>
      </c>
      <c r="B701" s="30">
        <v>2589</v>
      </c>
      <c r="C701" s="30" t="s">
        <v>2700</v>
      </c>
      <c r="D701" s="30">
        <v>480</v>
      </c>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row>
    <row r="702" spans="1:96" x14ac:dyDescent="0.25">
      <c r="A702" s="30" t="s">
        <v>75</v>
      </c>
      <c r="B702" s="30">
        <v>2608</v>
      </c>
      <c r="C702" s="30" t="s">
        <v>2915</v>
      </c>
      <c r="D702" s="30">
        <v>920</v>
      </c>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row>
    <row r="703" spans="1:96" x14ac:dyDescent="0.25">
      <c r="A703" s="30" t="s">
        <v>76</v>
      </c>
      <c r="B703" s="30">
        <v>2604</v>
      </c>
      <c r="C703" s="30" t="s">
        <v>2915</v>
      </c>
      <c r="D703" s="30">
        <v>920</v>
      </c>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row>
    <row r="704" spans="1:96" x14ac:dyDescent="0.25">
      <c r="A704" s="30" t="s">
        <v>77</v>
      </c>
      <c r="B704" s="30">
        <v>2573</v>
      </c>
      <c r="C704" s="30" t="s">
        <v>2879</v>
      </c>
      <c r="D704" s="30">
        <v>1195</v>
      </c>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row>
    <row r="705" spans="1:96" x14ac:dyDescent="0.25">
      <c r="A705" s="30" t="s">
        <v>78</v>
      </c>
      <c r="B705" s="30">
        <v>2616</v>
      </c>
      <c r="C705" s="30" t="s">
        <v>2666</v>
      </c>
      <c r="D705" s="30">
        <v>1420</v>
      </c>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row>
    <row r="706" spans="1:96" x14ac:dyDescent="0.25">
      <c r="A706" s="30" t="s">
        <v>79</v>
      </c>
      <c r="B706" s="30">
        <v>2618</v>
      </c>
      <c r="C706" s="30" t="s">
        <v>2696</v>
      </c>
      <c r="D706" s="30">
        <v>180</v>
      </c>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row>
    <row r="707" spans="1:96" x14ac:dyDescent="0.25">
      <c r="A707" s="30" t="s">
        <v>80</v>
      </c>
      <c r="B707" s="30">
        <v>2638</v>
      </c>
      <c r="C707" s="30" t="s">
        <v>2916</v>
      </c>
      <c r="D707" s="30">
        <v>1050</v>
      </c>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row>
    <row r="708" spans="1:96" x14ac:dyDescent="0.25">
      <c r="A708" s="30" t="s">
        <v>81</v>
      </c>
      <c r="B708" s="30">
        <v>2640</v>
      </c>
      <c r="C708" s="30" t="s">
        <v>2916</v>
      </c>
      <c r="D708" s="30">
        <v>1050</v>
      </c>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row>
    <row r="709" spans="1:96" x14ac:dyDescent="0.25">
      <c r="A709" s="30" t="s">
        <v>82</v>
      </c>
      <c r="B709" s="30">
        <v>2642</v>
      </c>
      <c r="C709" s="30" t="s">
        <v>2916</v>
      </c>
      <c r="D709" s="30">
        <v>1050</v>
      </c>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row>
    <row r="710" spans="1:96" x14ac:dyDescent="0.25">
      <c r="A710" s="30" t="s">
        <v>83</v>
      </c>
      <c r="B710" s="30">
        <v>2652</v>
      </c>
      <c r="C710" s="30" t="s">
        <v>2642</v>
      </c>
      <c r="D710" s="30">
        <v>880</v>
      </c>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row>
    <row r="711" spans="1:96" x14ac:dyDescent="0.25">
      <c r="A711" s="30" t="s">
        <v>84</v>
      </c>
      <c r="B711" s="30">
        <v>2702</v>
      </c>
      <c r="C711" s="30" t="s">
        <v>2700</v>
      </c>
      <c r="D711" s="30">
        <v>480</v>
      </c>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row>
    <row r="712" spans="1:96" x14ac:dyDescent="0.25">
      <c r="A712" s="30" t="s">
        <v>85</v>
      </c>
      <c r="B712" s="30">
        <v>2726</v>
      </c>
      <c r="C712" s="30" t="s">
        <v>2642</v>
      </c>
      <c r="D712" s="30">
        <v>880</v>
      </c>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row>
    <row r="713" spans="1:96" x14ac:dyDescent="0.25">
      <c r="A713" s="30" t="s">
        <v>86</v>
      </c>
      <c r="B713" s="30">
        <v>2825</v>
      </c>
      <c r="C713" s="30" t="s">
        <v>2857</v>
      </c>
      <c r="D713" s="30">
        <v>3120</v>
      </c>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row>
    <row r="714" spans="1:96" x14ac:dyDescent="0.25">
      <c r="A714" s="30" t="s">
        <v>87</v>
      </c>
      <c r="B714" s="30">
        <v>2746</v>
      </c>
      <c r="C714" s="30" t="s">
        <v>2890</v>
      </c>
      <c r="D714" s="30">
        <v>120</v>
      </c>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row>
    <row r="715" spans="1:96" x14ac:dyDescent="0.25">
      <c r="A715" s="30" t="s">
        <v>88</v>
      </c>
      <c r="B715" s="30">
        <v>2750</v>
      </c>
      <c r="C715" s="30" t="s">
        <v>2890</v>
      </c>
      <c r="D715" s="30">
        <v>120</v>
      </c>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row>
    <row r="716" spans="1:96" x14ac:dyDescent="0.25">
      <c r="A716" s="30" t="s">
        <v>89</v>
      </c>
      <c r="B716" s="30">
        <v>2752</v>
      </c>
      <c r="C716" s="30" t="s">
        <v>2890</v>
      </c>
      <c r="D716" s="30">
        <v>120</v>
      </c>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row>
    <row r="717" spans="1:96" x14ac:dyDescent="0.25">
      <c r="A717" s="30" t="s">
        <v>90</v>
      </c>
      <c r="B717" s="30">
        <v>2758</v>
      </c>
      <c r="C717" s="30" t="s">
        <v>2671</v>
      </c>
      <c r="D717" s="30">
        <v>470</v>
      </c>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row>
    <row r="718" spans="1:96" x14ac:dyDescent="0.25">
      <c r="A718" s="30" t="s">
        <v>91</v>
      </c>
      <c r="B718" s="30">
        <v>2761</v>
      </c>
      <c r="C718" s="30" t="s">
        <v>2671</v>
      </c>
      <c r="D718" s="30">
        <v>470</v>
      </c>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row>
    <row r="719" spans="1:96" x14ac:dyDescent="0.25">
      <c r="A719" s="30" t="s">
        <v>92</v>
      </c>
      <c r="B719" s="30">
        <v>2760</v>
      </c>
      <c r="C719" s="30" t="s">
        <v>2671</v>
      </c>
      <c r="D719" s="30">
        <v>470</v>
      </c>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row>
    <row r="720" spans="1:96" x14ac:dyDescent="0.25">
      <c r="A720" s="30" t="s">
        <v>93</v>
      </c>
      <c r="B720" s="30">
        <v>7994</v>
      </c>
      <c r="C720" s="30" t="s">
        <v>2704</v>
      </c>
      <c r="D720" s="30">
        <v>1520</v>
      </c>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row>
    <row r="721" spans="1:96" x14ac:dyDescent="0.25">
      <c r="A721" s="30" t="s">
        <v>94</v>
      </c>
      <c r="B721" s="30">
        <v>2349</v>
      </c>
      <c r="C721" s="30" t="s">
        <v>2642</v>
      </c>
      <c r="D721" s="30">
        <v>880</v>
      </c>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row>
    <row r="722" spans="1:96" x14ac:dyDescent="0.25">
      <c r="A722" s="30" t="s">
        <v>95</v>
      </c>
      <c r="B722" s="30">
        <v>2789</v>
      </c>
      <c r="C722" s="30" t="s">
        <v>2642</v>
      </c>
      <c r="D722" s="30">
        <v>880</v>
      </c>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row>
    <row r="723" spans="1:96" x14ac:dyDescent="0.25">
      <c r="A723" s="30" t="s">
        <v>96</v>
      </c>
      <c r="B723" s="30">
        <v>2794</v>
      </c>
      <c r="C723" s="30" t="s">
        <v>2917</v>
      </c>
      <c r="D723" s="30">
        <v>1570</v>
      </c>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row>
    <row r="724" spans="1:96" x14ac:dyDescent="0.25">
      <c r="A724" s="30" t="s">
        <v>97</v>
      </c>
      <c r="B724" s="30">
        <v>2790</v>
      </c>
      <c r="C724" s="30" t="s">
        <v>2917</v>
      </c>
      <c r="D724" s="30">
        <v>1570</v>
      </c>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row>
    <row r="725" spans="1:96" x14ac:dyDescent="0.25">
      <c r="A725" s="30" t="s">
        <v>98</v>
      </c>
      <c r="B725" s="30">
        <v>2792</v>
      </c>
      <c r="C725" s="30" t="s">
        <v>2917</v>
      </c>
      <c r="D725" s="30">
        <v>1570</v>
      </c>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row>
    <row r="726" spans="1:96" x14ac:dyDescent="0.25">
      <c r="A726" s="30" t="s">
        <v>99</v>
      </c>
      <c r="B726" s="30">
        <v>2788</v>
      </c>
      <c r="C726" s="30" t="s">
        <v>2917</v>
      </c>
      <c r="D726" s="30">
        <v>1570</v>
      </c>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row>
    <row r="727" spans="1:96" x14ac:dyDescent="0.25">
      <c r="A727" s="30" t="s">
        <v>100</v>
      </c>
      <c r="B727" s="30">
        <v>2804</v>
      </c>
      <c r="C727" s="30" t="s">
        <v>2716</v>
      </c>
      <c r="D727" s="30">
        <v>140</v>
      </c>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row>
    <row r="728" spans="1:96" x14ac:dyDescent="0.25">
      <c r="A728" s="30" t="s">
        <v>101</v>
      </c>
      <c r="B728" s="30">
        <v>2438</v>
      </c>
      <c r="C728" s="30" t="s">
        <v>2804</v>
      </c>
      <c r="D728" s="30">
        <v>2690</v>
      </c>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row>
    <row r="729" spans="1:96" x14ac:dyDescent="0.25">
      <c r="A729" s="30" t="s">
        <v>102</v>
      </c>
      <c r="B729" s="30">
        <v>2818</v>
      </c>
      <c r="C729" s="30" t="s">
        <v>2685</v>
      </c>
      <c r="D729" s="30">
        <v>100</v>
      </c>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row>
    <row r="730" spans="1:96" x14ac:dyDescent="0.25">
      <c r="A730" s="30" t="s">
        <v>103</v>
      </c>
      <c r="B730" s="30">
        <v>1618</v>
      </c>
      <c r="C730" s="30" t="s">
        <v>2768</v>
      </c>
      <c r="D730" s="30">
        <v>1110</v>
      </c>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row>
    <row r="731" spans="1:96" x14ac:dyDescent="0.25">
      <c r="A731" s="30" t="s">
        <v>104</v>
      </c>
      <c r="B731" s="30">
        <v>2836</v>
      </c>
      <c r="C731" s="30" t="s">
        <v>2666</v>
      </c>
      <c r="D731" s="30">
        <v>1420</v>
      </c>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row>
    <row r="732" spans="1:96" x14ac:dyDescent="0.25">
      <c r="A732" s="30" t="s">
        <v>105</v>
      </c>
      <c r="B732" s="30">
        <v>2832</v>
      </c>
      <c r="C732" s="30" t="s">
        <v>2666</v>
      </c>
      <c r="D732" s="30">
        <v>1420</v>
      </c>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row>
    <row r="733" spans="1:96" x14ac:dyDescent="0.25">
      <c r="A733" s="30" t="s">
        <v>106</v>
      </c>
      <c r="B733" s="30">
        <v>2820</v>
      </c>
      <c r="C733" s="30" t="s">
        <v>2666</v>
      </c>
      <c r="D733" s="30">
        <v>1420</v>
      </c>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row>
    <row r="734" spans="1:96" x14ac:dyDescent="0.25">
      <c r="A734" s="30" t="s">
        <v>107</v>
      </c>
      <c r="B734" s="30">
        <v>2799</v>
      </c>
      <c r="C734" s="30" t="s">
        <v>2666</v>
      </c>
      <c r="D734" s="30">
        <v>1420</v>
      </c>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row>
    <row r="735" spans="1:96" x14ac:dyDescent="0.25">
      <c r="A735" s="30" t="s">
        <v>108</v>
      </c>
      <c r="B735" s="30">
        <v>2840</v>
      </c>
      <c r="C735" s="30" t="s">
        <v>2918</v>
      </c>
      <c r="D735" s="30">
        <v>9130</v>
      </c>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row>
    <row r="736" spans="1:96" x14ac:dyDescent="0.25">
      <c r="A736" s="30" t="s">
        <v>109</v>
      </c>
      <c r="B736" s="30">
        <v>506</v>
      </c>
      <c r="C736" s="30" t="s">
        <v>2653</v>
      </c>
      <c r="D736" s="30">
        <v>10</v>
      </c>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row>
    <row r="737" spans="1:96" x14ac:dyDescent="0.25">
      <c r="A737" s="30" t="s">
        <v>110</v>
      </c>
      <c r="B737" s="30">
        <v>2800</v>
      </c>
      <c r="C737" s="30" t="s">
        <v>2649</v>
      </c>
      <c r="D737" s="30">
        <v>1040</v>
      </c>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row>
    <row r="738" spans="1:96" x14ac:dyDescent="0.25">
      <c r="A738" s="30" t="s">
        <v>111</v>
      </c>
      <c r="B738" s="30">
        <v>9370</v>
      </c>
      <c r="C738" s="30" t="s">
        <v>2764</v>
      </c>
      <c r="D738" s="30">
        <v>1550</v>
      </c>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row>
    <row r="739" spans="1:96" x14ac:dyDescent="0.25">
      <c r="A739" s="30" t="s">
        <v>112</v>
      </c>
      <c r="B739" s="30">
        <v>2856</v>
      </c>
      <c r="C739" s="30" t="s">
        <v>2642</v>
      </c>
      <c r="D739" s="30">
        <v>880</v>
      </c>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row>
    <row r="740" spans="1:96" x14ac:dyDescent="0.25">
      <c r="A740" s="30" t="s">
        <v>113</v>
      </c>
      <c r="B740" s="30">
        <v>2866</v>
      </c>
      <c r="C740" s="30" t="s">
        <v>2666</v>
      </c>
      <c r="D740" s="30">
        <v>1420</v>
      </c>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row>
    <row r="741" spans="1:96" x14ac:dyDescent="0.25">
      <c r="A741" s="30" t="s">
        <v>114</v>
      </c>
      <c r="B741" s="30">
        <v>2880</v>
      </c>
      <c r="C741" s="30" t="s">
        <v>2642</v>
      </c>
      <c r="D741" s="30">
        <v>880</v>
      </c>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row>
    <row r="742" spans="1:96" x14ac:dyDescent="0.25">
      <c r="A742" s="30" t="s">
        <v>115</v>
      </c>
      <c r="B742" s="30">
        <v>2876</v>
      </c>
      <c r="C742" s="30" t="s">
        <v>2893</v>
      </c>
      <c r="D742" s="30">
        <v>70</v>
      </c>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row>
    <row r="743" spans="1:96" x14ac:dyDescent="0.25">
      <c r="A743" s="30" t="s">
        <v>116</v>
      </c>
      <c r="B743" s="30">
        <v>2892</v>
      </c>
      <c r="C743" s="30" t="s">
        <v>2700</v>
      </c>
      <c r="D743" s="30">
        <v>480</v>
      </c>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row>
    <row r="744" spans="1:96" x14ac:dyDescent="0.25">
      <c r="A744" s="30" t="s">
        <v>117</v>
      </c>
      <c r="B744" s="30">
        <v>2963</v>
      </c>
      <c r="C744" s="30" t="s">
        <v>2666</v>
      </c>
      <c r="D744" s="30">
        <v>1420</v>
      </c>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row>
    <row r="745" spans="1:96" x14ac:dyDescent="0.25">
      <c r="A745" s="30" t="s">
        <v>118</v>
      </c>
      <c r="B745" s="30">
        <v>2897</v>
      </c>
      <c r="C745" s="30" t="s">
        <v>2706</v>
      </c>
      <c r="D745" s="30">
        <v>130</v>
      </c>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row>
    <row r="746" spans="1:96" x14ac:dyDescent="0.25">
      <c r="A746" s="30" t="s">
        <v>119</v>
      </c>
      <c r="B746" s="30">
        <v>2902</v>
      </c>
      <c r="C746" s="30" t="s">
        <v>2768</v>
      </c>
      <c r="D746" s="30">
        <v>1110</v>
      </c>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row>
    <row r="747" spans="1:96" x14ac:dyDescent="0.25">
      <c r="A747" s="30" t="s">
        <v>120</v>
      </c>
      <c r="B747" s="30">
        <v>2908</v>
      </c>
      <c r="C747" s="30" t="s">
        <v>2768</v>
      </c>
      <c r="D747" s="30">
        <v>1110</v>
      </c>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row>
    <row r="748" spans="1:96" x14ac:dyDescent="0.25">
      <c r="A748" s="30" t="s">
        <v>121</v>
      </c>
      <c r="B748" s="30">
        <v>2906</v>
      </c>
      <c r="C748" s="30" t="s">
        <v>2768</v>
      </c>
      <c r="D748" s="30">
        <v>1110</v>
      </c>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row>
    <row r="749" spans="1:96" x14ac:dyDescent="0.25">
      <c r="A749" s="30" t="s">
        <v>122</v>
      </c>
      <c r="B749" s="30">
        <v>2877</v>
      </c>
      <c r="C749" s="30" t="s">
        <v>2768</v>
      </c>
      <c r="D749" s="30">
        <v>1110</v>
      </c>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row>
    <row r="750" spans="1:96" x14ac:dyDescent="0.25">
      <c r="A750" s="30" t="s">
        <v>123</v>
      </c>
      <c r="B750" s="30">
        <v>2912</v>
      </c>
      <c r="C750" s="30" t="s">
        <v>2671</v>
      </c>
      <c r="D750" s="30">
        <v>470</v>
      </c>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row>
    <row r="751" spans="1:96" x14ac:dyDescent="0.25">
      <c r="A751" s="30" t="s">
        <v>124</v>
      </c>
      <c r="B751" s="30">
        <v>2918</v>
      </c>
      <c r="C751" s="30" t="s">
        <v>2641</v>
      </c>
      <c r="D751" s="30">
        <v>20</v>
      </c>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row>
    <row r="752" spans="1:96" x14ac:dyDescent="0.25">
      <c r="A752" s="30" t="s">
        <v>125</v>
      </c>
      <c r="B752" s="30">
        <v>2926</v>
      </c>
      <c r="C752" s="30" t="s">
        <v>2716</v>
      </c>
      <c r="D752" s="30">
        <v>140</v>
      </c>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row>
    <row r="753" spans="1:96" x14ac:dyDescent="0.25">
      <c r="A753" s="30" t="s">
        <v>126</v>
      </c>
      <c r="B753" s="30">
        <v>2940</v>
      </c>
      <c r="C753" s="30" t="s">
        <v>2700</v>
      </c>
      <c r="D753" s="30">
        <v>480</v>
      </c>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row>
    <row r="754" spans="1:96" x14ac:dyDescent="0.25">
      <c r="A754" s="30" t="s">
        <v>127</v>
      </c>
      <c r="B754" s="30">
        <v>2944</v>
      </c>
      <c r="C754" s="30" t="s">
        <v>2911</v>
      </c>
      <c r="D754" s="30">
        <v>1580</v>
      </c>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row>
    <row r="755" spans="1:96" x14ac:dyDescent="0.25">
      <c r="A755" s="30" t="s">
        <v>128</v>
      </c>
      <c r="B755" s="30">
        <v>2946</v>
      </c>
      <c r="C755" s="30" t="s">
        <v>2666</v>
      </c>
      <c r="D755" s="30">
        <v>1420</v>
      </c>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row>
    <row r="756" spans="1:96" x14ac:dyDescent="0.25">
      <c r="A756" s="30" t="s">
        <v>129</v>
      </c>
      <c r="B756" s="30">
        <v>7048</v>
      </c>
      <c r="C756" s="30" t="s">
        <v>2903</v>
      </c>
      <c r="D756" s="30">
        <v>2600</v>
      </c>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row>
    <row r="757" spans="1:96" x14ac:dyDescent="0.25">
      <c r="A757" s="30" t="s">
        <v>130</v>
      </c>
      <c r="B757" s="30">
        <v>2956</v>
      </c>
      <c r="C757" s="30" t="s">
        <v>2919</v>
      </c>
      <c r="D757" s="30">
        <v>1450</v>
      </c>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row>
    <row r="758" spans="1:96" x14ac:dyDescent="0.25">
      <c r="A758" s="30" t="s">
        <v>131</v>
      </c>
      <c r="B758" s="30">
        <v>2958</v>
      </c>
      <c r="C758" s="30" t="s">
        <v>2919</v>
      </c>
      <c r="D758" s="30">
        <v>1450</v>
      </c>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row>
    <row r="759" spans="1:96" x14ac:dyDescent="0.25">
      <c r="A759" s="30" t="s">
        <v>132</v>
      </c>
      <c r="B759" s="30">
        <v>2960</v>
      </c>
      <c r="C759" s="30" t="s">
        <v>2919</v>
      </c>
      <c r="D759" s="30">
        <v>1450</v>
      </c>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row>
    <row r="760" spans="1:96" x14ac:dyDescent="0.25">
      <c r="A760" s="30" t="s">
        <v>133</v>
      </c>
      <c r="B760" s="30">
        <v>2964</v>
      </c>
      <c r="C760" s="30" t="s">
        <v>2671</v>
      </c>
      <c r="D760" s="30">
        <v>470</v>
      </c>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row>
    <row r="761" spans="1:96" x14ac:dyDescent="0.25">
      <c r="A761" s="30" t="s">
        <v>134</v>
      </c>
      <c r="B761" s="30">
        <v>2965</v>
      </c>
      <c r="C761" s="30" t="s">
        <v>2647</v>
      </c>
      <c r="D761" s="30">
        <v>900</v>
      </c>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row>
    <row r="762" spans="1:96" x14ac:dyDescent="0.25">
      <c r="A762" s="30" t="s">
        <v>135</v>
      </c>
      <c r="B762" s="30">
        <v>2970</v>
      </c>
      <c r="C762" s="30" t="s">
        <v>2700</v>
      </c>
      <c r="D762" s="30">
        <v>480</v>
      </c>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row>
    <row r="763" spans="1:96" x14ac:dyDescent="0.25">
      <c r="A763" s="30" t="s">
        <v>136</v>
      </c>
      <c r="B763" s="30">
        <v>2980</v>
      </c>
      <c r="C763" s="30" t="s">
        <v>2920</v>
      </c>
      <c r="D763" s="30">
        <v>1850</v>
      </c>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row>
    <row r="764" spans="1:96" x14ac:dyDescent="0.25">
      <c r="A764" s="30" t="s">
        <v>137</v>
      </c>
      <c r="B764" s="30">
        <v>2988</v>
      </c>
      <c r="C764" s="30" t="s">
        <v>2920</v>
      </c>
      <c r="D764" s="30">
        <v>1850</v>
      </c>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row>
    <row r="765" spans="1:96" x14ac:dyDescent="0.25">
      <c r="A765" s="30" t="s">
        <v>138</v>
      </c>
      <c r="B765" s="30">
        <v>2995</v>
      </c>
      <c r="C765" s="30" t="s">
        <v>2696</v>
      </c>
      <c r="D765" s="30">
        <v>180</v>
      </c>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row>
    <row r="766" spans="1:96" x14ac:dyDescent="0.25">
      <c r="A766" s="30" t="s">
        <v>139</v>
      </c>
      <c r="B766" s="30">
        <v>2998</v>
      </c>
      <c r="C766" s="30" t="s">
        <v>2696</v>
      </c>
      <c r="D766" s="30">
        <v>180</v>
      </c>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row>
    <row r="767" spans="1:96" x14ac:dyDescent="0.25">
      <c r="A767" s="30" t="s">
        <v>140</v>
      </c>
      <c r="B767" s="30">
        <v>3000</v>
      </c>
      <c r="C767" s="30" t="s">
        <v>2642</v>
      </c>
      <c r="D767" s="30">
        <v>880</v>
      </c>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row>
    <row r="768" spans="1:96" x14ac:dyDescent="0.25">
      <c r="A768" s="30" t="s">
        <v>141</v>
      </c>
      <c r="B768" s="30">
        <v>3002</v>
      </c>
      <c r="C768" s="30" t="s">
        <v>2921</v>
      </c>
      <c r="D768" s="30">
        <v>1150</v>
      </c>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row>
    <row r="769" spans="1:96" x14ac:dyDescent="0.25">
      <c r="A769" s="30" t="s">
        <v>142</v>
      </c>
      <c r="B769" s="30">
        <v>3012</v>
      </c>
      <c r="C769" s="30" t="s">
        <v>2704</v>
      </c>
      <c r="D769" s="30">
        <v>1520</v>
      </c>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row>
    <row r="770" spans="1:96" x14ac:dyDescent="0.25">
      <c r="A770" s="30" t="s">
        <v>143</v>
      </c>
      <c r="B770" s="30">
        <v>7810</v>
      </c>
      <c r="C770" s="30" t="s">
        <v>2893</v>
      </c>
      <c r="D770" s="30">
        <v>70</v>
      </c>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row>
    <row r="771" spans="1:96" x14ac:dyDescent="0.25">
      <c r="A771" s="30" t="s">
        <v>144</v>
      </c>
      <c r="B771" s="30">
        <v>2961</v>
      </c>
      <c r="C771" s="30" t="s">
        <v>2921</v>
      </c>
      <c r="D771" s="30">
        <v>1150</v>
      </c>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row>
    <row r="772" spans="1:96" x14ac:dyDescent="0.25">
      <c r="A772" s="30" t="s">
        <v>145</v>
      </c>
      <c r="B772" s="30">
        <v>3022</v>
      </c>
      <c r="C772" s="30" t="s">
        <v>2700</v>
      </c>
      <c r="D772" s="30">
        <v>480</v>
      </c>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row>
    <row r="773" spans="1:96" x14ac:dyDescent="0.25">
      <c r="A773" s="30" t="s">
        <v>146</v>
      </c>
      <c r="B773" s="30">
        <v>3104</v>
      </c>
      <c r="C773" s="30" t="s">
        <v>2649</v>
      </c>
      <c r="D773" s="30">
        <v>1040</v>
      </c>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row>
    <row r="774" spans="1:96" x14ac:dyDescent="0.25">
      <c r="A774" s="30" t="s">
        <v>147</v>
      </c>
      <c r="B774" s="30">
        <v>3025</v>
      </c>
      <c r="C774" s="30" t="s">
        <v>2666</v>
      </c>
      <c r="D774" s="30">
        <v>1420</v>
      </c>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row>
    <row r="775" spans="1:96" x14ac:dyDescent="0.25">
      <c r="A775" s="30" t="s">
        <v>148</v>
      </c>
      <c r="B775" s="30">
        <v>3032</v>
      </c>
      <c r="C775" s="30" t="s">
        <v>2642</v>
      </c>
      <c r="D775" s="30">
        <v>880</v>
      </c>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row>
    <row r="776" spans="1:96" x14ac:dyDescent="0.25">
      <c r="A776" s="30" t="s">
        <v>149</v>
      </c>
      <c r="B776" s="30">
        <v>3038</v>
      </c>
      <c r="C776" s="30" t="s">
        <v>2642</v>
      </c>
      <c r="D776" s="30">
        <v>880</v>
      </c>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row>
    <row r="777" spans="1:96" x14ac:dyDescent="0.25">
      <c r="A777" s="30" t="s">
        <v>150</v>
      </c>
      <c r="B777" s="30">
        <v>3046</v>
      </c>
      <c r="C777" s="30" t="s">
        <v>2764</v>
      </c>
      <c r="D777" s="30">
        <v>1550</v>
      </c>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row>
    <row r="778" spans="1:96" x14ac:dyDescent="0.25">
      <c r="A778" s="30" t="s">
        <v>151</v>
      </c>
      <c r="B778" s="30">
        <v>3050</v>
      </c>
      <c r="C778" s="30" t="s">
        <v>2704</v>
      </c>
      <c r="D778" s="30">
        <v>1520</v>
      </c>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row>
    <row r="779" spans="1:96" x14ac:dyDescent="0.25">
      <c r="A779" s="30" t="s">
        <v>152</v>
      </c>
      <c r="B779" s="30">
        <v>3070</v>
      </c>
      <c r="C779" s="30" t="s">
        <v>2922</v>
      </c>
      <c r="D779" s="30">
        <v>3140</v>
      </c>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row>
    <row r="780" spans="1:96" x14ac:dyDescent="0.25">
      <c r="A780" s="30" t="s">
        <v>153</v>
      </c>
      <c r="B780" s="30">
        <v>3066</v>
      </c>
      <c r="C780" s="30" t="s">
        <v>2922</v>
      </c>
      <c r="D780" s="30">
        <v>3140</v>
      </c>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row>
    <row r="781" spans="1:96" x14ac:dyDescent="0.25">
      <c r="A781" s="30" t="s">
        <v>154</v>
      </c>
      <c r="B781" s="30">
        <v>3078</v>
      </c>
      <c r="C781" s="30" t="s">
        <v>2766</v>
      </c>
      <c r="D781" s="30">
        <v>2405</v>
      </c>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row>
    <row r="782" spans="1:96" x14ac:dyDescent="0.25">
      <c r="A782" s="30" t="s">
        <v>155</v>
      </c>
      <c r="B782" s="30">
        <v>3074</v>
      </c>
      <c r="C782" s="30" t="s">
        <v>2766</v>
      </c>
      <c r="D782" s="30">
        <v>2405</v>
      </c>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row>
    <row r="783" spans="1:96" x14ac:dyDescent="0.25">
      <c r="A783" s="30" t="s">
        <v>156</v>
      </c>
      <c r="B783" s="30">
        <v>3105</v>
      </c>
      <c r="C783" s="30" t="s">
        <v>2764</v>
      </c>
      <c r="D783" s="30">
        <v>1550</v>
      </c>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row>
    <row r="784" spans="1:96" x14ac:dyDescent="0.25">
      <c r="A784" s="30" t="s">
        <v>157</v>
      </c>
      <c r="B784" s="30">
        <v>3088</v>
      </c>
      <c r="C784" s="30" t="s">
        <v>2666</v>
      </c>
      <c r="D784" s="30">
        <v>1420</v>
      </c>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row>
    <row r="785" spans="1:96" x14ac:dyDescent="0.25">
      <c r="A785" s="30" t="s">
        <v>158</v>
      </c>
      <c r="B785" s="30">
        <v>2945</v>
      </c>
      <c r="C785" s="30" t="s">
        <v>2800</v>
      </c>
      <c r="D785" s="30">
        <v>40</v>
      </c>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row>
    <row r="786" spans="1:96" x14ac:dyDescent="0.25">
      <c r="A786" s="30" t="s">
        <v>159</v>
      </c>
      <c r="B786" s="30">
        <v>2620</v>
      </c>
      <c r="C786" s="30" t="s">
        <v>2804</v>
      </c>
      <c r="D786" s="30">
        <v>2690</v>
      </c>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row>
    <row r="787" spans="1:96" x14ac:dyDescent="0.25">
      <c r="A787" s="30" t="s">
        <v>160</v>
      </c>
      <c r="B787" s="30">
        <v>3106</v>
      </c>
      <c r="C787" s="30" t="s">
        <v>2644</v>
      </c>
      <c r="D787" s="30">
        <v>1000</v>
      </c>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row>
    <row r="788" spans="1:96" x14ac:dyDescent="0.25">
      <c r="A788" s="30" t="s">
        <v>161</v>
      </c>
      <c r="B788" s="30">
        <v>3110</v>
      </c>
      <c r="C788" s="30" t="s">
        <v>2644</v>
      </c>
      <c r="D788" s="30">
        <v>1000</v>
      </c>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row>
    <row r="789" spans="1:96" x14ac:dyDescent="0.25">
      <c r="A789" s="30" t="s">
        <v>162</v>
      </c>
      <c r="B789" s="30">
        <v>56</v>
      </c>
      <c r="C789" s="30" t="s">
        <v>2923</v>
      </c>
      <c r="D789" s="30">
        <v>2540</v>
      </c>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row>
    <row r="790" spans="1:96" x14ac:dyDescent="0.25">
      <c r="A790" s="30" t="s">
        <v>163</v>
      </c>
      <c r="B790" s="30">
        <v>3134</v>
      </c>
      <c r="C790" s="30" t="s">
        <v>2923</v>
      </c>
      <c r="D790" s="30">
        <v>2540</v>
      </c>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row>
    <row r="791" spans="1:96" x14ac:dyDescent="0.25">
      <c r="A791" s="30" t="s">
        <v>164</v>
      </c>
      <c r="B791" s="30">
        <v>3130</v>
      </c>
      <c r="C791" s="30" t="s">
        <v>2923</v>
      </c>
      <c r="D791" s="30">
        <v>2540</v>
      </c>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row>
    <row r="792" spans="1:96" x14ac:dyDescent="0.25">
      <c r="A792" s="30" t="s">
        <v>165</v>
      </c>
      <c r="B792" s="30">
        <v>3138</v>
      </c>
      <c r="C792" s="30" t="s">
        <v>2647</v>
      </c>
      <c r="D792" s="30">
        <v>900</v>
      </c>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row>
    <row r="793" spans="1:96" x14ac:dyDescent="0.25">
      <c r="A793" s="30" t="s">
        <v>166</v>
      </c>
      <c r="B793" s="30">
        <v>16</v>
      </c>
      <c r="C793" s="30" t="s">
        <v>2706</v>
      </c>
      <c r="D793" s="30">
        <v>130</v>
      </c>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row>
    <row r="794" spans="1:96" x14ac:dyDescent="0.25">
      <c r="A794" s="30" t="s">
        <v>167</v>
      </c>
      <c r="B794" s="30">
        <v>3522</v>
      </c>
      <c r="C794" s="30" t="s">
        <v>2669</v>
      </c>
      <c r="D794" s="30">
        <v>980</v>
      </c>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row>
    <row r="795" spans="1:96" x14ac:dyDescent="0.25">
      <c r="A795" s="30" t="s">
        <v>168</v>
      </c>
      <c r="B795" s="30">
        <v>3030</v>
      </c>
      <c r="C795" s="30" t="s">
        <v>2706</v>
      </c>
      <c r="D795" s="30">
        <v>130</v>
      </c>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row>
    <row r="796" spans="1:96" x14ac:dyDescent="0.25">
      <c r="A796" s="30" t="s">
        <v>169</v>
      </c>
      <c r="B796" s="30">
        <v>3144</v>
      </c>
      <c r="C796" s="30" t="s">
        <v>2893</v>
      </c>
      <c r="D796" s="30">
        <v>70</v>
      </c>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row>
    <row r="797" spans="1:96" x14ac:dyDescent="0.25">
      <c r="A797" s="30" t="s">
        <v>170</v>
      </c>
      <c r="B797" s="30">
        <v>752</v>
      </c>
      <c r="C797" s="30" t="s">
        <v>2716</v>
      </c>
      <c r="D797" s="30">
        <v>140</v>
      </c>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row>
    <row r="798" spans="1:96" x14ac:dyDescent="0.25">
      <c r="A798" s="30" t="s">
        <v>171</v>
      </c>
      <c r="B798" s="30">
        <v>3162</v>
      </c>
      <c r="C798" s="30" t="s">
        <v>2857</v>
      </c>
      <c r="D798" s="30">
        <v>3120</v>
      </c>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row>
    <row r="799" spans="1:96" x14ac:dyDescent="0.25">
      <c r="A799" s="30" t="s">
        <v>172</v>
      </c>
      <c r="B799" s="30">
        <v>3172</v>
      </c>
      <c r="C799" s="30" t="s">
        <v>2647</v>
      </c>
      <c r="D799" s="30">
        <v>900</v>
      </c>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row>
    <row r="800" spans="1:96" x14ac:dyDescent="0.25">
      <c r="A800" s="30" t="s">
        <v>173</v>
      </c>
      <c r="B800" s="30">
        <v>3182</v>
      </c>
      <c r="C800" s="30" t="s">
        <v>2910</v>
      </c>
      <c r="D800" s="30">
        <v>1350</v>
      </c>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row>
    <row r="801" spans="1:96" x14ac:dyDescent="0.25">
      <c r="A801" s="30" t="s">
        <v>174</v>
      </c>
      <c r="B801" s="30">
        <v>1319</v>
      </c>
      <c r="C801" s="30" t="s">
        <v>2642</v>
      </c>
      <c r="D801" s="30">
        <v>880</v>
      </c>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row>
    <row r="802" spans="1:96" x14ac:dyDescent="0.25">
      <c r="A802" s="30" t="s">
        <v>175</v>
      </c>
      <c r="B802" s="30">
        <v>3192</v>
      </c>
      <c r="C802" s="30" t="s">
        <v>2671</v>
      </c>
      <c r="D802" s="30">
        <v>470</v>
      </c>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row>
    <row r="803" spans="1:96" x14ac:dyDescent="0.25">
      <c r="A803" s="30" t="s">
        <v>176</v>
      </c>
      <c r="B803" s="30">
        <v>3196</v>
      </c>
      <c r="C803" s="30" t="s">
        <v>2671</v>
      </c>
      <c r="D803" s="30">
        <v>470</v>
      </c>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row>
    <row r="804" spans="1:96" x14ac:dyDescent="0.25">
      <c r="A804" s="30" t="s">
        <v>177</v>
      </c>
      <c r="B804" s="30">
        <v>3201</v>
      </c>
      <c r="C804" s="30" t="s">
        <v>2666</v>
      </c>
      <c r="D804" s="30">
        <v>1420</v>
      </c>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row>
    <row r="805" spans="1:96" x14ac:dyDescent="0.25">
      <c r="A805" s="30" t="s">
        <v>178</v>
      </c>
      <c r="B805" s="30">
        <v>3206</v>
      </c>
      <c r="C805" s="30" t="s">
        <v>2804</v>
      </c>
      <c r="D805" s="30">
        <v>2690</v>
      </c>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row>
    <row r="806" spans="1:96" x14ac:dyDescent="0.25">
      <c r="A806" s="30" t="s">
        <v>179</v>
      </c>
      <c r="B806" s="30">
        <v>3175</v>
      </c>
      <c r="C806" s="30" t="s">
        <v>2651</v>
      </c>
      <c r="D806" s="30">
        <v>1010</v>
      </c>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row>
    <row r="807" spans="1:96" x14ac:dyDescent="0.25">
      <c r="A807" s="30" t="s">
        <v>180</v>
      </c>
      <c r="B807" s="30">
        <v>3218</v>
      </c>
      <c r="C807" s="30" t="s">
        <v>2651</v>
      </c>
      <c r="D807" s="30">
        <v>1010</v>
      </c>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row>
    <row r="808" spans="1:96" x14ac:dyDescent="0.25">
      <c r="A808" s="30" t="s">
        <v>181</v>
      </c>
      <c r="B808" s="30">
        <v>3224</v>
      </c>
      <c r="C808" s="30" t="s">
        <v>2921</v>
      </c>
      <c r="D808" s="30">
        <v>1150</v>
      </c>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row>
    <row r="809" spans="1:96" x14ac:dyDescent="0.25">
      <c r="A809" s="30" t="s">
        <v>182</v>
      </c>
      <c r="B809" s="30">
        <v>3216</v>
      </c>
      <c r="C809" s="30" t="s">
        <v>2666</v>
      </c>
      <c r="D809" s="30">
        <v>1420</v>
      </c>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row>
    <row r="810" spans="1:96" x14ac:dyDescent="0.25">
      <c r="A810" s="30" t="s">
        <v>183</v>
      </c>
      <c r="B810" s="30">
        <v>3226</v>
      </c>
      <c r="C810" s="30" t="s">
        <v>2921</v>
      </c>
      <c r="D810" s="30">
        <v>1150</v>
      </c>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row>
    <row r="811" spans="1:96" x14ac:dyDescent="0.25">
      <c r="A811" s="30" t="s">
        <v>184</v>
      </c>
      <c r="B811" s="30">
        <v>3234</v>
      </c>
      <c r="C811" s="30" t="s">
        <v>2906</v>
      </c>
      <c r="D811" s="30">
        <v>990</v>
      </c>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row>
    <row r="812" spans="1:96" x14ac:dyDescent="0.25">
      <c r="A812" s="30" t="s">
        <v>185</v>
      </c>
      <c r="B812" s="30">
        <v>8374</v>
      </c>
      <c r="C812" s="30" t="s">
        <v>2855</v>
      </c>
      <c r="D812" s="30">
        <v>3000</v>
      </c>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row>
    <row r="813" spans="1:96" x14ac:dyDescent="0.25">
      <c r="A813" s="30" t="s">
        <v>186</v>
      </c>
      <c r="B813" s="30">
        <v>35</v>
      </c>
      <c r="C813" s="30" t="s">
        <v>2880</v>
      </c>
      <c r="D813" s="30">
        <v>970</v>
      </c>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row>
    <row r="814" spans="1:96" x14ac:dyDescent="0.25">
      <c r="A814" s="30" t="s">
        <v>187</v>
      </c>
      <c r="B814" s="30">
        <v>1875</v>
      </c>
      <c r="C814" s="30" t="s">
        <v>2857</v>
      </c>
      <c r="D814" s="30">
        <v>3120</v>
      </c>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row>
    <row r="815" spans="1:96" x14ac:dyDescent="0.25">
      <c r="A815" s="30" t="s">
        <v>188</v>
      </c>
      <c r="B815" s="30">
        <v>3238</v>
      </c>
      <c r="C815" s="30" t="s">
        <v>2649</v>
      </c>
      <c r="D815" s="30">
        <v>1040</v>
      </c>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row>
    <row r="816" spans="1:96" x14ac:dyDescent="0.25">
      <c r="A816" s="30" t="s">
        <v>189</v>
      </c>
      <c r="B816" s="30">
        <v>3236</v>
      </c>
      <c r="C816" s="30" t="s">
        <v>2915</v>
      </c>
      <c r="D816" s="30">
        <v>920</v>
      </c>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row>
    <row r="817" spans="1:96" x14ac:dyDescent="0.25">
      <c r="A817" s="30" t="s">
        <v>190</v>
      </c>
      <c r="B817" s="30">
        <v>3241</v>
      </c>
      <c r="C817" s="30" t="s">
        <v>2647</v>
      </c>
      <c r="D817" s="30">
        <v>900</v>
      </c>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row>
    <row r="818" spans="1:96" x14ac:dyDescent="0.25">
      <c r="A818" s="30" t="s">
        <v>191</v>
      </c>
      <c r="B818" s="30">
        <v>361</v>
      </c>
      <c r="C818" s="30" t="s">
        <v>2712</v>
      </c>
      <c r="D818" s="30">
        <v>2000</v>
      </c>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row>
    <row r="819" spans="1:96" x14ac:dyDescent="0.25">
      <c r="A819" s="30" t="s">
        <v>192</v>
      </c>
      <c r="B819" s="30">
        <v>3244</v>
      </c>
      <c r="C819" s="30" t="s">
        <v>2712</v>
      </c>
      <c r="D819" s="30">
        <v>2000</v>
      </c>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row>
    <row r="820" spans="1:96" x14ac:dyDescent="0.25">
      <c r="A820" s="30" t="s">
        <v>193</v>
      </c>
      <c r="B820" s="30">
        <v>6070</v>
      </c>
      <c r="C820" s="30" t="s">
        <v>2712</v>
      </c>
      <c r="D820" s="30">
        <v>2000</v>
      </c>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row>
    <row r="821" spans="1:96" x14ac:dyDescent="0.25">
      <c r="A821" s="30" t="s">
        <v>194</v>
      </c>
      <c r="B821" s="30">
        <v>3262</v>
      </c>
      <c r="C821" s="30" t="s">
        <v>2712</v>
      </c>
      <c r="D821" s="30">
        <v>2000</v>
      </c>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row>
    <row r="822" spans="1:96" x14ac:dyDescent="0.25">
      <c r="A822" s="30" t="s">
        <v>195</v>
      </c>
      <c r="B822" s="30">
        <v>3272</v>
      </c>
      <c r="C822" s="30" t="s">
        <v>2696</v>
      </c>
      <c r="D822" s="30">
        <v>180</v>
      </c>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row>
    <row r="823" spans="1:96" x14ac:dyDescent="0.25">
      <c r="A823" s="30" t="s">
        <v>196</v>
      </c>
      <c r="B823" s="30">
        <v>3279</v>
      </c>
      <c r="C823" s="30" t="s">
        <v>2640</v>
      </c>
      <c r="D823" s="30">
        <v>2700</v>
      </c>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row>
    <row r="824" spans="1:96" x14ac:dyDescent="0.25">
      <c r="A824" s="30" t="s">
        <v>197</v>
      </c>
      <c r="B824" s="30">
        <v>3286</v>
      </c>
      <c r="C824" s="30" t="s">
        <v>2807</v>
      </c>
      <c r="D824" s="30">
        <v>3085</v>
      </c>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row>
    <row r="825" spans="1:96" x14ac:dyDescent="0.25">
      <c r="A825" s="30" t="s">
        <v>198</v>
      </c>
      <c r="B825" s="30">
        <v>3360</v>
      </c>
      <c r="C825" s="30" t="s">
        <v>2651</v>
      </c>
      <c r="D825" s="30">
        <v>1010</v>
      </c>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row>
    <row r="826" spans="1:96" x14ac:dyDescent="0.25">
      <c r="A826" s="30" t="s">
        <v>199</v>
      </c>
      <c r="B826" s="30">
        <v>3211</v>
      </c>
      <c r="C826" s="30" t="s">
        <v>2882</v>
      </c>
      <c r="D826" s="30">
        <v>1140</v>
      </c>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row>
    <row r="827" spans="1:96" x14ac:dyDescent="0.25">
      <c r="A827" s="30" t="s">
        <v>200</v>
      </c>
      <c r="B827" s="30">
        <v>3296</v>
      </c>
      <c r="C827" s="30" t="s">
        <v>2642</v>
      </c>
      <c r="D827" s="30">
        <v>880</v>
      </c>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row>
    <row r="828" spans="1:96" x14ac:dyDescent="0.25">
      <c r="A828" s="30" t="s">
        <v>201</v>
      </c>
      <c r="B828" s="30">
        <v>3306</v>
      </c>
      <c r="C828" s="30" t="s">
        <v>2924</v>
      </c>
      <c r="D828" s="30">
        <v>1390</v>
      </c>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row>
    <row r="829" spans="1:96" x14ac:dyDescent="0.25">
      <c r="A829" s="30" t="s">
        <v>202</v>
      </c>
      <c r="B829" s="30">
        <v>3320</v>
      </c>
      <c r="C829" s="30" t="s">
        <v>2760</v>
      </c>
      <c r="D829" s="30">
        <v>1560</v>
      </c>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row>
    <row r="830" spans="1:96" x14ac:dyDescent="0.25">
      <c r="A830" s="30" t="s">
        <v>203</v>
      </c>
      <c r="B830" s="30">
        <v>3330</v>
      </c>
      <c r="C830" s="30" t="s">
        <v>2762</v>
      </c>
      <c r="D830" s="30">
        <v>870</v>
      </c>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row>
    <row r="831" spans="1:96" x14ac:dyDescent="0.25">
      <c r="A831" s="30" t="s">
        <v>204</v>
      </c>
      <c r="B831" s="30">
        <v>9692</v>
      </c>
      <c r="C831" s="30" t="s">
        <v>2894</v>
      </c>
      <c r="D831" s="30">
        <v>3020</v>
      </c>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row>
    <row r="832" spans="1:96" x14ac:dyDescent="0.25">
      <c r="A832" s="30" t="s">
        <v>205</v>
      </c>
      <c r="B832" s="30">
        <v>3354</v>
      </c>
      <c r="C832" s="30" t="s">
        <v>2696</v>
      </c>
      <c r="D832" s="30">
        <v>180</v>
      </c>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row>
    <row r="833" spans="1:96" x14ac:dyDescent="0.25">
      <c r="A833" s="30" t="s">
        <v>206</v>
      </c>
      <c r="B833" s="30">
        <v>3350</v>
      </c>
      <c r="C833" s="30" t="s">
        <v>2712</v>
      </c>
      <c r="D833" s="30">
        <v>2000</v>
      </c>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row>
    <row r="834" spans="1:96" x14ac:dyDescent="0.25">
      <c r="A834" s="30" t="s">
        <v>207</v>
      </c>
      <c r="B834" s="30">
        <v>4158</v>
      </c>
      <c r="C834" s="30" t="s">
        <v>2925</v>
      </c>
      <c r="D834" s="30">
        <v>1780</v>
      </c>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row>
    <row r="835" spans="1:96" x14ac:dyDescent="0.25">
      <c r="A835" s="30" t="s">
        <v>208</v>
      </c>
      <c r="B835" s="30">
        <v>4160</v>
      </c>
      <c r="C835" s="30" t="s">
        <v>2925</v>
      </c>
      <c r="D835" s="30">
        <v>1780</v>
      </c>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row>
    <row r="836" spans="1:96" x14ac:dyDescent="0.25">
      <c r="A836" s="30" t="s">
        <v>209</v>
      </c>
      <c r="B836" s="30">
        <v>4162</v>
      </c>
      <c r="C836" s="30" t="s">
        <v>2925</v>
      </c>
      <c r="D836" s="30">
        <v>1780</v>
      </c>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row>
    <row r="837" spans="1:96" x14ac:dyDescent="0.25">
      <c r="A837" s="30" t="s">
        <v>210</v>
      </c>
      <c r="B837" s="30">
        <v>3378</v>
      </c>
      <c r="C837" s="30" t="s">
        <v>2642</v>
      </c>
      <c r="D837" s="30">
        <v>880</v>
      </c>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row>
    <row r="838" spans="1:96" x14ac:dyDescent="0.25">
      <c r="A838" s="30" t="s">
        <v>211</v>
      </c>
      <c r="B838" s="30">
        <v>3385</v>
      </c>
      <c r="C838" s="30" t="s">
        <v>2884</v>
      </c>
      <c r="D838" s="30">
        <v>540</v>
      </c>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row>
    <row r="839" spans="1:96" x14ac:dyDescent="0.25">
      <c r="A839" s="30" t="s">
        <v>212</v>
      </c>
      <c r="B839" s="30">
        <v>3392</v>
      </c>
      <c r="C839" s="30" t="s">
        <v>2669</v>
      </c>
      <c r="D839" s="30">
        <v>980</v>
      </c>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row>
    <row r="840" spans="1:96" x14ac:dyDescent="0.25">
      <c r="A840" s="30" t="s">
        <v>213</v>
      </c>
      <c r="B840" s="30">
        <v>3398</v>
      </c>
      <c r="C840" s="30" t="s">
        <v>2926</v>
      </c>
      <c r="D840" s="30">
        <v>3080</v>
      </c>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row>
    <row r="841" spans="1:96" x14ac:dyDescent="0.25">
      <c r="A841" s="30" t="s">
        <v>214</v>
      </c>
      <c r="B841" s="30">
        <v>1632</v>
      </c>
      <c r="C841" s="30" t="s">
        <v>2927</v>
      </c>
      <c r="D841" s="30">
        <v>1330</v>
      </c>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row>
    <row r="842" spans="1:96" x14ac:dyDescent="0.25">
      <c r="A842" s="30" t="s">
        <v>215</v>
      </c>
      <c r="B842" s="30">
        <v>1634</v>
      </c>
      <c r="C842" s="30" t="s">
        <v>2927</v>
      </c>
      <c r="D842" s="30">
        <v>1330</v>
      </c>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row>
    <row r="843" spans="1:96" x14ac:dyDescent="0.25">
      <c r="A843" s="30" t="s">
        <v>216</v>
      </c>
      <c r="B843" s="30">
        <v>3426</v>
      </c>
      <c r="C843" s="30" t="s">
        <v>2642</v>
      </c>
      <c r="D843" s="30">
        <v>880</v>
      </c>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row>
    <row r="844" spans="1:96" x14ac:dyDescent="0.25">
      <c r="A844" s="30" t="s">
        <v>217</v>
      </c>
      <c r="B844" s="30">
        <v>3639</v>
      </c>
      <c r="C844" s="30" t="s">
        <v>2642</v>
      </c>
      <c r="D844" s="30">
        <v>880</v>
      </c>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row>
    <row r="845" spans="1:96" x14ac:dyDescent="0.25">
      <c r="A845" s="30" t="s">
        <v>218</v>
      </c>
      <c r="B845" s="30">
        <v>14</v>
      </c>
      <c r="C845" s="30" t="s">
        <v>2641</v>
      </c>
      <c r="D845" s="30">
        <v>20</v>
      </c>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row>
    <row r="846" spans="1:96" x14ac:dyDescent="0.25">
      <c r="A846" s="30" t="s">
        <v>219</v>
      </c>
      <c r="B846" s="30">
        <v>3469</v>
      </c>
      <c r="C846" s="30" t="s">
        <v>2712</v>
      </c>
      <c r="D846" s="30">
        <v>2000</v>
      </c>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row>
    <row r="847" spans="1:96" x14ac:dyDescent="0.25">
      <c r="A847" s="30" t="s">
        <v>220</v>
      </c>
      <c r="B847" s="30">
        <v>3450</v>
      </c>
      <c r="C847" s="30" t="s">
        <v>2666</v>
      </c>
      <c r="D847" s="30">
        <v>1420</v>
      </c>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row>
    <row r="848" spans="1:96" x14ac:dyDescent="0.25">
      <c r="A848" s="30" t="s">
        <v>221</v>
      </c>
      <c r="B848" s="30">
        <v>3460</v>
      </c>
      <c r="C848" s="30" t="s">
        <v>2774</v>
      </c>
      <c r="D848" s="30">
        <v>1180</v>
      </c>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row>
    <row r="849" spans="1:96" x14ac:dyDescent="0.25">
      <c r="A849" s="30" t="s">
        <v>222</v>
      </c>
      <c r="B849" s="30">
        <v>3468</v>
      </c>
      <c r="C849" s="30" t="s">
        <v>2774</v>
      </c>
      <c r="D849" s="30">
        <v>1180</v>
      </c>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row>
    <row r="850" spans="1:96" x14ac:dyDescent="0.25">
      <c r="A850" s="30" t="s">
        <v>223</v>
      </c>
      <c r="B850" s="30">
        <v>3464</v>
      </c>
      <c r="C850" s="30" t="s">
        <v>2774</v>
      </c>
      <c r="D850" s="30">
        <v>1180</v>
      </c>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row>
    <row r="851" spans="1:96" x14ac:dyDescent="0.25">
      <c r="A851" s="30" t="s">
        <v>224</v>
      </c>
      <c r="B851" s="30">
        <v>263</v>
      </c>
      <c r="C851" s="30" t="s">
        <v>2653</v>
      </c>
      <c r="D851" s="30">
        <v>10</v>
      </c>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row>
    <row r="852" spans="1:96" x14ac:dyDescent="0.25">
      <c r="A852" s="30" t="s">
        <v>225</v>
      </c>
      <c r="B852" s="30">
        <v>3439</v>
      </c>
      <c r="C852" s="30" t="s">
        <v>2641</v>
      </c>
      <c r="D852" s="30">
        <v>20</v>
      </c>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row>
    <row r="853" spans="1:96" x14ac:dyDescent="0.25">
      <c r="A853" s="30" t="s">
        <v>226</v>
      </c>
      <c r="B853" s="30">
        <v>3471</v>
      </c>
      <c r="C853" s="30" t="s">
        <v>2696</v>
      </c>
      <c r="D853" s="30">
        <v>180</v>
      </c>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row>
    <row r="854" spans="1:96" x14ac:dyDescent="0.25">
      <c r="A854" s="30" t="s">
        <v>227</v>
      </c>
      <c r="B854" s="30">
        <v>3470</v>
      </c>
      <c r="C854" s="30" t="s">
        <v>2651</v>
      </c>
      <c r="D854" s="30">
        <v>1010</v>
      </c>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row>
    <row r="855" spans="1:96" x14ac:dyDescent="0.25">
      <c r="A855" s="30" t="s">
        <v>228</v>
      </c>
      <c r="B855" s="30">
        <v>3475</v>
      </c>
      <c r="C855" s="30" t="s">
        <v>2702</v>
      </c>
      <c r="D855" s="30">
        <v>8001</v>
      </c>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row>
    <row r="856" spans="1:96" x14ac:dyDescent="0.25">
      <c r="A856" s="30" t="s">
        <v>229</v>
      </c>
      <c r="B856" s="30">
        <v>3387</v>
      </c>
      <c r="C856" s="30" t="s">
        <v>2702</v>
      </c>
      <c r="D856" s="30">
        <v>8001</v>
      </c>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row>
    <row r="857" spans="1:96" x14ac:dyDescent="0.25">
      <c r="A857" s="30" t="s">
        <v>230</v>
      </c>
      <c r="B857" s="30">
        <v>3472</v>
      </c>
      <c r="C857" s="30" t="s">
        <v>2716</v>
      </c>
      <c r="D857" s="30">
        <v>140</v>
      </c>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row>
    <row r="858" spans="1:96" x14ac:dyDescent="0.25">
      <c r="A858" s="30" t="s">
        <v>231</v>
      </c>
      <c r="B858" s="30">
        <v>3478</v>
      </c>
      <c r="C858" s="30" t="s">
        <v>2642</v>
      </c>
      <c r="D858" s="30">
        <v>880</v>
      </c>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row>
    <row r="859" spans="1:96" x14ac:dyDescent="0.25">
      <c r="A859" s="30" t="s">
        <v>232</v>
      </c>
      <c r="B859" s="30">
        <v>3482</v>
      </c>
      <c r="C859" s="30" t="s">
        <v>2867</v>
      </c>
      <c r="D859" s="30">
        <v>1020</v>
      </c>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row>
    <row r="860" spans="1:96" x14ac:dyDescent="0.25">
      <c r="A860" s="30" t="s">
        <v>233</v>
      </c>
      <c r="B860" s="30">
        <v>3488</v>
      </c>
      <c r="C860" s="30" t="s">
        <v>2700</v>
      </c>
      <c r="D860" s="30">
        <v>480</v>
      </c>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row>
    <row r="861" spans="1:96" x14ac:dyDescent="0.25">
      <c r="A861" s="30" t="s">
        <v>234</v>
      </c>
      <c r="B861" s="30">
        <v>266</v>
      </c>
      <c r="C861" s="30" t="s">
        <v>2647</v>
      </c>
      <c r="D861" s="30">
        <v>900</v>
      </c>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row>
    <row r="862" spans="1:96" x14ac:dyDescent="0.25">
      <c r="A862" s="30" t="s">
        <v>235</v>
      </c>
      <c r="B862" s="30">
        <v>3502</v>
      </c>
      <c r="C862" s="30" t="s">
        <v>2666</v>
      </c>
      <c r="D862" s="30">
        <v>1420</v>
      </c>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row>
    <row r="863" spans="1:96" x14ac:dyDescent="0.25">
      <c r="A863" s="30" t="s">
        <v>236</v>
      </c>
      <c r="B863" s="30">
        <v>3512</v>
      </c>
      <c r="C863" s="30" t="s">
        <v>2642</v>
      </c>
      <c r="D863" s="30">
        <v>880</v>
      </c>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row>
    <row r="864" spans="1:96" x14ac:dyDescent="0.25">
      <c r="A864" s="30" t="s">
        <v>237</v>
      </c>
      <c r="B864" s="30">
        <v>1504</v>
      </c>
      <c r="C864" s="30" t="s">
        <v>2804</v>
      </c>
      <c r="D864" s="30">
        <v>2690</v>
      </c>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row>
    <row r="865" spans="1:96" x14ac:dyDescent="0.25">
      <c r="A865" s="30" t="s">
        <v>238</v>
      </c>
      <c r="B865" s="30">
        <v>3536</v>
      </c>
      <c r="C865" s="30" t="s">
        <v>2666</v>
      </c>
      <c r="D865" s="30">
        <v>1420</v>
      </c>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row>
    <row r="866" spans="1:96" x14ac:dyDescent="0.25">
      <c r="A866" s="30" t="s">
        <v>239</v>
      </c>
      <c r="B866" s="30">
        <v>3281</v>
      </c>
      <c r="C866" s="30" t="s">
        <v>2879</v>
      </c>
      <c r="D866" s="30">
        <v>1195</v>
      </c>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row>
    <row r="867" spans="1:96" x14ac:dyDescent="0.25">
      <c r="A867" s="30" t="s">
        <v>240</v>
      </c>
      <c r="B867" s="30">
        <v>3542</v>
      </c>
      <c r="C867" s="30" t="s">
        <v>2928</v>
      </c>
      <c r="D867" s="30">
        <v>2650</v>
      </c>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row>
    <row r="868" spans="1:96" x14ac:dyDescent="0.25">
      <c r="A868" s="30" t="s">
        <v>241</v>
      </c>
      <c r="B868" s="30">
        <v>3546</v>
      </c>
      <c r="C868" s="30" t="s">
        <v>2928</v>
      </c>
      <c r="D868" s="30">
        <v>2650</v>
      </c>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row>
    <row r="869" spans="1:96" x14ac:dyDescent="0.25">
      <c r="A869" s="30" t="s">
        <v>242</v>
      </c>
      <c r="B869" s="30">
        <v>3556</v>
      </c>
      <c r="C869" s="30" t="s">
        <v>2910</v>
      </c>
      <c r="D869" s="30">
        <v>1350</v>
      </c>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row>
    <row r="870" spans="1:96" x14ac:dyDescent="0.25">
      <c r="A870" s="30" t="s">
        <v>243</v>
      </c>
      <c r="B870" s="30">
        <v>3570</v>
      </c>
      <c r="C870" s="30" t="s">
        <v>2712</v>
      </c>
      <c r="D870" s="30">
        <v>2000</v>
      </c>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row>
    <row r="871" spans="1:96" x14ac:dyDescent="0.25">
      <c r="A871" s="30" t="s">
        <v>244</v>
      </c>
      <c r="B871" s="30">
        <v>3572</v>
      </c>
      <c r="C871" s="30" t="s">
        <v>2910</v>
      </c>
      <c r="D871" s="30">
        <v>1350</v>
      </c>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row>
    <row r="872" spans="1:96" x14ac:dyDescent="0.25">
      <c r="A872" s="30" t="s">
        <v>245</v>
      </c>
      <c r="B872" s="30">
        <v>3582</v>
      </c>
      <c r="C872" s="30" t="s">
        <v>2929</v>
      </c>
      <c r="D872" s="30">
        <v>1990</v>
      </c>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row>
    <row r="873" spans="1:96" x14ac:dyDescent="0.25">
      <c r="A873" s="30" t="s">
        <v>246</v>
      </c>
      <c r="B873" s="30">
        <v>3584</v>
      </c>
      <c r="C873" s="30" t="s">
        <v>2712</v>
      </c>
      <c r="D873" s="30">
        <v>2000</v>
      </c>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row>
    <row r="874" spans="1:96" x14ac:dyDescent="0.25">
      <c r="A874" s="30" t="s">
        <v>247</v>
      </c>
      <c r="B874" s="30">
        <v>3585</v>
      </c>
      <c r="C874" s="30" t="s">
        <v>2787</v>
      </c>
      <c r="D874" s="30">
        <v>1220</v>
      </c>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row>
    <row r="875" spans="1:96" x14ac:dyDescent="0.25">
      <c r="A875" s="30" t="s">
        <v>248</v>
      </c>
      <c r="B875" s="30">
        <v>3586</v>
      </c>
      <c r="C875" s="30" t="s">
        <v>2787</v>
      </c>
      <c r="D875" s="30">
        <v>1220</v>
      </c>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row>
    <row r="876" spans="1:96" x14ac:dyDescent="0.25">
      <c r="A876" s="30" t="s">
        <v>249</v>
      </c>
      <c r="B876" s="30">
        <v>8274</v>
      </c>
      <c r="C876" s="30" t="s">
        <v>2787</v>
      </c>
      <c r="D876" s="30">
        <v>1220</v>
      </c>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row>
    <row r="877" spans="1:96" x14ac:dyDescent="0.25">
      <c r="A877" s="30" t="s">
        <v>250</v>
      </c>
      <c r="B877" s="30">
        <v>3604</v>
      </c>
      <c r="C877" s="30" t="s">
        <v>2712</v>
      </c>
      <c r="D877" s="30">
        <v>2000</v>
      </c>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row>
    <row r="878" spans="1:96" x14ac:dyDescent="0.25">
      <c r="A878" s="30" t="s">
        <v>251</v>
      </c>
      <c r="B878" s="30">
        <v>55</v>
      </c>
      <c r="C878" s="30" t="s">
        <v>2930</v>
      </c>
      <c r="D878" s="30">
        <v>3100</v>
      </c>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row>
    <row r="879" spans="1:96" x14ac:dyDescent="0.25">
      <c r="A879" s="30" t="s">
        <v>252</v>
      </c>
      <c r="B879" s="30">
        <v>3589</v>
      </c>
      <c r="C879" s="30" t="s">
        <v>2706</v>
      </c>
      <c r="D879" s="30">
        <v>130</v>
      </c>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row>
    <row r="880" spans="1:96" x14ac:dyDescent="0.25">
      <c r="A880" s="30" t="s">
        <v>253</v>
      </c>
      <c r="B880" s="30">
        <v>3592</v>
      </c>
      <c r="C880" s="30" t="s">
        <v>2651</v>
      </c>
      <c r="D880" s="30">
        <v>1010</v>
      </c>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row>
    <row r="881" spans="1:96" x14ac:dyDescent="0.25">
      <c r="A881" s="30" t="s">
        <v>254</v>
      </c>
      <c r="B881" s="30">
        <v>3600</v>
      </c>
      <c r="C881" s="30" t="s">
        <v>2642</v>
      </c>
      <c r="D881" s="30">
        <v>880</v>
      </c>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row>
    <row r="882" spans="1:96" x14ac:dyDescent="0.25">
      <c r="A882" s="30" t="s">
        <v>255</v>
      </c>
      <c r="B882" s="30">
        <v>3605</v>
      </c>
      <c r="C882" s="30" t="s">
        <v>2642</v>
      </c>
      <c r="D882" s="30">
        <v>880</v>
      </c>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row>
    <row r="883" spans="1:96" x14ac:dyDescent="0.25">
      <c r="A883" s="30" t="s">
        <v>256</v>
      </c>
      <c r="B883" s="30">
        <v>3610</v>
      </c>
      <c r="C883" s="30" t="s">
        <v>2857</v>
      </c>
      <c r="D883" s="30">
        <v>3120</v>
      </c>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row>
    <row r="884" spans="1:96" x14ac:dyDescent="0.25">
      <c r="A884" s="30" t="s">
        <v>257</v>
      </c>
      <c r="B884" s="30">
        <v>3614</v>
      </c>
      <c r="C884" s="30" t="s">
        <v>2857</v>
      </c>
      <c r="D884" s="30">
        <v>3120</v>
      </c>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row>
    <row r="885" spans="1:96" x14ac:dyDescent="0.25">
      <c r="A885" s="30" t="s">
        <v>258</v>
      </c>
      <c r="B885" s="30">
        <v>3620</v>
      </c>
      <c r="C885" s="30" t="s">
        <v>2766</v>
      </c>
      <c r="D885" s="30">
        <v>2405</v>
      </c>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row>
    <row r="886" spans="1:96" x14ac:dyDescent="0.25">
      <c r="A886" s="30" t="s">
        <v>259</v>
      </c>
      <c r="B886" s="30">
        <v>3622</v>
      </c>
      <c r="C886" s="30" t="s">
        <v>2666</v>
      </c>
      <c r="D886" s="30">
        <v>1420</v>
      </c>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row>
    <row r="887" spans="1:96" x14ac:dyDescent="0.25">
      <c r="A887" s="30" t="s">
        <v>260</v>
      </c>
      <c r="B887" s="30">
        <v>3624</v>
      </c>
      <c r="C887" s="30" t="s">
        <v>2666</v>
      </c>
      <c r="D887" s="30">
        <v>1420</v>
      </c>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row>
    <row r="888" spans="1:96" x14ac:dyDescent="0.25">
      <c r="A888" s="30" t="s">
        <v>261</v>
      </c>
      <c r="B888" s="30">
        <v>3628</v>
      </c>
      <c r="C888" s="30" t="s">
        <v>2666</v>
      </c>
      <c r="D888" s="30">
        <v>1420</v>
      </c>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row>
    <row r="889" spans="1:96" x14ac:dyDescent="0.25">
      <c r="A889" s="30" t="s">
        <v>262</v>
      </c>
      <c r="B889" s="30">
        <v>3641</v>
      </c>
      <c r="C889" s="30" t="s">
        <v>2642</v>
      </c>
      <c r="D889" s="30">
        <v>880</v>
      </c>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row>
    <row r="890" spans="1:96" x14ac:dyDescent="0.25">
      <c r="A890" s="30" t="s">
        <v>263</v>
      </c>
      <c r="B890" s="30">
        <v>3655</v>
      </c>
      <c r="C890" s="30" t="s">
        <v>2642</v>
      </c>
      <c r="D890" s="30">
        <v>880</v>
      </c>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row>
    <row r="891" spans="1:96" x14ac:dyDescent="0.25">
      <c r="A891" s="30" t="s">
        <v>264</v>
      </c>
      <c r="B891" s="30">
        <v>3647</v>
      </c>
      <c r="C891" s="30" t="s">
        <v>2642</v>
      </c>
      <c r="D891" s="30">
        <v>880</v>
      </c>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row>
    <row r="892" spans="1:96" x14ac:dyDescent="0.25">
      <c r="A892" s="30" t="s">
        <v>265</v>
      </c>
      <c r="B892" s="30">
        <v>3648</v>
      </c>
      <c r="C892" s="30" t="s">
        <v>2706</v>
      </c>
      <c r="D892" s="30">
        <v>130</v>
      </c>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row>
    <row r="893" spans="1:96" x14ac:dyDescent="0.25">
      <c r="A893" s="30" t="s">
        <v>266</v>
      </c>
      <c r="B893" s="30">
        <v>248</v>
      </c>
      <c r="C893" s="30" t="s">
        <v>2709</v>
      </c>
      <c r="D893" s="30">
        <v>580</v>
      </c>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row>
    <row r="894" spans="1:96" x14ac:dyDescent="0.25">
      <c r="A894" s="30" t="s">
        <v>267</v>
      </c>
      <c r="B894" s="30">
        <v>3681</v>
      </c>
      <c r="C894" s="30" t="s">
        <v>2913</v>
      </c>
      <c r="D894" s="30">
        <v>2610</v>
      </c>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row>
    <row r="895" spans="1:96" x14ac:dyDescent="0.25">
      <c r="A895" s="30" t="s">
        <v>268</v>
      </c>
      <c r="B895" s="30">
        <v>3690</v>
      </c>
      <c r="C895" s="30" t="s">
        <v>2899</v>
      </c>
      <c r="D895" s="30">
        <v>1360</v>
      </c>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row>
    <row r="896" spans="1:96" x14ac:dyDescent="0.25">
      <c r="A896" s="30" t="s">
        <v>269</v>
      </c>
      <c r="B896" s="30">
        <v>3694</v>
      </c>
      <c r="C896" s="30" t="s">
        <v>2899</v>
      </c>
      <c r="D896" s="30">
        <v>1360</v>
      </c>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row>
    <row r="897" spans="1:96" x14ac:dyDescent="0.25">
      <c r="A897" s="30" t="s">
        <v>270</v>
      </c>
      <c r="B897" s="30">
        <v>3697</v>
      </c>
      <c r="C897" s="30" t="s">
        <v>2899</v>
      </c>
      <c r="D897" s="30">
        <v>1360</v>
      </c>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row>
    <row r="898" spans="1:96" x14ac:dyDescent="0.25">
      <c r="A898" s="30" t="s">
        <v>271</v>
      </c>
      <c r="B898" s="30">
        <v>3701</v>
      </c>
      <c r="C898" s="30" t="s">
        <v>2899</v>
      </c>
      <c r="D898" s="30">
        <v>1360</v>
      </c>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row>
    <row r="899" spans="1:96" x14ac:dyDescent="0.25">
      <c r="A899" s="30" t="s">
        <v>272</v>
      </c>
      <c r="B899" s="30">
        <v>3704</v>
      </c>
      <c r="C899" s="30" t="s">
        <v>2642</v>
      </c>
      <c r="D899" s="30">
        <v>880</v>
      </c>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row>
    <row r="900" spans="1:96" x14ac:dyDescent="0.25">
      <c r="A900" s="30" t="s">
        <v>273</v>
      </c>
      <c r="B900" s="30">
        <v>39</v>
      </c>
      <c r="C900" s="30" t="s">
        <v>2754</v>
      </c>
      <c r="D900" s="30">
        <v>910</v>
      </c>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row>
    <row r="901" spans="1:96" x14ac:dyDescent="0.25">
      <c r="A901" s="30" t="s">
        <v>274</v>
      </c>
      <c r="B901" s="30">
        <v>3710</v>
      </c>
      <c r="C901" s="30" t="s">
        <v>2754</v>
      </c>
      <c r="D901" s="30">
        <v>910</v>
      </c>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row>
    <row r="902" spans="1:96" x14ac:dyDescent="0.25">
      <c r="A902" s="30" t="s">
        <v>275</v>
      </c>
      <c r="B902" s="30">
        <v>3724</v>
      </c>
      <c r="C902" s="30" t="s">
        <v>2804</v>
      </c>
      <c r="D902" s="30">
        <v>2690</v>
      </c>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row>
    <row r="903" spans="1:96" x14ac:dyDescent="0.25">
      <c r="A903" s="30" t="s">
        <v>276</v>
      </c>
      <c r="B903" s="30">
        <v>3726</v>
      </c>
      <c r="C903" s="30" t="s">
        <v>2666</v>
      </c>
      <c r="D903" s="30">
        <v>1420</v>
      </c>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row>
    <row r="904" spans="1:96" x14ac:dyDescent="0.25">
      <c r="A904" s="30" t="s">
        <v>277</v>
      </c>
      <c r="B904" s="30">
        <v>3729</v>
      </c>
      <c r="C904" s="30" t="s">
        <v>2758</v>
      </c>
      <c r="D904" s="30">
        <v>1828</v>
      </c>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row>
    <row r="905" spans="1:96" x14ac:dyDescent="0.25">
      <c r="A905" s="30" t="s">
        <v>278</v>
      </c>
      <c r="B905" s="30">
        <v>3499</v>
      </c>
      <c r="C905" s="30" t="s">
        <v>2700</v>
      </c>
      <c r="D905" s="30">
        <v>480</v>
      </c>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row>
    <row r="906" spans="1:96" x14ac:dyDescent="0.25">
      <c r="A906" s="30" t="s">
        <v>279</v>
      </c>
      <c r="B906" s="30">
        <v>4782</v>
      </c>
      <c r="C906" s="30" t="s">
        <v>2642</v>
      </c>
      <c r="D906" s="30">
        <v>880</v>
      </c>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row>
    <row r="907" spans="1:96" x14ac:dyDescent="0.25">
      <c r="A907" s="30" t="s">
        <v>280</v>
      </c>
      <c r="B907" s="30">
        <v>3746</v>
      </c>
      <c r="C907" s="30" t="s">
        <v>2642</v>
      </c>
      <c r="D907" s="30">
        <v>880</v>
      </c>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row>
    <row r="908" spans="1:96" x14ac:dyDescent="0.25">
      <c r="A908" s="30" t="s">
        <v>281</v>
      </c>
      <c r="B908" s="30">
        <v>3758</v>
      </c>
      <c r="C908" s="30" t="s">
        <v>2931</v>
      </c>
      <c r="D908" s="30">
        <v>1070</v>
      </c>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row>
    <row r="909" spans="1:96" x14ac:dyDescent="0.25">
      <c r="A909" s="30" t="s">
        <v>282</v>
      </c>
      <c r="B909" s="30">
        <v>6534</v>
      </c>
      <c r="C909" s="30" t="s">
        <v>2663</v>
      </c>
      <c r="D909" s="30">
        <v>30</v>
      </c>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row>
    <row r="910" spans="1:96" x14ac:dyDescent="0.25">
      <c r="A910" s="30" t="s">
        <v>283</v>
      </c>
      <c r="B910" s="30">
        <v>9260</v>
      </c>
      <c r="C910" s="30" t="s">
        <v>2760</v>
      </c>
      <c r="D910" s="30">
        <v>1560</v>
      </c>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row>
    <row r="911" spans="1:96" x14ac:dyDescent="0.25">
      <c r="A911" s="30" t="s">
        <v>284</v>
      </c>
      <c r="B911" s="30">
        <v>3778</v>
      </c>
      <c r="C911" s="30" t="s">
        <v>2642</v>
      </c>
      <c r="D911" s="30">
        <v>880</v>
      </c>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row>
    <row r="912" spans="1:96" x14ac:dyDescent="0.25">
      <c r="A912" s="30" t="s">
        <v>285</v>
      </c>
      <c r="B912" s="30">
        <v>3787</v>
      </c>
      <c r="C912" s="30" t="s">
        <v>2764</v>
      </c>
      <c r="D912" s="30">
        <v>1550</v>
      </c>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row>
    <row r="913" spans="1:96" x14ac:dyDescent="0.25">
      <c r="A913" s="30" t="s">
        <v>286</v>
      </c>
      <c r="B913" s="30">
        <v>3792</v>
      </c>
      <c r="C913" s="30" t="s">
        <v>2893</v>
      </c>
      <c r="D913" s="30">
        <v>70</v>
      </c>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row>
    <row r="914" spans="1:96" x14ac:dyDescent="0.25">
      <c r="A914" s="30" t="s">
        <v>287</v>
      </c>
      <c r="B914" s="30">
        <v>3806</v>
      </c>
      <c r="C914" s="30" t="s">
        <v>2669</v>
      </c>
      <c r="D914" s="30">
        <v>980</v>
      </c>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row>
    <row r="915" spans="1:96" x14ac:dyDescent="0.25">
      <c r="A915" s="30" t="s">
        <v>288</v>
      </c>
      <c r="B915" s="30">
        <v>3802</v>
      </c>
      <c r="C915" s="30" t="s">
        <v>2882</v>
      </c>
      <c r="D915" s="30">
        <v>1140</v>
      </c>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row>
    <row r="916" spans="1:96" x14ac:dyDescent="0.25">
      <c r="A916" s="30" t="s">
        <v>289</v>
      </c>
      <c r="B916" s="30">
        <v>1132</v>
      </c>
      <c r="C916" s="30" t="s">
        <v>2752</v>
      </c>
      <c r="D916" s="30">
        <v>490</v>
      </c>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row>
    <row r="917" spans="1:96" x14ac:dyDescent="0.25">
      <c r="A917" s="30" t="s">
        <v>290</v>
      </c>
      <c r="B917" s="30">
        <v>1412</v>
      </c>
      <c r="C917" s="30" t="s">
        <v>2889</v>
      </c>
      <c r="D917" s="30">
        <v>2810</v>
      </c>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row>
    <row r="918" spans="1:96" x14ac:dyDescent="0.25">
      <c r="A918" s="30" t="s">
        <v>291</v>
      </c>
      <c r="B918" s="30">
        <v>3846</v>
      </c>
      <c r="C918" s="30" t="s">
        <v>2932</v>
      </c>
      <c r="D918" s="30">
        <v>2630</v>
      </c>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row>
    <row r="919" spans="1:96" x14ac:dyDescent="0.25">
      <c r="A919" s="30" t="s">
        <v>292</v>
      </c>
      <c r="B919" s="30">
        <v>3850</v>
      </c>
      <c r="C919" s="30" t="s">
        <v>2932</v>
      </c>
      <c r="D919" s="30">
        <v>2630</v>
      </c>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row>
    <row r="920" spans="1:96" x14ac:dyDescent="0.25">
      <c r="A920" s="30" t="s">
        <v>293</v>
      </c>
      <c r="B920" s="30">
        <v>3862</v>
      </c>
      <c r="C920" s="30" t="s">
        <v>2933</v>
      </c>
      <c r="D920" s="30">
        <v>2760</v>
      </c>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row>
    <row r="921" spans="1:96" x14ac:dyDescent="0.25">
      <c r="A921" s="30" t="s">
        <v>294</v>
      </c>
      <c r="B921" s="30">
        <v>3860</v>
      </c>
      <c r="C921" s="30" t="s">
        <v>2933</v>
      </c>
      <c r="D921" s="30">
        <v>2760</v>
      </c>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row>
    <row r="922" spans="1:96" x14ac:dyDescent="0.25">
      <c r="A922" s="30" t="s">
        <v>295</v>
      </c>
      <c r="B922" s="30">
        <v>2522</v>
      </c>
      <c r="C922" s="30" t="s">
        <v>2933</v>
      </c>
      <c r="D922" s="30">
        <v>2760</v>
      </c>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row>
    <row r="923" spans="1:96" x14ac:dyDescent="0.25">
      <c r="A923" s="30" t="s">
        <v>296</v>
      </c>
      <c r="B923" s="30">
        <v>3880</v>
      </c>
      <c r="C923" s="30" t="s">
        <v>2857</v>
      </c>
      <c r="D923" s="30">
        <v>3120</v>
      </c>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row>
    <row r="924" spans="1:96" x14ac:dyDescent="0.25">
      <c r="A924" s="30" t="s">
        <v>297</v>
      </c>
      <c r="B924" s="30">
        <v>3882</v>
      </c>
      <c r="C924" s="30" t="s">
        <v>2700</v>
      </c>
      <c r="D924" s="30">
        <v>480</v>
      </c>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row>
    <row r="925" spans="1:96" x14ac:dyDescent="0.25">
      <c r="A925" s="30" t="s">
        <v>298</v>
      </c>
      <c r="B925" s="30">
        <v>52</v>
      </c>
      <c r="C925" s="30" t="s">
        <v>2857</v>
      </c>
      <c r="D925" s="30">
        <v>3120</v>
      </c>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row>
    <row r="926" spans="1:96" x14ac:dyDescent="0.25">
      <c r="A926" s="30" t="s">
        <v>299</v>
      </c>
      <c r="B926" s="30">
        <v>8332</v>
      </c>
      <c r="C926" s="30" t="s">
        <v>2934</v>
      </c>
      <c r="D926" s="30">
        <v>60</v>
      </c>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row>
    <row r="927" spans="1:96" x14ac:dyDescent="0.25">
      <c r="A927" s="30" t="s">
        <v>300</v>
      </c>
      <c r="B927" s="30">
        <v>3900</v>
      </c>
      <c r="C927" s="30" t="s">
        <v>2800</v>
      </c>
      <c r="D927" s="30">
        <v>40</v>
      </c>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row>
    <row r="928" spans="1:96" x14ac:dyDescent="0.25">
      <c r="A928" s="30" t="s">
        <v>301</v>
      </c>
      <c r="B928" s="30">
        <v>3920</v>
      </c>
      <c r="C928" s="30" t="s">
        <v>2651</v>
      </c>
      <c r="D928" s="30">
        <v>1010</v>
      </c>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row>
    <row r="929" spans="1:96" x14ac:dyDescent="0.25">
      <c r="A929" s="30" t="s">
        <v>302</v>
      </c>
      <c r="B929" s="30">
        <v>8054</v>
      </c>
      <c r="C929" s="30" t="s">
        <v>2642</v>
      </c>
      <c r="D929" s="30">
        <v>880</v>
      </c>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row>
    <row r="930" spans="1:96" x14ac:dyDescent="0.25">
      <c r="A930" s="30" t="s">
        <v>303</v>
      </c>
      <c r="B930" s="30">
        <v>3926</v>
      </c>
      <c r="C930" s="30" t="s">
        <v>2706</v>
      </c>
      <c r="D930" s="30">
        <v>130</v>
      </c>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row>
    <row r="931" spans="1:96" x14ac:dyDescent="0.25">
      <c r="A931" s="30" t="s">
        <v>304</v>
      </c>
      <c r="B931" s="30">
        <v>3928</v>
      </c>
      <c r="C931" s="30" t="s">
        <v>2647</v>
      </c>
      <c r="D931" s="30">
        <v>900</v>
      </c>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row>
    <row r="932" spans="1:96" x14ac:dyDescent="0.25">
      <c r="A932" s="30" t="s">
        <v>305</v>
      </c>
      <c r="B932" s="30">
        <v>3924</v>
      </c>
      <c r="C932" s="30" t="s">
        <v>2804</v>
      </c>
      <c r="D932" s="30">
        <v>2690</v>
      </c>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row>
    <row r="933" spans="1:96" x14ac:dyDescent="0.25">
      <c r="A933" s="30" t="s">
        <v>306</v>
      </c>
      <c r="B933" s="30">
        <v>3930</v>
      </c>
      <c r="C933" s="30" t="s">
        <v>2716</v>
      </c>
      <c r="D933" s="30">
        <v>140</v>
      </c>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row>
    <row r="934" spans="1:96" x14ac:dyDescent="0.25">
      <c r="A934" s="30" t="s">
        <v>307</v>
      </c>
      <c r="B934" s="30">
        <v>6344</v>
      </c>
      <c r="C934" s="30" t="s">
        <v>2671</v>
      </c>
      <c r="D934" s="30">
        <v>470</v>
      </c>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row>
    <row r="935" spans="1:96" x14ac:dyDescent="0.25">
      <c r="A935" s="30" t="s">
        <v>308</v>
      </c>
      <c r="B935" s="30">
        <v>9164</v>
      </c>
      <c r="C935" s="30" t="s">
        <v>2935</v>
      </c>
      <c r="D935" s="30">
        <v>1460</v>
      </c>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row>
    <row r="936" spans="1:96" x14ac:dyDescent="0.25">
      <c r="A936" s="30" t="s">
        <v>309</v>
      </c>
      <c r="B936" s="30">
        <v>7746</v>
      </c>
      <c r="C936" s="30" t="s">
        <v>2935</v>
      </c>
      <c r="D936" s="30">
        <v>1460</v>
      </c>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row>
    <row r="937" spans="1:96" x14ac:dyDescent="0.25">
      <c r="A937" s="30" t="s">
        <v>310</v>
      </c>
      <c r="B937" s="30">
        <v>3931</v>
      </c>
      <c r="C937" s="30" t="s">
        <v>2893</v>
      </c>
      <c r="D937" s="30">
        <v>70</v>
      </c>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row>
    <row r="938" spans="1:96" x14ac:dyDescent="0.25">
      <c r="A938" s="30" t="s">
        <v>311</v>
      </c>
      <c r="B938" s="30">
        <v>3940</v>
      </c>
      <c r="C938" s="30" t="s">
        <v>2700</v>
      </c>
      <c r="D938" s="30">
        <v>480</v>
      </c>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row>
    <row r="939" spans="1:96" x14ac:dyDescent="0.25">
      <c r="A939" s="30" t="s">
        <v>312</v>
      </c>
      <c r="B939" s="30">
        <v>3985</v>
      </c>
      <c r="C939" s="30" t="s">
        <v>2649</v>
      </c>
      <c r="D939" s="30">
        <v>1040</v>
      </c>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row>
    <row r="940" spans="1:96" x14ac:dyDescent="0.25">
      <c r="A940" s="30" t="s">
        <v>313</v>
      </c>
      <c r="B940" s="30">
        <v>1572</v>
      </c>
      <c r="C940" s="30" t="s">
        <v>2706</v>
      </c>
      <c r="D940" s="30">
        <v>130</v>
      </c>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row>
    <row r="941" spans="1:96" x14ac:dyDescent="0.25">
      <c r="A941" s="30" t="s">
        <v>314</v>
      </c>
      <c r="B941" s="30">
        <v>655</v>
      </c>
      <c r="C941" s="30" t="s">
        <v>2702</v>
      </c>
      <c r="D941" s="30">
        <v>8001</v>
      </c>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row>
    <row r="942" spans="1:96" x14ac:dyDescent="0.25">
      <c r="A942" s="30" t="s">
        <v>315</v>
      </c>
      <c r="B942" s="30">
        <v>3870</v>
      </c>
      <c r="C942" s="30" t="s">
        <v>2669</v>
      </c>
      <c r="D942" s="30">
        <v>980</v>
      </c>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row>
    <row r="943" spans="1:96" x14ac:dyDescent="0.25">
      <c r="A943" s="30" t="s">
        <v>316</v>
      </c>
      <c r="B943" s="30">
        <v>2757</v>
      </c>
      <c r="C943" s="30" t="s">
        <v>2642</v>
      </c>
      <c r="D943" s="30">
        <v>880</v>
      </c>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row>
    <row r="944" spans="1:96" x14ac:dyDescent="0.25">
      <c r="A944" s="30" t="s">
        <v>317</v>
      </c>
      <c r="B944" s="30">
        <v>3958</v>
      </c>
      <c r="C944" s="30" t="s">
        <v>2936</v>
      </c>
      <c r="D944" s="30">
        <v>3145</v>
      </c>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row>
    <row r="945" spans="1:96" x14ac:dyDescent="0.25">
      <c r="A945" s="30" t="s">
        <v>318</v>
      </c>
      <c r="B945" s="30">
        <v>3967</v>
      </c>
      <c r="C945" s="30" t="s">
        <v>2879</v>
      </c>
      <c r="D945" s="30">
        <v>1195</v>
      </c>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row>
    <row r="946" spans="1:96" x14ac:dyDescent="0.25">
      <c r="A946" s="30" t="s">
        <v>319</v>
      </c>
      <c r="B946" s="30">
        <v>3950</v>
      </c>
      <c r="C946" s="30" t="s">
        <v>2716</v>
      </c>
      <c r="D946" s="30">
        <v>140</v>
      </c>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row>
    <row r="947" spans="1:96" x14ac:dyDescent="0.25">
      <c r="A947" s="30" t="s">
        <v>320</v>
      </c>
      <c r="B947" s="30">
        <v>3962</v>
      </c>
      <c r="C947" s="30" t="s">
        <v>2936</v>
      </c>
      <c r="D947" s="30">
        <v>3145</v>
      </c>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row>
    <row r="948" spans="1:96" x14ac:dyDescent="0.25">
      <c r="A948" s="30" t="s">
        <v>321</v>
      </c>
      <c r="B948" s="30">
        <v>3961</v>
      </c>
      <c r="C948" s="30" t="s">
        <v>2936</v>
      </c>
      <c r="D948" s="30">
        <v>3145</v>
      </c>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row>
    <row r="949" spans="1:96" x14ac:dyDescent="0.25">
      <c r="A949" s="30" t="s">
        <v>322</v>
      </c>
      <c r="B949" s="30">
        <v>3976</v>
      </c>
      <c r="C949" s="30" t="s">
        <v>2804</v>
      </c>
      <c r="D949" s="30">
        <v>2690</v>
      </c>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row>
    <row r="950" spans="1:96" x14ac:dyDescent="0.25">
      <c r="A950" s="30" t="s">
        <v>323</v>
      </c>
      <c r="B950" s="30">
        <v>3980</v>
      </c>
      <c r="C950" s="30" t="s">
        <v>2647</v>
      </c>
      <c r="D950" s="30">
        <v>900</v>
      </c>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row>
    <row r="951" spans="1:96" x14ac:dyDescent="0.25">
      <c r="A951" s="30" t="s">
        <v>324</v>
      </c>
      <c r="B951" s="30">
        <v>3987</v>
      </c>
      <c r="C951" s="30" t="s">
        <v>2642</v>
      </c>
      <c r="D951" s="30">
        <v>880</v>
      </c>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row>
    <row r="952" spans="1:96" x14ac:dyDescent="0.25">
      <c r="A952" s="30" t="s">
        <v>325</v>
      </c>
      <c r="B952" s="30">
        <v>3988</v>
      </c>
      <c r="C952" s="30" t="s">
        <v>2706</v>
      </c>
      <c r="D952" s="30">
        <v>130</v>
      </c>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row>
    <row r="953" spans="1:96" x14ac:dyDescent="0.25">
      <c r="A953" s="30" t="s">
        <v>326</v>
      </c>
      <c r="B953" s="30">
        <v>3990</v>
      </c>
      <c r="C953" s="30" t="s">
        <v>2642</v>
      </c>
      <c r="D953" s="30">
        <v>880</v>
      </c>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row>
    <row r="954" spans="1:96" x14ac:dyDescent="0.25">
      <c r="A954" s="30" t="s">
        <v>327</v>
      </c>
      <c r="B954" s="30">
        <v>4000</v>
      </c>
      <c r="C954" s="30" t="s">
        <v>2641</v>
      </c>
      <c r="D954" s="30">
        <v>20</v>
      </c>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row>
    <row r="955" spans="1:96" x14ac:dyDescent="0.25">
      <c r="A955" s="30" t="s">
        <v>328</v>
      </c>
      <c r="B955" s="30">
        <v>4024</v>
      </c>
      <c r="C955" s="30" t="s">
        <v>2696</v>
      </c>
      <c r="D955" s="30">
        <v>180</v>
      </c>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row>
    <row r="956" spans="1:96" x14ac:dyDescent="0.25">
      <c r="A956" s="30" t="s">
        <v>329</v>
      </c>
      <c r="B956" s="30">
        <v>4044</v>
      </c>
      <c r="C956" s="30" t="s">
        <v>2937</v>
      </c>
      <c r="D956" s="30">
        <v>1600</v>
      </c>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row>
    <row r="957" spans="1:96" x14ac:dyDescent="0.25">
      <c r="A957" s="30" t="s">
        <v>330</v>
      </c>
      <c r="B957" s="30">
        <v>4048</v>
      </c>
      <c r="C957" s="30" t="s">
        <v>2937</v>
      </c>
      <c r="D957" s="30">
        <v>1600</v>
      </c>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row>
    <row r="958" spans="1:96" x14ac:dyDescent="0.25">
      <c r="A958" s="30" t="s">
        <v>331</v>
      </c>
      <c r="B958" s="30">
        <v>4045</v>
      </c>
      <c r="C958" s="30" t="s">
        <v>2937</v>
      </c>
      <c r="D958" s="30">
        <v>1600</v>
      </c>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row>
    <row r="959" spans="1:96" x14ac:dyDescent="0.25">
      <c r="A959" s="30" t="s">
        <v>332</v>
      </c>
      <c r="B959" s="30">
        <v>4526</v>
      </c>
      <c r="C959" s="30" t="s">
        <v>2883</v>
      </c>
      <c r="D959" s="30">
        <v>3090</v>
      </c>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row>
    <row r="960" spans="1:96" x14ac:dyDescent="0.25">
      <c r="A960" s="30" t="s">
        <v>333</v>
      </c>
      <c r="B960" s="30">
        <v>4058</v>
      </c>
      <c r="C960" s="30" t="s">
        <v>2938</v>
      </c>
      <c r="D960" s="30">
        <v>2670</v>
      </c>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row>
    <row r="961" spans="1:96" x14ac:dyDescent="0.25">
      <c r="A961" s="30" t="s">
        <v>334</v>
      </c>
      <c r="B961" s="30">
        <v>4062</v>
      </c>
      <c r="C961" s="30" t="s">
        <v>2706</v>
      </c>
      <c r="D961" s="30">
        <v>130</v>
      </c>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row>
    <row r="962" spans="1:96" x14ac:dyDescent="0.25">
      <c r="A962" s="30" t="s">
        <v>335</v>
      </c>
      <c r="B962" s="30">
        <v>4069</v>
      </c>
      <c r="C962" s="30" t="s">
        <v>2938</v>
      </c>
      <c r="D962" s="30">
        <v>2670</v>
      </c>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row>
    <row r="963" spans="1:96" x14ac:dyDescent="0.25">
      <c r="A963" s="30" t="s">
        <v>336</v>
      </c>
      <c r="B963" s="30">
        <v>4074</v>
      </c>
      <c r="C963" s="30" t="s">
        <v>2642</v>
      </c>
      <c r="D963" s="30">
        <v>880</v>
      </c>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row>
    <row r="964" spans="1:96" x14ac:dyDescent="0.25">
      <c r="A964" s="30" t="s">
        <v>337</v>
      </c>
      <c r="B964" s="30">
        <v>4070</v>
      </c>
      <c r="C964" s="30" t="s">
        <v>2651</v>
      </c>
      <c r="D964" s="30">
        <v>1010</v>
      </c>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row>
    <row r="965" spans="1:96" x14ac:dyDescent="0.25">
      <c r="A965" s="30" t="s">
        <v>338</v>
      </c>
      <c r="B965" s="30">
        <v>4076</v>
      </c>
      <c r="C965" s="30" t="s">
        <v>2939</v>
      </c>
      <c r="D965" s="30">
        <v>2620</v>
      </c>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row>
    <row r="966" spans="1:96" x14ac:dyDescent="0.25">
      <c r="A966" s="30" t="s">
        <v>339</v>
      </c>
      <c r="B966" s="30">
        <v>4079</v>
      </c>
      <c r="C966" s="30" t="s">
        <v>2939</v>
      </c>
      <c r="D966" s="30">
        <v>2620</v>
      </c>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row>
    <row r="967" spans="1:96" x14ac:dyDescent="0.25">
      <c r="A967" s="30" t="s">
        <v>340</v>
      </c>
      <c r="B967" s="30">
        <v>4080</v>
      </c>
      <c r="C967" s="30" t="s">
        <v>2939</v>
      </c>
      <c r="D967" s="30">
        <v>2620</v>
      </c>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row>
    <row r="968" spans="1:96" x14ac:dyDescent="0.25">
      <c r="A968" s="30" t="s">
        <v>341</v>
      </c>
      <c r="B968" s="30">
        <v>5742</v>
      </c>
      <c r="C968" s="30" t="s">
        <v>2754</v>
      </c>
      <c r="D968" s="30">
        <v>910</v>
      </c>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row>
    <row r="969" spans="1:96" x14ac:dyDescent="0.25">
      <c r="A969" s="30" t="s">
        <v>342</v>
      </c>
      <c r="B969" s="30">
        <v>4078</v>
      </c>
      <c r="C969" s="30" t="s">
        <v>2706</v>
      </c>
      <c r="D969" s="30">
        <v>130</v>
      </c>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row>
    <row r="970" spans="1:96" x14ac:dyDescent="0.25">
      <c r="A970" s="30" t="s">
        <v>343</v>
      </c>
      <c r="B970" s="30">
        <v>3995</v>
      </c>
      <c r="C970" s="30" t="s">
        <v>2647</v>
      </c>
      <c r="D970" s="30">
        <v>900</v>
      </c>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row>
    <row r="971" spans="1:96" x14ac:dyDescent="0.25">
      <c r="A971" s="30" t="s">
        <v>344</v>
      </c>
      <c r="B971" s="30">
        <v>5572</v>
      </c>
      <c r="C971" s="30" t="s">
        <v>2716</v>
      </c>
      <c r="D971" s="30">
        <v>140</v>
      </c>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row>
    <row r="972" spans="1:96" x14ac:dyDescent="0.25">
      <c r="A972" s="30" t="s">
        <v>345</v>
      </c>
      <c r="B972" s="30">
        <v>4108</v>
      </c>
      <c r="C972" s="30" t="s">
        <v>2641</v>
      </c>
      <c r="D972" s="30">
        <v>20</v>
      </c>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row>
    <row r="973" spans="1:96" x14ac:dyDescent="0.25">
      <c r="A973" s="30" t="s">
        <v>346</v>
      </c>
      <c r="B973" s="30">
        <v>4100</v>
      </c>
      <c r="C973" s="30" t="s">
        <v>2706</v>
      </c>
      <c r="D973" s="30">
        <v>130</v>
      </c>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row>
    <row r="974" spans="1:96" x14ac:dyDescent="0.25">
      <c r="A974" s="30" t="s">
        <v>347</v>
      </c>
      <c r="B974" s="30">
        <v>4102</v>
      </c>
      <c r="C974" s="30" t="s">
        <v>2768</v>
      </c>
      <c r="D974" s="30">
        <v>1110</v>
      </c>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row>
    <row r="975" spans="1:96" x14ac:dyDescent="0.25">
      <c r="A975" s="30" t="s">
        <v>348</v>
      </c>
      <c r="B975" s="30">
        <v>4085</v>
      </c>
      <c r="C975" s="30" t="s">
        <v>2940</v>
      </c>
      <c r="D975" s="30">
        <v>500</v>
      </c>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row>
    <row r="976" spans="1:96" x14ac:dyDescent="0.25">
      <c r="A976" s="30" t="s">
        <v>349</v>
      </c>
      <c r="B976" s="30">
        <v>6642</v>
      </c>
      <c r="C976" s="30" t="s">
        <v>2700</v>
      </c>
      <c r="D976" s="30">
        <v>480</v>
      </c>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row>
    <row r="977" spans="1:96" x14ac:dyDescent="0.25">
      <c r="A977" s="30" t="s">
        <v>350</v>
      </c>
      <c r="B977" s="30">
        <v>4124</v>
      </c>
      <c r="C977" s="30" t="s">
        <v>2762</v>
      </c>
      <c r="D977" s="30">
        <v>870</v>
      </c>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row>
    <row r="978" spans="1:96" x14ac:dyDescent="0.25">
      <c r="A978" s="30" t="s">
        <v>351</v>
      </c>
      <c r="B978" s="30">
        <v>4128</v>
      </c>
      <c r="C978" s="30" t="s">
        <v>2762</v>
      </c>
      <c r="D978" s="30">
        <v>870</v>
      </c>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row>
    <row r="979" spans="1:96" x14ac:dyDescent="0.25">
      <c r="A979" s="30" t="s">
        <v>352</v>
      </c>
      <c r="B979" s="30">
        <v>4138</v>
      </c>
      <c r="C979" s="30" t="s">
        <v>2651</v>
      </c>
      <c r="D979" s="30">
        <v>1010</v>
      </c>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row>
    <row r="980" spans="1:96" x14ac:dyDescent="0.25">
      <c r="A980" s="30" t="s">
        <v>353</v>
      </c>
      <c r="B980" s="30">
        <v>4140</v>
      </c>
      <c r="C980" s="30" t="s">
        <v>2642</v>
      </c>
      <c r="D980" s="30">
        <v>880</v>
      </c>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row>
    <row r="981" spans="1:96" x14ac:dyDescent="0.25">
      <c r="A981" s="30" t="s">
        <v>354</v>
      </c>
      <c r="B981" s="30">
        <v>4148</v>
      </c>
      <c r="C981" s="30" t="s">
        <v>2883</v>
      </c>
      <c r="D981" s="30">
        <v>3090</v>
      </c>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row>
    <row r="982" spans="1:96" x14ac:dyDescent="0.25">
      <c r="A982" s="30" t="s">
        <v>355</v>
      </c>
      <c r="B982" s="30">
        <v>4161</v>
      </c>
      <c r="C982" s="30" t="s">
        <v>2924</v>
      </c>
      <c r="D982" s="30">
        <v>1390</v>
      </c>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row>
    <row r="983" spans="1:96" x14ac:dyDescent="0.25">
      <c r="A983" s="30" t="s">
        <v>356</v>
      </c>
      <c r="B983" s="30">
        <v>4172</v>
      </c>
      <c r="C983" s="30" t="s">
        <v>2641</v>
      </c>
      <c r="D983" s="30">
        <v>20</v>
      </c>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row>
    <row r="984" spans="1:96" x14ac:dyDescent="0.25">
      <c r="A984" s="30" t="s">
        <v>357</v>
      </c>
      <c r="B984" s="30">
        <v>3890</v>
      </c>
      <c r="C984" s="30" t="s">
        <v>2651</v>
      </c>
      <c r="D984" s="30">
        <v>1010</v>
      </c>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row>
    <row r="985" spans="1:96" x14ac:dyDescent="0.25">
      <c r="A985" s="30" t="s">
        <v>358</v>
      </c>
      <c r="B985" s="30">
        <v>2580</v>
      </c>
      <c r="C985" s="30" t="s">
        <v>2641</v>
      </c>
      <c r="D985" s="30">
        <v>20</v>
      </c>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row>
    <row r="986" spans="1:96" x14ac:dyDescent="0.25">
      <c r="A986" s="30" t="s">
        <v>359</v>
      </c>
      <c r="B986" s="30">
        <v>4190</v>
      </c>
      <c r="C986" s="30" t="s">
        <v>2666</v>
      </c>
      <c r="D986" s="30">
        <v>1420</v>
      </c>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row>
    <row r="987" spans="1:96" x14ac:dyDescent="0.25">
      <c r="A987" s="30" t="s">
        <v>360</v>
      </c>
      <c r="B987" s="30">
        <v>4202</v>
      </c>
      <c r="C987" s="30" t="s">
        <v>2671</v>
      </c>
      <c r="D987" s="30">
        <v>470</v>
      </c>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row>
    <row r="988" spans="1:96" x14ac:dyDescent="0.25">
      <c r="A988" s="30" t="s">
        <v>361</v>
      </c>
      <c r="B988" s="30">
        <v>4227</v>
      </c>
      <c r="C988" s="30" t="s">
        <v>2941</v>
      </c>
      <c r="D988" s="30">
        <v>3220</v>
      </c>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row>
    <row r="989" spans="1:96" x14ac:dyDescent="0.25">
      <c r="A989" s="30" t="s">
        <v>362</v>
      </c>
      <c r="B989" s="30">
        <v>4231</v>
      </c>
      <c r="C989" s="30" t="s">
        <v>2941</v>
      </c>
      <c r="D989" s="30">
        <v>3220</v>
      </c>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row>
    <row r="990" spans="1:96" x14ac:dyDescent="0.25">
      <c r="A990" s="30" t="s">
        <v>363</v>
      </c>
      <c r="B990" s="30">
        <v>4179</v>
      </c>
      <c r="C990" s="30" t="s">
        <v>2942</v>
      </c>
      <c r="D990" s="30">
        <v>1540</v>
      </c>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row>
    <row r="991" spans="1:96" x14ac:dyDescent="0.25">
      <c r="A991" s="30" t="s">
        <v>364</v>
      </c>
      <c r="B991" s="30">
        <v>4250</v>
      </c>
      <c r="C991" s="30" t="s">
        <v>2942</v>
      </c>
      <c r="D991" s="30">
        <v>1540</v>
      </c>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row>
    <row r="992" spans="1:96" x14ac:dyDescent="0.25">
      <c r="A992" s="30" t="s">
        <v>365</v>
      </c>
      <c r="B992" s="30">
        <v>4258</v>
      </c>
      <c r="C992" s="30" t="s">
        <v>2942</v>
      </c>
      <c r="D992" s="30">
        <v>1540</v>
      </c>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row>
    <row r="993" spans="1:96" x14ac:dyDescent="0.25">
      <c r="A993" s="30" t="s">
        <v>366</v>
      </c>
      <c r="B993" s="30">
        <v>4252</v>
      </c>
      <c r="C993" s="30" t="s">
        <v>2942</v>
      </c>
      <c r="D993" s="30">
        <v>1540</v>
      </c>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row>
    <row r="994" spans="1:96" x14ac:dyDescent="0.25">
      <c r="A994" s="30" t="s">
        <v>367</v>
      </c>
      <c r="B994" s="30">
        <v>4254</v>
      </c>
      <c r="C994" s="30" t="s">
        <v>2942</v>
      </c>
      <c r="D994" s="30">
        <v>1540</v>
      </c>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row>
    <row r="995" spans="1:96" x14ac:dyDescent="0.25">
      <c r="A995" s="30" t="s">
        <v>368</v>
      </c>
      <c r="B995" s="30">
        <v>4333</v>
      </c>
      <c r="C995" s="30" t="s">
        <v>2671</v>
      </c>
      <c r="D995" s="30">
        <v>470</v>
      </c>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row>
    <row r="996" spans="1:96" x14ac:dyDescent="0.25">
      <c r="A996" s="30" t="s">
        <v>369</v>
      </c>
      <c r="B996" s="30">
        <v>2128</v>
      </c>
      <c r="C996" s="30" t="s">
        <v>2712</v>
      </c>
      <c r="D996" s="30">
        <v>2000</v>
      </c>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row>
    <row r="997" spans="1:96" x14ac:dyDescent="0.25">
      <c r="A997" s="30" t="s">
        <v>370</v>
      </c>
      <c r="B997" s="30">
        <v>4276</v>
      </c>
      <c r="C997" s="30" t="s">
        <v>2706</v>
      </c>
      <c r="D997" s="30">
        <v>130</v>
      </c>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row>
    <row r="998" spans="1:96" x14ac:dyDescent="0.25">
      <c r="A998" s="30" t="s">
        <v>371</v>
      </c>
      <c r="B998" s="30">
        <v>4277</v>
      </c>
      <c r="C998" s="30" t="s">
        <v>2910</v>
      </c>
      <c r="D998" s="30">
        <v>1350</v>
      </c>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row>
    <row r="999" spans="1:96" x14ac:dyDescent="0.25">
      <c r="A999" s="30" t="s">
        <v>372</v>
      </c>
      <c r="B999" s="30">
        <v>4278</v>
      </c>
      <c r="C999" s="30" t="s">
        <v>2671</v>
      </c>
      <c r="D999" s="30">
        <v>470</v>
      </c>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row>
    <row r="1000" spans="1:96" x14ac:dyDescent="0.25">
      <c r="A1000" s="30" t="s">
        <v>373</v>
      </c>
      <c r="B1000" s="30">
        <v>4280</v>
      </c>
      <c r="C1000" s="30" t="s">
        <v>2706</v>
      </c>
      <c r="D1000" s="30">
        <v>130</v>
      </c>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row>
    <row r="1001" spans="1:96" x14ac:dyDescent="0.25">
      <c r="A1001" s="30" t="s">
        <v>374</v>
      </c>
      <c r="B1001" s="30">
        <v>4369</v>
      </c>
      <c r="C1001" s="30" t="s">
        <v>2943</v>
      </c>
      <c r="D1001" s="30">
        <v>2862</v>
      </c>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row>
    <row r="1002" spans="1:96" x14ac:dyDescent="0.25">
      <c r="A1002" s="30" t="s">
        <v>375</v>
      </c>
      <c r="B1002" s="30">
        <v>4270</v>
      </c>
      <c r="C1002" s="30" t="s">
        <v>2696</v>
      </c>
      <c r="D1002" s="30">
        <v>180</v>
      </c>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row>
    <row r="1003" spans="1:96" x14ac:dyDescent="0.25">
      <c r="A1003" s="30" t="s">
        <v>376</v>
      </c>
      <c r="B1003" s="30">
        <v>4282</v>
      </c>
      <c r="C1003" s="30" t="s">
        <v>2764</v>
      </c>
      <c r="D1003" s="30">
        <v>1550</v>
      </c>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row>
    <row r="1004" spans="1:96" x14ac:dyDescent="0.25">
      <c r="A1004" s="30" t="s">
        <v>377</v>
      </c>
      <c r="B1004" s="30">
        <v>4292</v>
      </c>
      <c r="C1004" s="30" t="s">
        <v>2647</v>
      </c>
      <c r="D1004" s="30">
        <v>900</v>
      </c>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row>
    <row r="1005" spans="1:96" x14ac:dyDescent="0.25">
      <c r="A1005" s="30" t="s">
        <v>378</v>
      </c>
      <c r="B1005" s="30">
        <v>4302</v>
      </c>
      <c r="C1005" s="30" t="s">
        <v>2804</v>
      </c>
      <c r="D1005" s="30">
        <v>2690</v>
      </c>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row>
    <row r="1006" spans="1:96" x14ac:dyDescent="0.25">
      <c r="A1006" s="30" t="s">
        <v>379</v>
      </c>
      <c r="B1006" s="30">
        <v>7305</v>
      </c>
      <c r="C1006" s="30" t="s">
        <v>2893</v>
      </c>
      <c r="D1006" s="30">
        <v>70</v>
      </c>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row>
    <row r="1007" spans="1:96" x14ac:dyDescent="0.25">
      <c r="A1007" s="30" t="s">
        <v>380</v>
      </c>
      <c r="B1007" s="30">
        <v>4332</v>
      </c>
      <c r="C1007" s="30" t="s">
        <v>2760</v>
      </c>
      <c r="D1007" s="30">
        <v>1560</v>
      </c>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row>
    <row r="1008" spans="1:96" x14ac:dyDescent="0.25">
      <c r="A1008" s="30" t="s">
        <v>381</v>
      </c>
      <c r="B1008" s="30">
        <v>8457</v>
      </c>
      <c r="C1008" s="30" t="s">
        <v>2651</v>
      </c>
      <c r="D1008" s="30">
        <v>1010</v>
      </c>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row>
    <row r="1009" spans="1:96" x14ac:dyDescent="0.25">
      <c r="A1009" s="30" t="s">
        <v>382</v>
      </c>
      <c r="B1009" s="30">
        <v>4358</v>
      </c>
      <c r="C1009" s="30" t="s">
        <v>2651</v>
      </c>
      <c r="D1009" s="30">
        <v>1010</v>
      </c>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row>
    <row r="1010" spans="1:96" x14ac:dyDescent="0.25">
      <c r="A1010" s="30" t="s">
        <v>383</v>
      </c>
      <c r="B1010" s="30">
        <v>4356</v>
      </c>
      <c r="C1010" s="30" t="s">
        <v>2857</v>
      </c>
      <c r="D1010" s="30">
        <v>3120</v>
      </c>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row>
    <row r="1011" spans="1:96" x14ac:dyDescent="0.25">
      <c r="A1011" s="30" t="s">
        <v>384</v>
      </c>
      <c r="B1011" s="30">
        <v>4385</v>
      </c>
      <c r="C1011" s="30" t="s">
        <v>2696</v>
      </c>
      <c r="D1011" s="30">
        <v>180</v>
      </c>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row>
    <row r="1012" spans="1:96" x14ac:dyDescent="0.25">
      <c r="A1012" s="30" t="s">
        <v>385</v>
      </c>
      <c r="B1012" s="30">
        <v>4376</v>
      </c>
      <c r="C1012" s="30" t="s">
        <v>2804</v>
      </c>
      <c r="D1012" s="30">
        <v>2690</v>
      </c>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row>
    <row r="1013" spans="1:96" x14ac:dyDescent="0.25">
      <c r="A1013" s="30" t="s">
        <v>386</v>
      </c>
      <c r="B1013" s="30">
        <v>4380</v>
      </c>
      <c r="C1013" s="30" t="s">
        <v>2669</v>
      </c>
      <c r="D1013" s="30">
        <v>980</v>
      </c>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row>
    <row r="1014" spans="1:96" x14ac:dyDescent="0.25">
      <c r="A1014" s="30" t="s">
        <v>387</v>
      </c>
      <c r="B1014" s="30">
        <v>4378</v>
      </c>
      <c r="C1014" s="30" t="s">
        <v>2669</v>
      </c>
      <c r="D1014" s="30">
        <v>980</v>
      </c>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row>
    <row r="1015" spans="1:96" x14ac:dyDescent="0.25">
      <c r="A1015" s="30" t="s">
        <v>388</v>
      </c>
      <c r="B1015" s="30">
        <v>4379</v>
      </c>
      <c r="C1015" s="30" t="s">
        <v>2669</v>
      </c>
      <c r="D1015" s="30">
        <v>980</v>
      </c>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row>
    <row r="1016" spans="1:96" x14ac:dyDescent="0.25">
      <c r="A1016" s="30" t="s">
        <v>389</v>
      </c>
      <c r="B1016" s="30">
        <v>5033</v>
      </c>
      <c r="C1016" s="30" t="s">
        <v>2906</v>
      </c>
      <c r="D1016" s="30">
        <v>990</v>
      </c>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row>
    <row r="1017" spans="1:96" x14ac:dyDescent="0.25">
      <c r="A1017" s="30" t="s">
        <v>390</v>
      </c>
      <c r="B1017" s="30">
        <v>4386</v>
      </c>
      <c r="C1017" s="30" t="s">
        <v>2700</v>
      </c>
      <c r="D1017" s="30">
        <v>480</v>
      </c>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row>
    <row r="1018" spans="1:96" x14ac:dyDescent="0.25">
      <c r="A1018" s="30" t="s">
        <v>391</v>
      </c>
      <c r="B1018" s="30">
        <v>4394</v>
      </c>
      <c r="C1018" s="30" t="s">
        <v>2906</v>
      </c>
      <c r="D1018" s="30">
        <v>990</v>
      </c>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row>
    <row r="1019" spans="1:96" x14ac:dyDescent="0.25">
      <c r="A1019" s="30" t="s">
        <v>392</v>
      </c>
      <c r="B1019" s="30">
        <v>4408</v>
      </c>
      <c r="C1019" s="30" t="s">
        <v>2666</v>
      </c>
      <c r="D1019" s="30">
        <v>1420</v>
      </c>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row>
    <row r="1020" spans="1:96" x14ac:dyDescent="0.25">
      <c r="A1020" s="30" t="s">
        <v>393</v>
      </c>
      <c r="B1020" s="30">
        <v>4402</v>
      </c>
      <c r="C1020" s="30" t="s">
        <v>2666</v>
      </c>
      <c r="D1020" s="30">
        <v>1420</v>
      </c>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row>
    <row r="1021" spans="1:96" x14ac:dyDescent="0.25">
      <c r="A1021" s="30" t="s">
        <v>394</v>
      </c>
      <c r="B1021" s="30">
        <v>4404</v>
      </c>
      <c r="C1021" s="30" t="s">
        <v>2666</v>
      </c>
      <c r="D1021" s="30">
        <v>1420</v>
      </c>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row>
    <row r="1022" spans="1:96" x14ac:dyDescent="0.25">
      <c r="A1022" s="30" t="s">
        <v>395</v>
      </c>
      <c r="B1022" s="30">
        <v>4410</v>
      </c>
      <c r="C1022" s="30" t="s">
        <v>2666</v>
      </c>
      <c r="D1022" s="30">
        <v>1420</v>
      </c>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row>
    <row r="1023" spans="1:96" x14ac:dyDescent="0.25">
      <c r="A1023" s="30" t="s">
        <v>396</v>
      </c>
      <c r="B1023" s="30">
        <v>6539</v>
      </c>
      <c r="C1023" s="30" t="s">
        <v>2666</v>
      </c>
      <c r="D1023" s="30">
        <v>1420</v>
      </c>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row>
    <row r="1024" spans="1:96" x14ac:dyDescent="0.25">
      <c r="A1024" s="30" t="s">
        <v>397</v>
      </c>
      <c r="B1024" s="30">
        <v>6541</v>
      </c>
      <c r="C1024" s="30" t="s">
        <v>2666</v>
      </c>
      <c r="D1024" s="30">
        <v>1420</v>
      </c>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row>
    <row r="1025" spans="1:96" x14ac:dyDescent="0.25">
      <c r="A1025" s="30" t="s">
        <v>398</v>
      </c>
      <c r="B1025" s="30">
        <v>4425</v>
      </c>
      <c r="C1025" s="30" t="s">
        <v>2857</v>
      </c>
      <c r="D1025" s="30">
        <v>3120</v>
      </c>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row>
    <row r="1026" spans="1:96" x14ac:dyDescent="0.25">
      <c r="A1026" s="30" t="s">
        <v>399</v>
      </c>
      <c r="B1026" s="30">
        <v>4422</v>
      </c>
      <c r="C1026" s="30" t="s">
        <v>2666</v>
      </c>
      <c r="D1026" s="30">
        <v>1420</v>
      </c>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row>
    <row r="1027" spans="1:96" x14ac:dyDescent="0.25">
      <c r="A1027" s="30" t="s">
        <v>400</v>
      </c>
      <c r="B1027" s="30">
        <v>5114</v>
      </c>
      <c r="C1027" s="30" t="s">
        <v>2944</v>
      </c>
      <c r="D1027" s="30">
        <v>2530</v>
      </c>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row>
    <row r="1028" spans="1:96" x14ac:dyDescent="0.25">
      <c r="A1028" s="30" t="s">
        <v>401</v>
      </c>
      <c r="B1028" s="30">
        <v>4424</v>
      </c>
      <c r="C1028" s="30" t="s">
        <v>2651</v>
      </c>
      <c r="D1028" s="30">
        <v>1010</v>
      </c>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row>
    <row r="1029" spans="1:96" x14ac:dyDescent="0.25">
      <c r="A1029" s="30" t="s">
        <v>402</v>
      </c>
      <c r="B1029" s="30">
        <v>4426</v>
      </c>
      <c r="C1029" s="30" t="s">
        <v>2696</v>
      </c>
      <c r="D1029" s="30">
        <v>180</v>
      </c>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row>
    <row r="1030" spans="1:96" x14ac:dyDescent="0.25">
      <c r="A1030" s="30" t="s">
        <v>403</v>
      </c>
      <c r="B1030" s="30">
        <v>4438</v>
      </c>
      <c r="C1030" s="30" t="s">
        <v>2857</v>
      </c>
      <c r="D1030" s="30">
        <v>3120</v>
      </c>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row>
    <row r="1031" spans="1:96" x14ac:dyDescent="0.25">
      <c r="A1031" s="30" t="s">
        <v>404</v>
      </c>
      <c r="B1031" s="30">
        <v>4444</v>
      </c>
      <c r="C1031" s="30" t="s">
        <v>2642</v>
      </c>
      <c r="D1031" s="30">
        <v>880</v>
      </c>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row>
    <row r="1032" spans="1:96" x14ac:dyDescent="0.25">
      <c r="A1032" s="30" t="s">
        <v>405</v>
      </c>
      <c r="B1032" s="30">
        <v>9212</v>
      </c>
      <c r="C1032" s="30" t="s">
        <v>2924</v>
      </c>
      <c r="D1032" s="30">
        <v>1390</v>
      </c>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row>
    <row r="1033" spans="1:96" x14ac:dyDescent="0.25">
      <c r="A1033" s="30" t="s">
        <v>406</v>
      </c>
      <c r="B1033" s="30">
        <v>8032</v>
      </c>
      <c r="C1033" s="30" t="s">
        <v>2800</v>
      </c>
      <c r="D1033" s="30">
        <v>40</v>
      </c>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row>
    <row r="1034" spans="1:96" x14ac:dyDescent="0.25">
      <c r="A1034" s="30" t="s">
        <v>407</v>
      </c>
      <c r="B1034" s="30">
        <v>4447</v>
      </c>
      <c r="C1034" s="30" t="s">
        <v>2716</v>
      </c>
      <c r="D1034" s="30">
        <v>140</v>
      </c>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row>
    <row r="1035" spans="1:96" x14ac:dyDescent="0.25">
      <c r="A1035" s="30" t="s">
        <v>408</v>
      </c>
      <c r="B1035" s="30">
        <v>4450</v>
      </c>
      <c r="C1035" s="30" t="s">
        <v>2642</v>
      </c>
      <c r="D1035" s="30">
        <v>880</v>
      </c>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row>
    <row r="1036" spans="1:96" x14ac:dyDescent="0.25">
      <c r="A1036" s="30" t="s">
        <v>409</v>
      </c>
      <c r="B1036" s="30">
        <v>4458</v>
      </c>
      <c r="C1036" s="30" t="s">
        <v>2888</v>
      </c>
      <c r="D1036" s="30">
        <v>2180</v>
      </c>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row>
    <row r="1037" spans="1:96" x14ac:dyDescent="0.25">
      <c r="A1037" s="30" t="s">
        <v>410</v>
      </c>
      <c r="B1037" s="30">
        <v>4456</v>
      </c>
      <c r="C1037" s="30" t="s">
        <v>2764</v>
      </c>
      <c r="D1037" s="30">
        <v>1550</v>
      </c>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row>
    <row r="1038" spans="1:96" x14ac:dyDescent="0.25">
      <c r="A1038" s="30" t="s">
        <v>411</v>
      </c>
      <c r="B1038" s="30">
        <v>4474</v>
      </c>
      <c r="C1038" s="30" t="s">
        <v>2644</v>
      </c>
      <c r="D1038" s="30">
        <v>1000</v>
      </c>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row>
    <row r="1039" spans="1:96" x14ac:dyDescent="0.25">
      <c r="A1039" s="30" t="s">
        <v>412</v>
      </c>
      <c r="B1039" s="30">
        <v>4465</v>
      </c>
      <c r="C1039" s="30" t="s">
        <v>2893</v>
      </c>
      <c r="D1039" s="30">
        <v>70</v>
      </c>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row>
    <row r="1040" spans="1:96" x14ac:dyDescent="0.25">
      <c r="A1040" s="30" t="s">
        <v>413</v>
      </c>
      <c r="B1040" s="30">
        <v>4488</v>
      </c>
      <c r="C1040" s="30" t="s">
        <v>2943</v>
      </c>
      <c r="D1040" s="30">
        <v>2862</v>
      </c>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row>
    <row r="1041" spans="1:96" x14ac:dyDescent="0.25">
      <c r="A1041" s="30" t="s">
        <v>414</v>
      </c>
      <c r="B1041" s="30">
        <v>4492</v>
      </c>
      <c r="C1041" s="30" t="s">
        <v>2943</v>
      </c>
      <c r="D1041" s="30">
        <v>2862</v>
      </c>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row>
    <row r="1042" spans="1:96" x14ac:dyDescent="0.25">
      <c r="A1042" s="30" t="s">
        <v>415</v>
      </c>
      <c r="B1042" s="30">
        <v>4495</v>
      </c>
      <c r="C1042" s="30" t="s">
        <v>2945</v>
      </c>
      <c r="D1042" s="30">
        <v>290</v>
      </c>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row>
    <row r="1043" spans="1:96" x14ac:dyDescent="0.25">
      <c r="A1043" s="30" t="s">
        <v>416</v>
      </c>
      <c r="B1043" s="30">
        <v>4838</v>
      </c>
      <c r="C1043" s="30" t="s">
        <v>2754</v>
      </c>
      <c r="D1043" s="30">
        <v>910</v>
      </c>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row>
    <row r="1044" spans="1:96" x14ac:dyDescent="0.25">
      <c r="A1044" s="30" t="s">
        <v>417</v>
      </c>
      <c r="B1044" s="30">
        <v>4496</v>
      </c>
      <c r="C1044" s="30" t="s">
        <v>2700</v>
      </c>
      <c r="D1044" s="30">
        <v>480</v>
      </c>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row>
    <row r="1045" spans="1:96" x14ac:dyDescent="0.25">
      <c r="A1045" s="30" t="s">
        <v>418</v>
      </c>
      <c r="B1045" s="30">
        <v>4494</v>
      </c>
      <c r="C1045" s="30" t="s">
        <v>2642</v>
      </c>
      <c r="D1045" s="30">
        <v>880</v>
      </c>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row>
    <row r="1046" spans="1:96" x14ac:dyDescent="0.25">
      <c r="A1046" s="30" t="s">
        <v>419</v>
      </c>
      <c r="B1046" s="30">
        <v>4498</v>
      </c>
      <c r="C1046" s="30" t="s">
        <v>2642</v>
      </c>
      <c r="D1046" s="30">
        <v>880</v>
      </c>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row>
    <row r="1047" spans="1:96" x14ac:dyDescent="0.25">
      <c r="A1047" s="30" t="s">
        <v>420</v>
      </c>
      <c r="B1047" s="30">
        <v>3325</v>
      </c>
      <c r="C1047" s="30" t="s">
        <v>2879</v>
      </c>
      <c r="D1047" s="30">
        <v>1195</v>
      </c>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row>
    <row r="1048" spans="1:96" x14ac:dyDescent="0.25">
      <c r="A1048" s="30" t="s">
        <v>421</v>
      </c>
      <c r="B1048" s="30">
        <v>4502</v>
      </c>
      <c r="C1048" s="30" t="s">
        <v>2946</v>
      </c>
      <c r="D1048" s="30">
        <v>1810</v>
      </c>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row>
    <row r="1049" spans="1:96" x14ac:dyDescent="0.25">
      <c r="A1049" s="30" t="s">
        <v>422</v>
      </c>
      <c r="B1049" s="30">
        <v>4506</v>
      </c>
      <c r="C1049" s="30" t="s">
        <v>2946</v>
      </c>
      <c r="D1049" s="30">
        <v>1810</v>
      </c>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row>
    <row r="1050" spans="1:96" x14ac:dyDescent="0.25">
      <c r="A1050" s="30" t="s">
        <v>423</v>
      </c>
      <c r="B1050" s="30">
        <v>4504</v>
      </c>
      <c r="C1050" s="30" t="s">
        <v>2946</v>
      </c>
      <c r="D1050" s="30">
        <v>1810</v>
      </c>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row>
    <row r="1051" spans="1:96" x14ac:dyDescent="0.25">
      <c r="A1051" s="30" t="s">
        <v>424</v>
      </c>
      <c r="B1051" s="30">
        <v>4510</v>
      </c>
      <c r="C1051" s="30" t="s">
        <v>2879</v>
      </c>
      <c r="D1051" s="30">
        <v>1195</v>
      </c>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row>
    <row r="1052" spans="1:96" x14ac:dyDescent="0.25">
      <c r="A1052" s="30" t="s">
        <v>425</v>
      </c>
      <c r="B1052" s="30">
        <v>4516</v>
      </c>
      <c r="C1052" s="30" t="s">
        <v>2663</v>
      </c>
      <c r="D1052" s="30">
        <v>30</v>
      </c>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row>
    <row r="1053" spans="1:96" x14ac:dyDescent="0.25">
      <c r="A1053" s="30" t="s">
        <v>426</v>
      </c>
      <c r="B1053" s="30">
        <v>7748</v>
      </c>
      <c r="C1053" s="30" t="s">
        <v>2804</v>
      </c>
      <c r="D1053" s="30">
        <v>2690</v>
      </c>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row>
    <row r="1054" spans="1:96" x14ac:dyDescent="0.25">
      <c r="A1054" s="30" t="s">
        <v>427</v>
      </c>
      <c r="B1054" s="30">
        <v>4530</v>
      </c>
      <c r="C1054" s="30" t="s">
        <v>2651</v>
      </c>
      <c r="D1054" s="30">
        <v>1010</v>
      </c>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row>
    <row r="1055" spans="1:96" x14ac:dyDescent="0.25">
      <c r="A1055" s="30" t="s">
        <v>428</v>
      </c>
      <c r="B1055" s="30">
        <v>4536</v>
      </c>
      <c r="C1055" s="30" t="s">
        <v>2663</v>
      </c>
      <c r="D1055" s="30">
        <v>30</v>
      </c>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row>
    <row r="1056" spans="1:96" x14ac:dyDescent="0.25">
      <c r="A1056" s="30" t="s">
        <v>429</v>
      </c>
      <c r="B1056" s="30">
        <v>4546</v>
      </c>
      <c r="C1056" s="30" t="s">
        <v>2780</v>
      </c>
      <c r="D1056" s="30">
        <v>2035</v>
      </c>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row>
    <row r="1057" spans="1:96" x14ac:dyDescent="0.25">
      <c r="A1057" s="30" t="s">
        <v>430</v>
      </c>
      <c r="B1057" s="30">
        <v>4548</v>
      </c>
      <c r="C1057" s="30" t="s">
        <v>2666</v>
      </c>
      <c r="D1057" s="30">
        <v>1420</v>
      </c>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row>
    <row r="1058" spans="1:96" x14ac:dyDescent="0.25">
      <c r="A1058" s="30" t="s">
        <v>431</v>
      </c>
      <c r="B1058" s="30">
        <v>4549</v>
      </c>
      <c r="C1058" s="30" t="s">
        <v>2666</v>
      </c>
      <c r="D1058" s="30">
        <v>1420</v>
      </c>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row>
    <row r="1059" spans="1:96" x14ac:dyDescent="0.25">
      <c r="A1059" s="30" t="s">
        <v>432</v>
      </c>
      <c r="B1059" s="30">
        <v>4550</v>
      </c>
      <c r="C1059" s="30" t="s">
        <v>2666</v>
      </c>
      <c r="D1059" s="30">
        <v>1420</v>
      </c>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row>
    <row r="1060" spans="1:96" x14ac:dyDescent="0.25">
      <c r="A1060" s="30" t="s">
        <v>433</v>
      </c>
      <c r="B1060" s="30">
        <v>9795</v>
      </c>
      <c r="C1060" s="30" t="s">
        <v>2947</v>
      </c>
      <c r="D1060" s="30">
        <v>3200</v>
      </c>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row>
    <row r="1061" spans="1:96" x14ac:dyDescent="0.25">
      <c r="A1061" s="30" t="s">
        <v>434</v>
      </c>
      <c r="B1061" s="30">
        <v>4646</v>
      </c>
      <c r="C1061" s="30" t="s">
        <v>2696</v>
      </c>
      <c r="D1061" s="30">
        <v>180</v>
      </c>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row>
    <row r="1062" spans="1:96" x14ac:dyDescent="0.25">
      <c r="A1062" s="30" t="s">
        <v>435</v>
      </c>
      <c r="B1062" s="30">
        <v>4656</v>
      </c>
      <c r="C1062" s="30" t="s">
        <v>2642</v>
      </c>
      <c r="D1062" s="30">
        <v>880</v>
      </c>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row>
    <row r="1063" spans="1:96" x14ac:dyDescent="0.25">
      <c r="A1063" s="30" t="s">
        <v>436</v>
      </c>
      <c r="B1063" s="30">
        <v>4690</v>
      </c>
      <c r="C1063" s="30" t="s">
        <v>2948</v>
      </c>
      <c r="D1063" s="30">
        <v>1760</v>
      </c>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row>
    <row r="1064" spans="1:96" x14ac:dyDescent="0.25">
      <c r="A1064" s="30" t="s">
        <v>437</v>
      </c>
      <c r="B1064" s="30">
        <v>4694</v>
      </c>
      <c r="C1064" s="30" t="s">
        <v>2948</v>
      </c>
      <c r="D1064" s="30">
        <v>1760</v>
      </c>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row>
    <row r="1065" spans="1:96" x14ac:dyDescent="0.25">
      <c r="A1065" s="30" t="s">
        <v>438</v>
      </c>
      <c r="B1065" s="30">
        <v>4698</v>
      </c>
      <c r="C1065" s="30" t="s">
        <v>2764</v>
      </c>
      <c r="D1065" s="30">
        <v>1550</v>
      </c>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row>
    <row r="1066" spans="1:96" x14ac:dyDescent="0.25">
      <c r="A1066" s="30" t="s">
        <v>439</v>
      </c>
      <c r="B1066" s="30">
        <v>5604</v>
      </c>
      <c r="C1066" s="30" t="s">
        <v>2651</v>
      </c>
      <c r="D1066" s="30">
        <v>1010</v>
      </c>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row>
    <row r="1067" spans="1:96" x14ac:dyDescent="0.25">
      <c r="A1067" s="30" t="s">
        <v>440</v>
      </c>
      <c r="B1067" s="30">
        <v>4700</v>
      </c>
      <c r="C1067" s="30" t="s">
        <v>2884</v>
      </c>
      <c r="D1067" s="30">
        <v>540</v>
      </c>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row>
    <row r="1068" spans="1:96" x14ac:dyDescent="0.25">
      <c r="A1068" s="30" t="s">
        <v>441</v>
      </c>
      <c r="B1068" s="30">
        <v>4724</v>
      </c>
      <c r="C1068" s="30" t="s">
        <v>2949</v>
      </c>
      <c r="D1068" s="30">
        <v>930</v>
      </c>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row>
    <row r="1069" spans="1:96" x14ac:dyDescent="0.25">
      <c r="A1069" s="30" t="s">
        <v>442</v>
      </c>
      <c r="B1069" s="30">
        <v>4728</v>
      </c>
      <c r="C1069" s="30" t="s">
        <v>2949</v>
      </c>
      <c r="D1069" s="30">
        <v>930</v>
      </c>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row>
    <row r="1070" spans="1:96" x14ac:dyDescent="0.25">
      <c r="A1070" s="30" t="s">
        <v>443</v>
      </c>
      <c r="B1070" s="30">
        <v>4726</v>
      </c>
      <c r="C1070" s="30" t="s">
        <v>2949</v>
      </c>
      <c r="D1070" s="30">
        <v>930</v>
      </c>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row>
    <row r="1071" spans="1:96" x14ac:dyDescent="0.25">
      <c r="A1071" s="30" t="s">
        <v>444</v>
      </c>
      <c r="B1071" s="30">
        <v>4730</v>
      </c>
      <c r="C1071" s="30" t="s">
        <v>2642</v>
      </c>
      <c r="D1071" s="30">
        <v>880</v>
      </c>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row>
    <row r="1072" spans="1:96" x14ac:dyDescent="0.25">
      <c r="A1072" s="30" t="s">
        <v>445</v>
      </c>
      <c r="B1072" s="30">
        <v>4507</v>
      </c>
      <c r="C1072" s="30" t="s">
        <v>2642</v>
      </c>
      <c r="D1072" s="30">
        <v>880</v>
      </c>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row>
    <row r="1073" spans="1:96" x14ac:dyDescent="0.25">
      <c r="A1073" s="30" t="s">
        <v>446</v>
      </c>
      <c r="B1073" s="30">
        <v>4732</v>
      </c>
      <c r="C1073" s="30" t="s">
        <v>2642</v>
      </c>
      <c r="D1073" s="30">
        <v>880</v>
      </c>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row>
    <row r="1074" spans="1:96" x14ac:dyDescent="0.25">
      <c r="A1074" s="30" t="s">
        <v>447</v>
      </c>
      <c r="B1074" s="30">
        <v>4738</v>
      </c>
      <c r="C1074" s="30" t="s">
        <v>2950</v>
      </c>
      <c r="D1074" s="30">
        <v>510</v>
      </c>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row>
    <row r="1075" spans="1:96" x14ac:dyDescent="0.25">
      <c r="A1075" s="30" t="s">
        <v>448</v>
      </c>
      <c r="B1075" s="30">
        <v>4742</v>
      </c>
      <c r="C1075" s="30" t="s">
        <v>2950</v>
      </c>
      <c r="D1075" s="30">
        <v>510</v>
      </c>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row>
    <row r="1076" spans="1:96" x14ac:dyDescent="0.25">
      <c r="A1076" s="30" t="s">
        <v>449</v>
      </c>
      <c r="B1076" s="30">
        <v>4762</v>
      </c>
      <c r="C1076" s="30" t="s">
        <v>2642</v>
      </c>
      <c r="D1076" s="30">
        <v>880</v>
      </c>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row>
    <row r="1077" spans="1:96" x14ac:dyDescent="0.25">
      <c r="A1077" s="30" t="s">
        <v>450</v>
      </c>
      <c r="B1077" s="30">
        <v>4785</v>
      </c>
      <c r="C1077" s="30" t="s">
        <v>2951</v>
      </c>
      <c r="D1077" s="30">
        <v>3110</v>
      </c>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row>
    <row r="1078" spans="1:96" x14ac:dyDescent="0.25">
      <c r="A1078" s="30" t="s">
        <v>451</v>
      </c>
      <c r="B1078" s="30">
        <v>4792</v>
      </c>
      <c r="C1078" s="30" t="s">
        <v>2700</v>
      </c>
      <c r="D1078" s="30">
        <v>480</v>
      </c>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row>
    <row r="1079" spans="1:96" x14ac:dyDescent="0.25">
      <c r="A1079" s="30" t="s">
        <v>452</v>
      </c>
      <c r="B1079" s="30">
        <v>4793</v>
      </c>
      <c r="C1079" s="30" t="s">
        <v>2764</v>
      </c>
      <c r="D1079" s="30">
        <v>1550</v>
      </c>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row>
    <row r="1080" spans="1:96" x14ac:dyDescent="0.25">
      <c r="A1080" s="30" t="s">
        <v>453</v>
      </c>
      <c r="B1080" s="30">
        <v>4802</v>
      </c>
      <c r="C1080" s="30" t="s">
        <v>2666</v>
      </c>
      <c r="D1080" s="30">
        <v>1420</v>
      </c>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row>
    <row r="1081" spans="1:96" x14ac:dyDescent="0.25">
      <c r="A1081" s="30" t="s">
        <v>454</v>
      </c>
      <c r="B1081" s="30">
        <v>4795</v>
      </c>
      <c r="C1081" s="30" t="s">
        <v>2642</v>
      </c>
      <c r="D1081" s="30">
        <v>880</v>
      </c>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row>
    <row r="1082" spans="1:96" x14ac:dyDescent="0.25">
      <c r="A1082" s="30" t="s">
        <v>455</v>
      </c>
      <c r="B1082" s="30">
        <v>4830</v>
      </c>
      <c r="C1082" s="30" t="s">
        <v>2666</v>
      </c>
      <c r="D1082" s="30">
        <v>1420</v>
      </c>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row>
    <row r="1083" spans="1:96" x14ac:dyDescent="0.25">
      <c r="A1083" s="30" t="s">
        <v>456</v>
      </c>
      <c r="B1083" s="30">
        <v>3603</v>
      </c>
      <c r="C1083" s="30" t="s">
        <v>2787</v>
      </c>
      <c r="D1083" s="30">
        <v>1220</v>
      </c>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row>
    <row r="1084" spans="1:96" x14ac:dyDescent="0.25">
      <c r="A1084" s="30" t="s">
        <v>457</v>
      </c>
      <c r="B1084" s="30">
        <v>4836</v>
      </c>
      <c r="C1084" s="30" t="s">
        <v>2885</v>
      </c>
      <c r="D1084" s="30">
        <v>550</v>
      </c>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row>
    <row r="1085" spans="1:96" x14ac:dyDescent="0.25">
      <c r="A1085" s="30" t="s">
        <v>458</v>
      </c>
      <c r="B1085" s="30">
        <v>4837</v>
      </c>
      <c r="C1085" s="30" t="s">
        <v>2885</v>
      </c>
      <c r="D1085" s="30">
        <v>550</v>
      </c>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row>
    <row r="1086" spans="1:96" x14ac:dyDescent="0.25">
      <c r="A1086" s="30" t="s">
        <v>459</v>
      </c>
      <c r="B1086" s="30">
        <v>4841</v>
      </c>
      <c r="C1086" s="30" t="s">
        <v>2952</v>
      </c>
      <c r="D1086" s="30">
        <v>2520</v>
      </c>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row>
    <row r="1087" spans="1:96" x14ac:dyDescent="0.25">
      <c r="A1087" s="30" t="s">
        <v>460</v>
      </c>
      <c r="B1087" s="30">
        <v>5015</v>
      </c>
      <c r="C1087" s="30" t="s">
        <v>2952</v>
      </c>
      <c r="D1087" s="30">
        <v>2520</v>
      </c>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row>
    <row r="1088" spans="1:96" x14ac:dyDescent="0.25">
      <c r="A1088" s="30" t="s">
        <v>461</v>
      </c>
      <c r="B1088" s="30">
        <v>4843</v>
      </c>
      <c r="C1088" s="30" t="s">
        <v>2952</v>
      </c>
      <c r="D1088" s="30">
        <v>2520</v>
      </c>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row>
    <row r="1089" spans="1:96" x14ac:dyDescent="0.25">
      <c r="A1089" s="30" t="s">
        <v>462</v>
      </c>
      <c r="B1089" s="30">
        <v>4860</v>
      </c>
      <c r="C1089" s="30" t="s">
        <v>2953</v>
      </c>
      <c r="D1089" s="30">
        <v>1400</v>
      </c>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row>
    <row r="1090" spans="1:96" x14ac:dyDescent="0.25">
      <c r="A1090" s="30" t="s">
        <v>463</v>
      </c>
      <c r="B1090" s="30">
        <v>4864</v>
      </c>
      <c r="C1090" s="30" t="s">
        <v>2953</v>
      </c>
      <c r="D1090" s="30">
        <v>1400</v>
      </c>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row>
    <row r="1091" spans="1:96" x14ac:dyDescent="0.25">
      <c r="A1091" s="30" t="s">
        <v>1062</v>
      </c>
      <c r="B1091" s="30">
        <v>3791</v>
      </c>
      <c r="C1091" s="30" t="s">
        <v>2764</v>
      </c>
      <c r="D1091" s="30">
        <v>1550</v>
      </c>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row>
    <row r="1092" spans="1:96" x14ac:dyDescent="0.25">
      <c r="A1092" s="30" t="s">
        <v>1063</v>
      </c>
      <c r="B1092" s="30">
        <v>4874</v>
      </c>
      <c r="C1092" s="30" t="s">
        <v>2700</v>
      </c>
      <c r="D1092" s="30">
        <v>480</v>
      </c>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row>
    <row r="1093" spans="1:96" x14ac:dyDescent="0.25">
      <c r="A1093" s="30" t="s">
        <v>1064</v>
      </c>
      <c r="B1093" s="30">
        <v>4899</v>
      </c>
      <c r="C1093" s="30" t="s">
        <v>2954</v>
      </c>
      <c r="D1093" s="30">
        <v>1380</v>
      </c>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row>
    <row r="1094" spans="1:96" x14ac:dyDescent="0.25">
      <c r="A1094" s="30" t="s">
        <v>1066</v>
      </c>
      <c r="B1094" s="30">
        <v>4904</v>
      </c>
      <c r="C1094" s="30" t="s">
        <v>2955</v>
      </c>
      <c r="D1094" s="30">
        <v>1510</v>
      </c>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row>
    <row r="1095" spans="1:96" x14ac:dyDescent="0.25">
      <c r="A1095" s="30" t="s">
        <v>1067</v>
      </c>
      <c r="B1095" s="30">
        <v>4901</v>
      </c>
      <c r="C1095" s="30" t="s">
        <v>2955</v>
      </c>
      <c r="D1095" s="30">
        <v>1510</v>
      </c>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row>
    <row r="1096" spans="1:96" x14ac:dyDescent="0.25">
      <c r="A1096" s="30" t="s">
        <v>1068</v>
      </c>
      <c r="B1096" s="30">
        <v>4908</v>
      </c>
      <c r="C1096" s="30" t="s">
        <v>2913</v>
      </c>
      <c r="D1096" s="30">
        <v>2610</v>
      </c>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row>
    <row r="1097" spans="1:96" x14ac:dyDescent="0.25">
      <c r="A1097" s="30" t="s">
        <v>1069</v>
      </c>
      <c r="B1097" s="30">
        <v>5255</v>
      </c>
      <c r="C1097" s="30" t="s">
        <v>2642</v>
      </c>
      <c r="D1097" s="30">
        <v>880</v>
      </c>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row>
    <row r="1098" spans="1:96" x14ac:dyDescent="0.25">
      <c r="A1098" s="30" t="s">
        <v>1070</v>
      </c>
      <c r="B1098" s="30">
        <v>4910</v>
      </c>
      <c r="C1098" s="30" t="s">
        <v>2642</v>
      </c>
      <c r="D1098" s="30">
        <v>880</v>
      </c>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row>
    <row r="1099" spans="1:96" x14ac:dyDescent="0.25">
      <c r="A1099" s="30" t="s">
        <v>1071</v>
      </c>
      <c r="B1099" s="30">
        <v>4942</v>
      </c>
      <c r="C1099" s="30" t="s">
        <v>2666</v>
      </c>
      <c r="D1099" s="30">
        <v>1420</v>
      </c>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row>
    <row r="1100" spans="1:96" x14ac:dyDescent="0.25">
      <c r="A1100" s="30" t="s">
        <v>1072</v>
      </c>
      <c r="B1100" s="30">
        <v>4960</v>
      </c>
      <c r="C1100" s="30" t="s">
        <v>2693</v>
      </c>
      <c r="D1100" s="30">
        <v>2660</v>
      </c>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row>
    <row r="1101" spans="1:96" x14ac:dyDescent="0.25">
      <c r="A1101" s="30" t="s">
        <v>1073</v>
      </c>
      <c r="B1101" s="30">
        <v>4956</v>
      </c>
      <c r="C1101" s="30" t="s">
        <v>2693</v>
      </c>
      <c r="D1101" s="30">
        <v>2660</v>
      </c>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row>
    <row r="1102" spans="1:96" x14ac:dyDescent="0.25">
      <c r="A1102" s="30" t="s">
        <v>1074</v>
      </c>
      <c r="B1102" s="30">
        <v>1962</v>
      </c>
      <c r="C1102" s="30" t="s">
        <v>2897</v>
      </c>
      <c r="D1102" s="30">
        <v>2010</v>
      </c>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row>
    <row r="1103" spans="1:96" x14ac:dyDescent="0.25">
      <c r="A1103" s="30" t="s">
        <v>1075</v>
      </c>
      <c r="B1103" s="30">
        <v>4950</v>
      </c>
      <c r="C1103" s="30" t="s">
        <v>2800</v>
      </c>
      <c r="D1103" s="30">
        <v>40</v>
      </c>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row>
    <row r="1104" spans="1:96" x14ac:dyDescent="0.25">
      <c r="A1104" s="30" t="s">
        <v>1076</v>
      </c>
      <c r="B1104" s="30">
        <v>4970</v>
      </c>
      <c r="C1104" s="30" t="s">
        <v>2696</v>
      </c>
      <c r="D1104" s="30">
        <v>180</v>
      </c>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row>
    <row r="1105" spans="1:96" x14ac:dyDescent="0.25">
      <c r="A1105" s="30" t="s">
        <v>1077</v>
      </c>
      <c r="B1105" s="30">
        <v>4973</v>
      </c>
      <c r="C1105" s="30" t="s">
        <v>2696</v>
      </c>
      <c r="D1105" s="30">
        <v>180</v>
      </c>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row>
    <row r="1106" spans="1:96" x14ac:dyDescent="0.25">
      <c r="A1106" s="30" t="s">
        <v>1078</v>
      </c>
      <c r="B1106" s="30">
        <v>4975</v>
      </c>
      <c r="C1106" s="30" t="s">
        <v>2706</v>
      </c>
      <c r="D1106" s="30">
        <v>130</v>
      </c>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row>
    <row r="1107" spans="1:96" x14ac:dyDescent="0.25">
      <c r="A1107" s="30" t="s">
        <v>1079</v>
      </c>
      <c r="B1107" s="30">
        <v>4980</v>
      </c>
      <c r="C1107" s="30" t="s">
        <v>2647</v>
      </c>
      <c r="D1107" s="30">
        <v>900</v>
      </c>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row>
    <row r="1108" spans="1:96" x14ac:dyDescent="0.25">
      <c r="A1108" s="30" t="s">
        <v>1080</v>
      </c>
      <c r="B1108" s="30">
        <v>1812</v>
      </c>
      <c r="C1108" s="30" t="s">
        <v>2945</v>
      </c>
      <c r="D1108" s="30">
        <v>290</v>
      </c>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row>
    <row r="1109" spans="1:96" x14ac:dyDescent="0.25">
      <c r="A1109" s="30" t="s">
        <v>1081</v>
      </c>
      <c r="B1109" s="30">
        <v>4990</v>
      </c>
      <c r="C1109" s="30" t="s">
        <v>2945</v>
      </c>
      <c r="D1109" s="30">
        <v>290</v>
      </c>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row>
    <row r="1110" spans="1:96" x14ac:dyDescent="0.25">
      <c r="A1110" s="30" t="s">
        <v>1082</v>
      </c>
      <c r="B1110" s="30">
        <v>4986</v>
      </c>
      <c r="C1110" s="30" t="s">
        <v>2945</v>
      </c>
      <c r="D1110" s="30">
        <v>290</v>
      </c>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row>
    <row r="1111" spans="1:96" x14ac:dyDescent="0.25">
      <c r="A1111" s="30" t="s">
        <v>1083</v>
      </c>
      <c r="B1111" s="30">
        <v>5004</v>
      </c>
      <c r="C1111" s="30" t="s">
        <v>2666</v>
      </c>
      <c r="D1111" s="30">
        <v>1420</v>
      </c>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row>
    <row r="1112" spans="1:96" x14ac:dyDescent="0.25">
      <c r="A1112" s="30" t="s">
        <v>1084</v>
      </c>
      <c r="B1112" s="30">
        <v>5014</v>
      </c>
      <c r="C1112" s="30" t="s">
        <v>2764</v>
      </c>
      <c r="D1112" s="30">
        <v>1550</v>
      </c>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row>
    <row r="1113" spans="1:96" x14ac:dyDescent="0.25">
      <c r="A1113" s="30" t="s">
        <v>1085</v>
      </c>
      <c r="B1113" s="30">
        <v>5018</v>
      </c>
      <c r="C1113" s="30" t="s">
        <v>2760</v>
      </c>
      <c r="D1113" s="30">
        <v>1560</v>
      </c>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row>
    <row r="1114" spans="1:96" x14ac:dyDescent="0.25">
      <c r="A1114" s="30" t="s">
        <v>1086</v>
      </c>
      <c r="B1114" s="30">
        <v>5024</v>
      </c>
      <c r="C1114" s="30" t="s">
        <v>2666</v>
      </c>
      <c r="D1114" s="30">
        <v>1420</v>
      </c>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row>
    <row r="1115" spans="1:96" x14ac:dyDescent="0.25">
      <c r="A1115" s="30" t="s">
        <v>1087</v>
      </c>
      <c r="B1115" s="30">
        <v>5036</v>
      </c>
      <c r="C1115" s="30" t="s">
        <v>2666</v>
      </c>
      <c r="D1115" s="30">
        <v>1420</v>
      </c>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row>
    <row r="1116" spans="1:96" x14ac:dyDescent="0.25">
      <c r="A1116" s="30" t="s">
        <v>1088</v>
      </c>
      <c r="B1116" s="30">
        <v>2572</v>
      </c>
      <c r="C1116" s="30" t="s">
        <v>2915</v>
      </c>
      <c r="D1116" s="30">
        <v>920</v>
      </c>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row>
    <row r="1117" spans="1:96" x14ac:dyDescent="0.25">
      <c r="A1117" s="30" t="s">
        <v>1089</v>
      </c>
      <c r="B1117" s="30">
        <v>60</v>
      </c>
      <c r="C1117" s="30" t="s">
        <v>2671</v>
      </c>
      <c r="D1117" s="30">
        <v>470</v>
      </c>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row>
    <row r="1118" spans="1:96" x14ac:dyDescent="0.25">
      <c r="A1118" s="30" t="s">
        <v>1090</v>
      </c>
      <c r="B1118" s="30">
        <v>5043</v>
      </c>
      <c r="C1118" s="30" t="s">
        <v>2641</v>
      </c>
      <c r="D1118" s="30">
        <v>20</v>
      </c>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row>
    <row r="1119" spans="1:96" x14ac:dyDescent="0.25">
      <c r="A1119" s="30" t="s">
        <v>1091</v>
      </c>
      <c r="B1119" s="30">
        <v>5045</v>
      </c>
      <c r="C1119" s="30" t="s">
        <v>2647</v>
      </c>
      <c r="D1119" s="30">
        <v>900</v>
      </c>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row>
    <row r="1120" spans="1:96" x14ac:dyDescent="0.25">
      <c r="A1120" s="30" t="s">
        <v>1092</v>
      </c>
      <c r="B1120" s="30">
        <v>4271</v>
      </c>
      <c r="C1120" s="30" t="s">
        <v>2647</v>
      </c>
      <c r="D1120" s="30">
        <v>900</v>
      </c>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row>
    <row r="1121" spans="1:96" x14ac:dyDescent="0.25">
      <c r="A1121" s="30" t="s">
        <v>1093</v>
      </c>
      <c r="B1121" s="30">
        <v>5048</v>
      </c>
      <c r="C1121" s="30" t="s">
        <v>2804</v>
      </c>
      <c r="D1121" s="30">
        <v>2690</v>
      </c>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row>
    <row r="1122" spans="1:96" x14ac:dyDescent="0.25">
      <c r="A1122" s="30" t="s">
        <v>1094</v>
      </c>
      <c r="B1122" s="30">
        <v>5050</v>
      </c>
      <c r="C1122" s="30" t="s">
        <v>2922</v>
      </c>
      <c r="D1122" s="30">
        <v>3140</v>
      </c>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row>
    <row r="1123" spans="1:96" x14ac:dyDescent="0.25">
      <c r="A1123" s="30" t="s">
        <v>1095</v>
      </c>
      <c r="B1123" s="30">
        <v>5058</v>
      </c>
      <c r="C1123" s="30" t="s">
        <v>2641</v>
      </c>
      <c r="D1123" s="30">
        <v>20</v>
      </c>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row>
    <row r="1124" spans="1:96" x14ac:dyDescent="0.25">
      <c r="A1124" s="30" t="s">
        <v>1096</v>
      </c>
      <c r="B1124" s="30">
        <v>5068</v>
      </c>
      <c r="C1124" s="30" t="s">
        <v>2764</v>
      </c>
      <c r="D1124" s="30">
        <v>1550</v>
      </c>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row>
    <row r="1125" spans="1:96" x14ac:dyDescent="0.25">
      <c r="A1125" s="30" t="s">
        <v>1097</v>
      </c>
      <c r="B1125" s="30">
        <v>22</v>
      </c>
      <c r="C1125" s="30" t="s">
        <v>2663</v>
      </c>
      <c r="D1125" s="30">
        <v>30</v>
      </c>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row>
    <row r="1126" spans="1:96" x14ac:dyDescent="0.25">
      <c r="A1126" s="30" t="s">
        <v>1098</v>
      </c>
      <c r="B1126" s="30">
        <v>5078</v>
      </c>
      <c r="C1126" s="30" t="s">
        <v>2951</v>
      </c>
      <c r="D1126" s="30">
        <v>3110</v>
      </c>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row>
    <row r="1127" spans="1:96" x14ac:dyDescent="0.25">
      <c r="A1127" s="30" t="s">
        <v>1099</v>
      </c>
      <c r="B1127" s="30">
        <v>5090</v>
      </c>
      <c r="C1127" s="30" t="s">
        <v>2780</v>
      </c>
      <c r="D1127" s="30">
        <v>2035</v>
      </c>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row>
    <row r="1128" spans="1:96" x14ac:dyDescent="0.25">
      <c r="A1128" s="30" t="s">
        <v>1100</v>
      </c>
      <c r="B1128" s="30">
        <v>5096</v>
      </c>
      <c r="C1128" s="30" t="s">
        <v>2792</v>
      </c>
      <c r="D1128" s="30">
        <v>1080</v>
      </c>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row>
    <row r="1129" spans="1:96" x14ac:dyDescent="0.25">
      <c r="A1129" s="30" t="s">
        <v>1101</v>
      </c>
      <c r="B1129" s="30">
        <v>5100</v>
      </c>
      <c r="C1129" s="30" t="s">
        <v>2792</v>
      </c>
      <c r="D1129" s="30">
        <v>1080</v>
      </c>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row>
    <row r="1130" spans="1:96" x14ac:dyDescent="0.25">
      <c r="A1130" s="30" t="s">
        <v>1102</v>
      </c>
      <c r="B1130" s="30">
        <v>5098</v>
      </c>
      <c r="C1130" s="30" t="s">
        <v>2792</v>
      </c>
      <c r="D1130" s="30">
        <v>1080</v>
      </c>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row>
    <row r="1131" spans="1:96" x14ac:dyDescent="0.25">
      <c r="A1131" s="30" t="s">
        <v>1103</v>
      </c>
      <c r="B1131" s="30">
        <v>5120</v>
      </c>
      <c r="C1131" s="30" t="s">
        <v>2764</v>
      </c>
      <c r="D1131" s="30">
        <v>1550</v>
      </c>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row>
    <row r="1132" spans="1:96" x14ac:dyDescent="0.25">
      <c r="A1132" s="30" t="s">
        <v>1104</v>
      </c>
      <c r="B1132" s="30">
        <v>5119</v>
      </c>
      <c r="C1132" s="30" t="s">
        <v>2956</v>
      </c>
      <c r="D1132" s="30">
        <v>3230</v>
      </c>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row>
    <row r="1133" spans="1:96" x14ac:dyDescent="0.25">
      <c r="A1133" s="30" t="s">
        <v>1105</v>
      </c>
      <c r="B1133" s="30">
        <v>5126</v>
      </c>
      <c r="C1133" s="30" t="s">
        <v>2649</v>
      </c>
      <c r="D1133" s="30">
        <v>1040</v>
      </c>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row>
    <row r="1134" spans="1:96" x14ac:dyDescent="0.25">
      <c r="A1134" s="30" t="s">
        <v>1106</v>
      </c>
      <c r="B1134" s="30">
        <v>5123</v>
      </c>
      <c r="C1134" s="30" t="s">
        <v>2956</v>
      </c>
      <c r="D1134" s="30">
        <v>3230</v>
      </c>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row>
    <row r="1135" spans="1:96" x14ac:dyDescent="0.25">
      <c r="A1135" s="30" t="s">
        <v>1107</v>
      </c>
      <c r="B1135" s="30">
        <v>18</v>
      </c>
      <c r="C1135" s="30" t="s">
        <v>2706</v>
      </c>
      <c r="D1135" s="30">
        <v>130</v>
      </c>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row>
    <row r="1136" spans="1:96" x14ac:dyDescent="0.25">
      <c r="A1136" s="30" t="s">
        <v>1108</v>
      </c>
      <c r="B1136" s="30">
        <v>5146</v>
      </c>
      <c r="C1136" s="30" t="s">
        <v>2651</v>
      </c>
      <c r="D1136" s="30">
        <v>1010</v>
      </c>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row>
    <row r="1137" spans="1:96" x14ac:dyDescent="0.25">
      <c r="A1137" s="30" t="s">
        <v>1109</v>
      </c>
      <c r="B1137" s="30">
        <v>5129</v>
      </c>
      <c r="C1137" s="30" t="s">
        <v>2642</v>
      </c>
      <c r="D1137" s="30">
        <v>880</v>
      </c>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row>
    <row r="1138" spans="1:96" x14ac:dyDescent="0.25">
      <c r="A1138" s="30" t="s">
        <v>1110</v>
      </c>
      <c r="B1138" s="30">
        <v>5132</v>
      </c>
      <c r="C1138" s="30" t="s">
        <v>2957</v>
      </c>
      <c r="D1138" s="30">
        <v>1790</v>
      </c>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row>
    <row r="1139" spans="1:96" x14ac:dyDescent="0.25">
      <c r="A1139" s="30" t="s">
        <v>1111</v>
      </c>
      <c r="B1139" s="30">
        <v>5136</v>
      </c>
      <c r="C1139" s="30" t="s">
        <v>2957</v>
      </c>
      <c r="D1139" s="30">
        <v>1790</v>
      </c>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row>
    <row r="1140" spans="1:96" x14ac:dyDescent="0.25">
      <c r="A1140" s="30" t="s">
        <v>1112</v>
      </c>
      <c r="B1140" s="30">
        <v>5145</v>
      </c>
      <c r="C1140" s="30" t="s">
        <v>2666</v>
      </c>
      <c r="D1140" s="30">
        <v>1420</v>
      </c>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row>
    <row r="1141" spans="1:96" x14ac:dyDescent="0.25">
      <c r="A1141" s="30" t="s">
        <v>1113</v>
      </c>
      <c r="B1141" s="30">
        <v>5166</v>
      </c>
      <c r="C1141" s="30" t="s">
        <v>2882</v>
      </c>
      <c r="D1141" s="30">
        <v>1140</v>
      </c>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row>
    <row r="1142" spans="1:96" x14ac:dyDescent="0.25">
      <c r="A1142" s="30" t="s">
        <v>1114</v>
      </c>
      <c r="B1142" s="30">
        <v>5162</v>
      </c>
      <c r="C1142" s="30" t="s">
        <v>2651</v>
      </c>
      <c r="D1142" s="30">
        <v>1010</v>
      </c>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row>
    <row r="1143" spans="1:96" x14ac:dyDescent="0.25">
      <c r="A1143" s="30" t="s">
        <v>1115</v>
      </c>
      <c r="B1143" s="30">
        <v>5154</v>
      </c>
      <c r="C1143" s="30" t="s">
        <v>2762</v>
      </c>
      <c r="D1143" s="30">
        <v>870</v>
      </c>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row>
    <row r="1144" spans="1:96" x14ac:dyDescent="0.25">
      <c r="A1144" s="30" t="s">
        <v>1116</v>
      </c>
      <c r="B1144" s="30">
        <v>5158</v>
      </c>
      <c r="C1144" s="30" t="s">
        <v>2642</v>
      </c>
      <c r="D1144" s="30">
        <v>880</v>
      </c>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row>
    <row r="1145" spans="1:96" x14ac:dyDescent="0.25">
      <c r="A1145" s="30" t="s">
        <v>1117</v>
      </c>
      <c r="B1145" s="30">
        <v>5190</v>
      </c>
      <c r="C1145" s="30" t="s">
        <v>2693</v>
      </c>
      <c r="D1145" s="30">
        <v>2660</v>
      </c>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row>
    <row r="1146" spans="1:96" x14ac:dyDescent="0.25">
      <c r="A1146" s="30" t="s">
        <v>1118</v>
      </c>
      <c r="B1146" s="30">
        <v>5170</v>
      </c>
      <c r="C1146" s="30" t="s">
        <v>2760</v>
      </c>
      <c r="D1146" s="30">
        <v>1560</v>
      </c>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row>
    <row r="1147" spans="1:96" x14ac:dyDescent="0.25">
      <c r="A1147" s="30" t="s">
        <v>1119</v>
      </c>
      <c r="B1147" s="30">
        <v>5180</v>
      </c>
      <c r="C1147" s="30" t="s">
        <v>2766</v>
      </c>
      <c r="D1147" s="30">
        <v>2405</v>
      </c>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row>
    <row r="1148" spans="1:96" x14ac:dyDescent="0.25">
      <c r="A1148" s="30" t="s">
        <v>1120</v>
      </c>
      <c r="B1148" s="30">
        <v>5168</v>
      </c>
      <c r="C1148" s="30" t="s">
        <v>2764</v>
      </c>
      <c r="D1148" s="30">
        <v>1550</v>
      </c>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row>
    <row r="1149" spans="1:96" x14ac:dyDescent="0.25">
      <c r="A1149" s="30" t="s">
        <v>1121</v>
      </c>
      <c r="B1149" s="30">
        <v>5210</v>
      </c>
      <c r="C1149" s="30" t="s">
        <v>2712</v>
      </c>
      <c r="D1149" s="30">
        <v>2000</v>
      </c>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row>
    <row r="1150" spans="1:96" x14ac:dyDescent="0.25">
      <c r="A1150" s="30" t="s">
        <v>1122</v>
      </c>
      <c r="B1150" s="30">
        <v>4084</v>
      </c>
      <c r="C1150" s="30" t="s">
        <v>2712</v>
      </c>
      <c r="D1150" s="30">
        <v>2000</v>
      </c>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row>
    <row r="1151" spans="1:96" x14ac:dyDescent="0.25">
      <c r="A1151" s="30" t="s">
        <v>1123</v>
      </c>
      <c r="B1151" s="30">
        <v>5196</v>
      </c>
      <c r="C1151" s="30" t="s">
        <v>2764</v>
      </c>
      <c r="D1151" s="30">
        <v>1550</v>
      </c>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row>
    <row r="1152" spans="1:96" x14ac:dyDescent="0.25">
      <c r="A1152" s="30" t="s">
        <v>1124</v>
      </c>
      <c r="B1152" s="30">
        <v>5222</v>
      </c>
      <c r="C1152" s="30" t="s">
        <v>2666</v>
      </c>
      <c r="D1152" s="30">
        <v>1420</v>
      </c>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row>
    <row r="1153" spans="1:96" x14ac:dyDescent="0.25">
      <c r="A1153" s="30" t="s">
        <v>1125</v>
      </c>
      <c r="B1153" s="30">
        <v>5221</v>
      </c>
      <c r="C1153" s="30" t="s">
        <v>2947</v>
      </c>
      <c r="D1153" s="30">
        <v>3200</v>
      </c>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row>
    <row r="1154" spans="1:96" x14ac:dyDescent="0.25">
      <c r="A1154" s="30" t="s">
        <v>1126</v>
      </c>
      <c r="B1154" s="30">
        <v>5229</v>
      </c>
      <c r="C1154" s="30" t="s">
        <v>2716</v>
      </c>
      <c r="D1154" s="30">
        <v>140</v>
      </c>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row>
    <row r="1155" spans="1:96" x14ac:dyDescent="0.25">
      <c r="A1155" s="30" t="s">
        <v>1127</v>
      </c>
      <c r="B1155" s="30">
        <v>5224</v>
      </c>
      <c r="C1155" s="30" t="s">
        <v>2716</v>
      </c>
      <c r="D1155" s="30">
        <v>140</v>
      </c>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row>
    <row r="1156" spans="1:96" x14ac:dyDescent="0.25">
      <c r="A1156" s="30" t="s">
        <v>1128</v>
      </c>
      <c r="B1156" s="30">
        <v>5233</v>
      </c>
      <c r="C1156" s="30" t="s">
        <v>2716</v>
      </c>
      <c r="D1156" s="30">
        <v>140</v>
      </c>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row>
    <row r="1157" spans="1:96" x14ac:dyDescent="0.25">
      <c r="A1157" s="30" t="s">
        <v>1129</v>
      </c>
      <c r="B1157" s="30">
        <v>5234</v>
      </c>
      <c r="C1157" s="30" t="s">
        <v>2764</v>
      </c>
      <c r="D1157" s="30">
        <v>1550</v>
      </c>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row>
    <row r="1158" spans="1:96" x14ac:dyDescent="0.25">
      <c r="A1158" s="30" t="s">
        <v>1130</v>
      </c>
      <c r="B1158" s="30">
        <v>3090</v>
      </c>
      <c r="C1158" s="30" t="s">
        <v>2883</v>
      </c>
      <c r="D1158" s="30">
        <v>3090</v>
      </c>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row>
    <row r="1159" spans="1:96" x14ac:dyDescent="0.25">
      <c r="A1159" s="30" t="s">
        <v>1131</v>
      </c>
      <c r="B1159" s="30">
        <v>5236</v>
      </c>
      <c r="C1159" s="30" t="s">
        <v>2716</v>
      </c>
      <c r="D1159" s="30">
        <v>140</v>
      </c>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row>
    <row r="1160" spans="1:96" x14ac:dyDescent="0.25">
      <c r="A1160" s="30" t="s">
        <v>1132</v>
      </c>
      <c r="B1160" s="30">
        <v>5244</v>
      </c>
      <c r="C1160" s="30" t="s">
        <v>2712</v>
      </c>
      <c r="D1160" s="30">
        <v>2000</v>
      </c>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row>
    <row r="1161" spans="1:96" x14ac:dyDescent="0.25">
      <c r="A1161" s="30" t="s">
        <v>1133</v>
      </c>
      <c r="B1161" s="30">
        <v>5246</v>
      </c>
      <c r="C1161" s="30" t="s">
        <v>2671</v>
      </c>
      <c r="D1161" s="30">
        <v>470</v>
      </c>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row>
    <row r="1162" spans="1:96" x14ac:dyDescent="0.25">
      <c r="A1162" s="30" t="s">
        <v>1134</v>
      </c>
      <c r="B1162" s="30">
        <v>5254</v>
      </c>
      <c r="C1162" s="30" t="s">
        <v>2958</v>
      </c>
      <c r="D1162" s="30">
        <v>3060</v>
      </c>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row>
    <row r="1163" spans="1:96" x14ac:dyDescent="0.25">
      <c r="A1163" s="30" t="s">
        <v>1135</v>
      </c>
      <c r="B1163" s="30">
        <v>5238</v>
      </c>
      <c r="C1163" s="30" t="s">
        <v>2958</v>
      </c>
      <c r="D1163" s="30">
        <v>3060</v>
      </c>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row>
    <row r="1164" spans="1:96" x14ac:dyDescent="0.25">
      <c r="A1164" s="30" t="s">
        <v>1136</v>
      </c>
      <c r="B1164" s="30">
        <v>5258</v>
      </c>
      <c r="C1164" s="30" t="s">
        <v>2958</v>
      </c>
      <c r="D1164" s="30">
        <v>3060</v>
      </c>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row>
    <row r="1165" spans="1:96" x14ac:dyDescent="0.25">
      <c r="A1165" s="30" t="s">
        <v>1137</v>
      </c>
      <c r="B1165" s="30">
        <v>5843</v>
      </c>
      <c r="C1165" s="30" t="s">
        <v>2647</v>
      </c>
      <c r="D1165" s="30">
        <v>900</v>
      </c>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row>
    <row r="1166" spans="1:96" x14ac:dyDescent="0.25">
      <c r="A1166" s="30" t="s">
        <v>1138</v>
      </c>
      <c r="B1166" s="30">
        <v>5268</v>
      </c>
      <c r="C1166" s="30" t="s">
        <v>2940</v>
      </c>
      <c r="D1166" s="30">
        <v>500</v>
      </c>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row>
    <row r="1167" spans="1:96" x14ac:dyDescent="0.25">
      <c r="A1167" s="30" t="s">
        <v>1139</v>
      </c>
      <c r="B1167" s="30">
        <v>5284</v>
      </c>
      <c r="C1167" s="30" t="s">
        <v>2671</v>
      </c>
      <c r="D1167" s="30">
        <v>470</v>
      </c>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row>
    <row r="1168" spans="1:96" x14ac:dyDescent="0.25">
      <c r="A1168" s="30" t="s">
        <v>1140</v>
      </c>
      <c r="B1168" s="30">
        <v>5282</v>
      </c>
      <c r="C1168" s="30" t="s">
        <v>2671</v>
      </c>
      <c r="D1168" s="30">
        <v>470</v>
      </c>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row>
    <row r="1169" spans="1:96" x14ac:dyDescent="0.25">
      <c r="A1169" s="30" t="s">
        <v>1141</v>
      </c>
      <c r="B1169" s="30">
        <v>5288</v>
      </c>
      <c r="C1169" s="30" t="s">
        <v>2671</v>
      </c>
      <c r="D1169" s="30">
        <v>470</v>
      </c>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row>
    <row r="1170" spans="1:96" x14ac:dyDescent="0.25">
      <c r="A1170" s="30" t="s">
        <v>1142</v>
      </c>
      <c r="B1170" s="30">
        <v>5623</v>
      </c>
      <c r="C1170" s="30" t="s">
        <v>2666</v>
      </c>
      <c r="D1170" s="30">
        <v>1420</v>
      </c>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row>
    <row r="1171" spans="1:96" x14ac:dyDescent="0.25">
      <c r="A1171" s="30" t="s">
        <v>1143</v>
      </c>
      <c r="B1171" s="30">
        <v>5292</v>
      </c>
      <c r="C1171" s="30" t="s">
        <v>2764</v>
      </c>
      <c r="D1171" s="30">
        <v>1550</v>
      </c>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row>
    <row r="1172" spans="1:96" x14ac:dyDescent="0.25">
      <c r="A1172" s="30" t="s">
        <v>1144</v>
      </c>
      <c r="B1172" s="30">
        <v>203</v>
      </c>
      <c r="C1172" s="30" t="s">
        <v>2644</v>
      </c>
      <c r="D1172" s="30">
        <v>1000</v>
      </c>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row>
    <row r="1173" spans="1:96" x14ac:dyDescent="0.25">
      <c r="A1173" s="30" t="s">
        <v>1145</v>
      </c>
      <c r="B1173" s="30">
        <v>5298</v>
      </c>
      <c r="C1173" s="30" t="s">
        <v>2696</v>
      </c>
      <c r="D1173" s="30">
        <v>180</v>
      </c>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row>
    <row r="1174" spans="1:96" x14ac:dyDescent="0.25">
      <c r="A1174" s="30" t="s">
        <v>1146</v>
      </c>
      <c r="B1174" s="30">
        <v>5302</v>
      </c>
      <c r="C1174" s="30" t="s">
        <v>2700</v>
      </c>
      <c r="D1174" s="30">
        <v>480</v>
      </c>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row>
    <row r="1175" spans="1:96" x14ac:dyDescent="0.25">
      <c r="A1175" s="30" t="s">
        <v>1147</v>
      </c>
      <c r="B1175" s="30">
        <v>5306</v>
      </c>
      <c r="C1175" s="30" t="s">
        <v>2700</v>
      </c>
      <c r="D1175" s="30">
        <v>480</v>
      </c>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row>
    <row r="1176" spans="1:96" x14ac:dyDescent="0.25">
      <c r="A1176" s="30" t="s">
        <v>1148</v>
      </c>
      <c r="B1176" s="30">
        <v>5235</v>
      </c>
      <c r="C1176" s="30" t="s">
        <v>2959</v>
      </c>
      <c r="D1176" s="30">
        <v>1560</v>
      </c>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row>
    <row r="1177" spans="1:96" x14ac:dyDescent="0.25">
      <c r="A1177" s="30" t="s">
        <v>1149</v>
      </c>
      <c r="B1177" s="30">
        <v>5316</v>
      </c>
      <c r="C1177" s="30" t="s">
        <v>2760</v>
      </c>
      <c r="D1177" s="30">
        <v>1560</v>
      </c>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row>
    <row r="1178" spans="1:96" x14ac:dyDescent="0.25">
      <c r="A1178" s="30" t="s">
        <v>1150</v>
      </c>
      <c r="B1178" s="30">
        <v>5342</v>
      </c>
      <c r="C1178" s="30" t="s">
        <v>2642</v>
      </c>
      <c r="D1178" s="30">
        <v>880</v>
      </c>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row>
    <row r="1179" spans="1:96" x14ac:dyDescent="0.25">
      <c r="A1179" s="30" t="s">
        <v>1151</v>
      </c>
      <c r="B1179" s="30">
        <v>5335</v>
      </c>
      <c r="C1179" s="30" t="s">
        <v>2760</v>
      </c>
      <c r="D1179" s="30">
        <v>1560</v>
      </c>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row>
    <row r="1180" spans="1:96" x14ac:dyDescent="0.25">
      <c r="A1180" s="30" t="s">
        <v>1152</v>
      </c>
      <c r="B1180" s="30">
        <v>5350</v>
      </c>
      <c r="C1180" s="30" t="s">
        <v>2666</v>
      </c>
      <c r="D1180" s="30">
        <v>1420</v>
      </c>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row>
    <row r="1181" spans="1:96" x14ac:dyDescent="0.25">
      <c r="A1181" s="30" t="s">
        <v>1153</v>
      </c>
      <c r="B1181" s="30">
        <v>5354</v>
      </c>
      <c r="C1181" s="30" t="s">
        <v>2666</v>
      </c>
      <c r="D1181" s="30">
        <v>1420</v>
      </c>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row>
    <row r="1182" spans="1:96" x14ac:dyDescent="0.25">
      <c r="A1182" s="30" t="s">
        <v>1154</v>
      </c>
      <c r="B1182" s="30">
        <v>5361</v>
      </c>
      <c r="C1182" s="30" t="s">
        <v>2696</v>
      </c>
      <c r="D1182" s="30">
        <v>180</v>
      </c>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row>
    <row r="1183" spans="1:96" x14ac:dyDescent="0.25">
      <c r="A1183" s="30" t="s">
        <v>1155</v>
      </c>
      <c r="B1183" s="30">
        <v>5364</v>
      </c>
      <c r="C1183" s="30" t="s">
        <v>2671</v>
      </c>
      <c r="D1183" s="30">
        <v>470</v>
      </c>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row>
    <row r="1184" spans="1:96" x14ac:dyDescent="0.25">
      <c r="A1184" s="30" t="s">
        <v>1156</v>
      </c>
      <c r="B1184" s="30">
        <v>5368</v>
      </c>
      <c r="C1184" s="30" t="s">
        <v>2671</v>
      </c>
      <c r="D1184" s="30">
        <v>470</v>
      </c>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row>
    <row r="1185" spans="1:96" x14ac:dyDescent="0.25">
      <c r="A1185" s="30" t="s">
        <v>1157</v>
      </c>
      <c r="B1185" s="30">
        <v>5388</v>
      </c>
      <c r="C1185" s="30" t="s">
        <v>2893</v>
      </c>
      <c r="D1185" s="30">
        <v>70</v>
      </c>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row>
    <row r="1186" spans="1:96" x14ac:dyDescent="0.25">
      <c r="A1186" s="30" t="s">
        <v>1158</v>
      </c>
      <c r="B1186" s="30">
        <v>5404</v>
      </c>
      <c r="C1186" s="30" t="s">
        <v>2651</v>
      </c>
      <c r="D1186" s="30">
        <v>1010</v>
      </c>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row>
    <row r="1187" spans="1:96" x14ac:dyDescent="0.25">
      <c r="A1187" s="30" t="s">
        <v>1159</v>
      </c>
      <c r="B1187" s="30">
        <v>5412</v>
      </c>
      <c r="C1187" s="30" t="s">
        <v>2857</v>
      </c>
      <c r="D1187" s="30">
        <v>3120</v>
      </c>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row>
    <row r="1188" spans="1:96" x14ac:dyDescent="0.25">
      <c r="A1188" s="30" t="s">
        <v>1160</v>
      </c>
      <c r="B1188" s="30">
        <v>5414</v>
      </c>
      <c r="C1188" s="30" t="s">
        <v>2882</v>
      </c>
      <c r="D1188" s="30">
        <v>1140</v>
      </c>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row>
    <row r="1189" spans="1:96" x14ac:dyDescent="0.25">
      <c r="A1189" s="30" t="s">
        <v>1161</v>
      </c>
      <c r="B1189" s="30">
        <v>5418</v>
      </c>
      <c r="C1189" s="30" t="s">
        <v>2641</v>
      </c>
      <c r="D1189" s="30">
        <v>20</v>
      </c>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row>
    <row r="1190" spans="1:96" x14ac:dyDescent="0.25">
      <c r="A1190" s="30" t="s">
        <v>1162</v>
      </c>
      <c r="B1190" s="30">
        <v>2952</v>
      </c>
      <c r="C1190" s="30" t="s">
        <v>2647</v>
      </c>
      <c r="D1190" s="30">
        <v>900</v>
      </c>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row>
    <row r="1191" spans="1:96" x14ac:dyDescent="0.25">
      <c r="A1191" s="30" t="s">
        <v>1163</v>
      </c>
      <c r="B1191" s="30">
        <v>5422</v>
      </c>
      <c r="C1191" s="30" t="s">
        <v>2885</v>
      </c>
      <c r="D1191" s="30">
        <v>550</v>
      </c>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row>
    <row r="1192" spans="1:96" x14ac:dyDescent="0.25">
      <c r="A1192" s="30" t="s">
        <v>1164</v>
      </c>
      <c r="B1192" s="30">
        <v>5436</v>
      </c>
      <c r="C1192" s="30" t="s">
        <v>2780</v>
      </c>
      <c r="D1192" s="30">
        <v>2035</v>
      </c>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row>
    <row r="1193" spans="1:96" x14ac:dyDescent="0.25">
      <c r="A1193" s="30" t="s">
        <v>1165</v>
      </c>
      <c r="B1193" s="30">
        <v>5446</v>
      </c>
      <c r="C1193" s="30" t="s">
        <v>2960</v>
      </c>
      <c r="D1193" s="30">
        <v>2070</v>
      </c>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row>
    <row r="1194" spans="1:96" x14ac:dyDescent="0.25">
      <c r="A1194" s="30" t="s">
        <v>1166</v>
      </c>
      <c r="B1194" s="30">
        <v>5452</v>
      </c>
      <c r="C1194" s="30" t="s">
        <v>2960</v>
      </c>
      <c r="D1194" s="30">
        <v>2070</v>
      </c>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row>
    <row r="1195" spans="1:96" x14ac:dyDescent="0.25">
      <c r="A1195" s="30" t="s">
        <v>1167</v>
      </c>
      <c r="B1195" s="30">
        <v>5450</v>
      </c>
      <c r="C1195" s="30" t="s">
        <v>2960</v>
      </c>
      <c r="D1195" s="30">
        <v>2070</v>
      </c>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row>
    <row r="1196" spans="1:96" x14ac:dyDescent="0.25">
      <c r="A1196" s="30" t="s">
        <v>1168</v>
      </c>
      <c r="B1196" s="30">
        <v>5454</v>
      </c>
      <c r="C1196" s="30" t="s">
        <v>2666</v>
      </c>
      <c r="D1196" s="30">
        <v>1420</v>
      </c>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row>
    <row r="1197" spans="1:96" x14ac:dyDescent="0.25">
      <c r="A1197" s="30" t="s">
        <v>1169</v>
      </c>
      <c r="B1197" s="30">
        <v>1136</v>
      </c>
      <c r="C1197" s="30" t="s">
        <v>2700</v>
      </c>
      <c r="D1197" s="30">
        <v>480</v>
      </c>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row>
    <row r="1198" spans="1:96" x14ac:dyDescent="0.25">
      <c r="A1198" s="30" t="s">
        <v>1170</v>
      </c>
      <c r="B1198" s="30">
        <v>5460</v>
      </c>
      <c r="C1198" s="30" t="s">
        <v>2961</v>
      </c>
      <c r="D1198" s="30">
        <v>1030</v>
      </c>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row>
    <row r="1199" spans="1:96" x14ac:dyDescent="0.25">
      <c r="A1199" s="30" t="s">
        <v>1171</v>
      </c>
      <c r="B1199" s="30">
        <v>5468</v>
      </c>
      <c r="C1199" s="30" t="s">
        <v>2961</v>
      </c>
      <c r="D1199" s="30">
        <v>1030</v>
      </c>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row>
    <row r="1200" spans="1:96" x14ac:dyDescent="0.25">
      <c r="A1200" s="30" t="s">
        <v>1172</v>
      </c>
      <c r="B1200" s="30">
        <v>5464</v>
      </c>
      <c r="C1200" s="30" t="s">
        <v>2961</v>
      </c>
      <c r="D1200" s="30">
        <v>1030</v>
      </c>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row>
    <row r="1201" spans="1:96" x14ac:dyDescent="0.25">
      <c r="A1201" s="30" t="s">
        <v>1173</v>
      </c>
      <c r="B1201" s="30">
        <v>4090</v>
      </c>
      <c r="C1201" s="30" t="s">
        <v>2651</v>
      </c>
      <c r="D1201" s="30">
        <v>1010</v>
      </c>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row>
    <row r="1202" spans="1:96" x14ac:dyDescent="0.25">
      <c r="A1202" s="30" t="s">
        <v>1174</v>
      </c>
      <c r="B1202" s="30">
        <v>5472</v>
      </c>
      <c r="C1202" s="30" t="s">
        <v>2666</v>
      </c>
      <c r="D1202" s="30">
        <v>1420</v>
      </c>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row>
    <row r="1203" spans="1:96" x14ac:dyDescent="0.25">
      <c r="A1203" s="30" t="s">
        <v>1175</v>
      </c>
      <c r="B1203" s="30">
        <v>5430</v>
      </c>
      <c r="C1203" s="30" t="s">
        <v>2642</v>
      </c>
      <c r="D1203" s="30">
        <v>880</v>
      </c>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row>
    <row r="1204" spans="1:96" x14ac:dyDescent="0.25">
      <c r="A1204" s="30" t="s">
        <v>1176</v>
      </c>
      <c r="B1204" s="30">
        <v>5448</v>
      </c>
      <c r="C1204" s="30" t="s">
        <v>2642</v>
      </c>
      <c r="D1204" s="30">
        <v>880</v>
      </c>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row>
    <row r="1205" spans="1:96" x14ac:dyDescent="0.25">
      <c r="A1205" s="30" t="s">
        <v>1177</v>
      </c>
      <c r="B1205" s="30">
        <v>5498</v>
      </c>
      <c r="C1205" s="30" t="s">
        <v>2962</v>
      </c>
      <c r="D1205" s="30">
        <v>2535</v>
      </c>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row>
    <row r="1206" spans="1:96" x14ac:dyDescent="0.25">
      <c r="A1206" s="30" t="s">
        <v>1178</v>
      </c>
      <c r="B1206" s="30">
        <v>5506</v>
      </c>
      <c r="C1206" s="30" t="s">
        <v>2962</v>
      </c>
      <c r="D1206" s="30">
        <v>2535</v>
      </c>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row>
    <row r="1207" spans="1:96" x14ac:dyDescent="0.25">
      <c r="A1207" s="30" t="s">
        <v>1179</v>
      </c>
      <c r="B1207" s="30">
        <v>5524</v>
      </c>
      <c r="C1207" s="30" t="s">
        <v>2666</v>
      </c>
      <c r="D1207" s="30">
        <v>1420</v>
      </c>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row>
    <row r="1208" spans="1:96" x14ac:dyDescent="0.25">
      <c r="A1208" s="30" t="s">
        <v>1180</v>
      </c>
      <c r="B1208" s="30">
        <v>212</v>
      </c>
      <c r="C1208" s="30" t="s">
        <v>2653</v>
      </c>
      <c r="D1208" s="30">
        <v>10</v>
      </c>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row>
    <row r="1209" spans="1:96" x14ac:dyDescent="0.25">
      <c r="A1209" s="30" t="s">
        <v>1181</v>
      </c>
      <c r="B1209" s="30">
        <v>187</v>
      </c>
      <c r="C1209" s="30" t="s">
        <v>2653</v>
      </c>
      <c r="D1209" s="30">
        <v>10</v>
      </c>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row>
    <row r="1210" spans="1:96" x14ac:dyDescent="0.25">
      <c r="A1210" s="30" t="s">
        <v>1182</v>
      </c>
      <c r="B1210" s="30">
        <v>5620</v>
      </c>
      <c r="C1210" s="30" t="s">
        <v>2857</v>
      </c>
      <c r="D1210" s="30">
        <v>3120</v>
      </c>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row>
    <row r="1211" spans="1:96" x14ac:dyDescent="0.25">
      <c r="A1211" s="30" t="s">
        <v>1183</v>
      </c>
      <c r="B1211" s="30">
        <v>5577</v>
      </c>
      <c r="C1211" s="30" t="s">
        <v>2899</v>
      </c>
      <c r="D1211" s="30">
        <v>1360</v>
      </c>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row>
    <row r="1212" spans="1:96" x14ac:dyDescent="0.25">
      <c r="A1212" s="30" t="s">
        <v>1184</v>
      </c>
      <c r="B1212" s="30">
        <v>5578</v>
      </c>
      <c r="C1212" s="30" t="s">
        <v>2642</v>
      </c>
      <c r="D1212" s="30">
        <v>880</v>
      </c>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row>
    <row r="1213" spans="1:96" x14ac:dyDescent="0.25">
      <c r="A1213" s="30" t="s">
        <v>1185</v>
      </c>
      <c r="B1213" s="30">
        <v>5579</v>
      </c>
      <c r="C1213" s="30" t="s">
        <v>2829</v>
      </c>
      <c r="D1213" s="30">
        <v>2740</v>
      </c>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row>
    <row r="1214" spans="1:96" x14ac:dyDescent="0.25">
      <c r="A1214" s="30" t="s">
        <v>1186</v>
      </c>
      <c r="B1214" s="30">
        <v>5580</v>
      </c>
      <c r="C1214" s="30" t="s">
        <v>2666</v>
      </c>
      <c r="D1214" s="30">
        <v>1420</v>
      </c>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row>
    <row r="1215" spans="1:96" x14ac:dyDescent="0.25">
      <c r="A1215" s="30" t="s">
        <v>1187</v>
      </c>
      <c r="B1215" s="30">
        <v>5596</v>
      </c>
      <c r="C1215" s="30" t="s">
        <v>2666</v>
      </c>
      <c r="D1215" s="30">
        <v>1420</v>
      </c>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row>
    <row r="1216" spans="1:96" x14ac:dyDescent="0.25">
      <c r="A1216" s="30" t="s">
        <v>1188</v>
      </c>
      <c r="B1216" s="30">
        <v>5602</v>
      </c>
      <c r="C1216" s="30" t="s">
        <v>2906</v>
      </c>
      <c r="D1216" s="30">
        <v>990</v>
      </c>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row>
    <row r="1217" spans="1:96" x14ac:dyDescent="0.25">
      <c r="A1217" s="30" t="s">
        <v>1189</v>
      </c>
      <c r="B1217" s="30">
        <v>5605</v>
      </c>
      <c r="C1217" s="30" t="s">
        <v>2642</v>
      </c>
      <c r="D1217" s="30">
        <v>880</v>
      </c>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row>
    <row r="1218" spans="1:96" x14ac:dyDescent="0.25">
      <c r="A1218" s="30" t="s">
        <v>1190</v>
      </c>
      <c r="B1218" s="30">
        <v>5610</v>
      </c>
      <c r="C1218" s="30" t="s">
        <v>2651</v>
      </c>
      <c r="D1218" s="30">
        <v>1010</v>
      </c>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row>
    <row r="1219" spans="1:96" x14ac:dyDescent="0.25">
      <c r="A1219" s="30" t="s">
        <v>1191</v>
      </c>
      <c r="B1219" s="30">
        <v>6774</v>
      </c>
      <c r="C1219" s="30" t="s">
        <v>2857</v>
      </c>
      <c r="D1219" s="30">
        <v>3120</v>
      </c>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row>
    <row r="1220" spans="1:96" x14ac:dyDescent="0.25">
      <c r="A1220" s="30" t="s">
        <v>1192</v>
      </c>
      <c r="B1220" s="30">
        <v>890</v>
      </c>
      <c r="C1220" s="30" t="s">
        <v>2760</v>
      </c>
      <c r="D1220" s="30">
        <v>1560</v>
      </c>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row>
    <row r="1221" spans="1:96" x14ac:dyDescent="0.25">
      <c r="A1221" s="30" t="s">
        <v>1193</v>
      </c>
      <c r="B1221" s="30">
        <v>5615</v>
      </c>
      <c r="C1221" s="30" t="s">
        <v>2800</v>
      </c>
      <c r="D1221" s="30">
        <v>40</v>
      </c>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row>
    <row r="1222" spans="1:96" x14ac:dyDescent="0.25">
      <c r="A1222" s="30" t="s">
        <v>1194</v>
      </c>
      <c r="B1222" s="30">
        <v>5608</v>
      </c>
      <c r="C1222" s="30" t="s">
        <v>2642</v>
      </c>
      <c r="D1222" s="30">
        <v>880</v>
      </c>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row>
    <row r="1223" spans="1:96" x14ac:dyDescent="0.25">
      <c r="A1223" s="30" t="s">
        <v>1195</v>
      </c>
      <c r="B1223" s="30">
        <v>5644</v>
      </c>
      <c r="C1223" s="30" t="s">
        <v>2642</v>
      </c>
      <c r="D1223" s="30">
        <v>880</v>
      </c>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row>
    <row r="1224" spans="1:96" x14ac:dyDescent="0.25">
      <c r="A1224" s="30" t="s">
        <v>1196</v>
      </c>
      <c r="B1224" s="30">
        <v>5656</v>
      </c>
      <c r="C1224" s="30" t="s">
        <v>2896</v>
      </c>
      <c r="D1224" s="30">
        <v>2020</v>
      </c>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row>
    <row r="1225" spans="1:96" x14ac:dyDescent="0.25">
      <c r="A1225" s="30" t="s">
        <v>1197</v>
      </c>
      <c r="B1225" s="30">
        <v>5666</v>
      </c>
      <c r="C1225" s="30" t="s">
        <v>2963</v>
      </c>
      <c r="D1225" s="30">
        <v>310</v>
      </c>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row>
    <row r="1226" spans="1:96" x14ac:dyDescent="0.25">
      <c r="A1226" s="30" t="s">
        <v>1198</v>
      </c>
      <c r="B1226" s="30">
        <v>5670</v>
      </c>
      <c r="C1226" s="30" t="s">
        <v>2963</v>
      </c>
      <c r="D1226" s="30">
        <v>310</v>
      </c>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row>
    <row r="1227" spans="1:96" x14ac:dyDescent="0.25">
      <c r="A1227" s="30" t="s">
        <v>1199</v>
      </c>
      <c r="B1227" s="30">
        <v>5706</v>
      </c>
      <c r="C1227" s="30" t="s">
        <v>2641</v>
      </c>
      <c r="D1227" s="30">
        <v>20</v>
      </c>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row>
    <row r="1228" spans="1:96" x14ac:dyDescent="0.25">
      <c r="A1228" s="30" t="s">
        <v>1200</v>
      </c>
      <c r="B1228" s="30">
        <v>5685</v>
      </c>
      <c r="C1228" s="30" t="s">
        <v>2642</v>
      </c>
      <c r="D1228" s="30">
        <v>880</v>
      </c>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row>
    <row r="1229" spans="1:96" x14ac:dyDescent="0.25">
      <c r="A1229" s="30" t="s">
        <v>1201</v>
      </c>
      <c r="B1229" s="30">
        <v>5702</v>
      </c>
      <c r="C1229" s="30" t="s">
        <v>2642</v>
      </c>
      <c r="D1229" s="30">
        <v>880</v>
      </c>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row>
    <row r="1230" spans="1:96" x14ac:dyDescent="0.25">
      <c r="A1230" s="30" t="s">
        <v>1202</v>
      </c>
      <c r="B1230" s="30">
        <v>34</v>
      </c>
      <c r="C1230" s="30" t="s">
        <v>2666</v>
      </c>
      <c r="D1230" s="30">
        <v>1420</v>
      </c>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row>
    <row r="1231" spans="1:96" x14ac:dyDescent="0.25">
      <c r="A1231" s="30" t="s">
        <v>1203</v>
      </c>
      <c r="B1231" s="30">
        <v>33</v>
      </c>
      <c r="C1231" s="30" t="s">
        <v>2666</v>
      </c>
      <c r="D1231" s="30">
        <v>1420</v>
      </c>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row>
    <row r="1232" spans="1:96" x14ac:dyDescent="0.25">
      <c r="A1232" s="30" t="s">
        <v>1204</v>
      </c>
      <c r="B1232" s="30">
        <v>5716</v>
      </c>
      <c r="C1232" s="30" t="s">
        <v>2642</v>
      </c>
      <c r="D1232" s="30">
        <v>880</v>
      </c>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row>
    <row r="1233" spans="1:96" x14ac:dyDescent="0.25">
      <c r="A1233" s="30" t="s">
        <v>1205</v>
      </c>
      <c r="B1233" s="30">
        <v>1625</v>
      </c>
      <c r="C1233" s="30" t="s">
        <v>2651</v>
      </c>
      <c r="D1233" s="30">
        <v>1010</v>
      </c>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row>
    <row r="1234" spans="1:96" x14ac:dyDescent="0.25">
      <c r="A1234" s="30" t="s">
        <v>1206</v>
      </c>
      <c r="B1234" s="30">
        <v>5660</v>
      </c>
      <c r="C1234" s="30" t="s">
        <v>2857</v>
      </c>
      <c r="D1234" s="30">
        <v>3120</v>
      </c>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row>
    <row r="1235" spans="1:96" x14ac:dyDescent="0.25">
      <c r="A1235" s="30" t="s">
        <v>1207</v>
      </c>
      <c r="B1235" s="30">
        <v>5688</v>
      </c>
      <c r="C1235" s="30" t="s">
        <v>2764</v>
      </c>
      <c r="D1235" s="30">
        <v>1550</v>
      </c>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row>
    <row r="1236" spans="1:96" x14ac:dyDescent="0.25">
      <c r="A1236" s="30" t="s">
        <v>1208</v>
      </c>
      <c r="B1236" s="30">
        <v>5704</v>
      </c>
      <c r="C1236" s="30" t="s">
        <v>2882</v>
      </c>
      <c r="D1236" s="30">
        <v>1140</v>
      </c>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row>
    <row r="1237" spans="1:96" x14ac:dyDescent="0.25">
      <c r="A1237" s="30" t="s">
        <v>1209</v>
      </c>
      <c r="B1237" s="30">
        <v>5726</v>
      </c>
      <c r="C1237" s="30" t="s">
        <v>2671</v>
      </c>
      <c r="D1237" s="30">
        <v>470</v>
      </c>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row>
    <row r="1238" spans="1:96" x14ac:dyDescent="0.25">
      <c r="A1238" s="30" t="s">
        <v>1210</v>
      </c>
      <c r="B1238" s="30">
        <v>5722</v>
      </c>
      <c r="C1238" s="30" t="s">
        <v>2671</v>
      </c>
      <c r="D1238" s="30">
        <v>470</v>
      </c>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row>
    <row r="1239" spans="1:96" x14ac:dyDescent="0.25">
      <c r="A1239" s="30" t="s">
        <v>1211</v>
      </c>
      <c r="B1239" s="30">
        <v>5730</v>
      </c>
      <c r="C1239" s="30" t="s">
        <v>2671</v>
      </c>
      <c r="D1239" s="30">
        <v>470</v>
      </c>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row>
    <row r="1240" spans="1:96" x14ac:dyDescent="0.25">
      <c r="A1240" s="30" t="s">
        <v>1212</v>
      </c>
      <c r="B1240" s="30">
        <v>502</v>
      </c>
      <c r="C1240" s="30" t="s">
        <v>2653</v>
      </c>
      <c r="D1240" s="30">
        <v>10</v>
      </c>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row>
    <row r="1241" spans="1:96" x14ac:dyDescent="0.25">
      <c r="A1241" s="30" t="s">
        <v>1213</v>
      </c>
      <c r="B1241" s="30">
        <v>5744</v>
      </c>
      <c r="C1241" s="30" t="s">
        <v>2706</v>
      </c>
      <c r="D1241" s="30">
        <v>130</v>
      </c>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row>
    <row r="1242" spans="1:96" x14ac:dyDescent="0.25">
      <c r="A1242" s="30" t="s">
        <v>1214</v>
      </c>
      <c r="B1242" s="30">
        <v>5745</v>
      </c>
      <c r="C1242" s="30" t="s">
        <v>2647</v>
      </c>
      <c r="D1242" s="30">
        <v>900</v>
      </c>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row>
    <row r="1243" spans="1:96" x14ac:dyDescent="0.25">
      <c r="A1243" s="30" t="s">
        <v>1215</v>
      </c>
      <c r="B1243" s="30">
        <v>5751</v>
      </c>
      <c r="C1243" s="30" t="s">
        <v>2696</v>
      </c>
      <c r="D1243" s="30">
        <v>180</v>
      </c>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row>
    <row r="1244" spans="1:96" x14ac:dyDescent="0.25">
      <c r="A1244" s="30" t="s">
        <v>1216</v>
      </c>
      <c r="B1244" s="30">
        <v>5752</v>
      </c>
      <c r="C1244" s="30" t="s">
        <v>2857</v>
      </c>
      <c r="D1244" s="30">
        <v>3120</v>
      </c>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row>
    <row r="1245" spans="1:96" x14ac:dyDescent="0.25">
      <c r="A1245" s="30" t="s">
        <v>1217</v>
      </c>
      <c r="B1245" s="30">
        <v>5750</v>
      </c>
      <c r="C1245" s="30" t="s">
        <v>2771</v>
      </c>
      <c r="D1245" s="30">
        <v>2710</v>
      </c>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row>
    <row r="1246" spans="1:96" x14ac:dyDescent="0.25">
      <c r="A1246" s="30" t="s">
        <v>1218</v>
      </c>
      <c r="B1246" s="30">
        <v>5762</v>
      </c>
      <c r="C1246" s="30" t="s">
        <v>2771</v>
      </c>
      <c r="D1246" s="30">
        <v>2710</v>
      </c>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row>
    <row r="1247" spans="1:96" x14ac:dyDescent="0.25">
      <c r="A1247" s="30" t="s">
        <v>1219</v>
      </c>
      <c r="B1247" s="30">
        <v>5758</v>
      </c>
      <c r="C1247" s="30" t="s">
        <v>2666</v>
      </c>
      <c r="D1247" s="30">
        <v>1420</v>
      </c>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row>
    <row r="1248" spans="1:96" x14ac:dyDescent="0.25">
      <c r="A1248" s="30" t="s">
        <v>1220</v>
      </c>
      <c r="B1248" s="30">
        <v>5777</v>
      </c>
      <c r="C1248" s="30" t="s">
        <v>2693</v>
      </c>
      <c r="D1248" s="30">
        <v>2660</v>
      </c>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row>
    <row r="1249" spans="1:96" x14ac:dyDescent="0.25">
      <c r="A1249" s="30" t="s">
        <v>1221</v>
      </c>
      <c r="B1249" s="30">
        <v>59</v>
      </c>
      <c r="C1249" s="30" t="s">
        <v>2641</v>
      </c>
      <c r="D1249" s="30">
        <v>20</v>
      </c>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row>
    <row r="1250" spans="1:96" x14ac:dyDescent="0.25">
      <c r="A1250" s="30" t="s">
        <v>1222</v>
      </c>
      <c r="B1250" s="30">
        <v>5779</v>
      </c>
      <c r="C1250" s="30" t="s">
        <v>2768</v>
      </c>
      <c r="D1250" s="30">
        <v>1110</v>
      </c>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row>
    <row r="1251" spans="1:96" x14ac:dyDescent="0.25">
      <c r="A1251" s="30" t="s">
        <v>1223</v>
      </c>
      <c r="B1251" s="30">
        <v>5802</v>
      </c>
      <c r="C1251" s="30" t="s">
        <v>2964</v>
      </c>
      <c r="D1251" s="30">
        <v>1860</v>
      </c>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row>
    <row r="1252" spans="1:96" x14ac:dyDescent="0.25">
      <c r="A1252" s="30" t="s">
        <v>1224</v>
      </c>
      <c r="B1252" s="30">
        <v>5806</v>
      </c>
      <c r="C1252" s="30" t="s">
        <v>2964</v>
      </c>
      <c r="D1252" s="30">
        <v>1860</v>
      </c>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row>
    <row r="1253" spans="1:96" x14ac:dyDescent="0.25">
      <c r="A1253" s="30" t="s">
        <v>1225</v>
      </c>
      <c r="B1253" s="30">
        <v>5826</v>
      </c>
      <c r="C1253" s="30" t="s">
        <v>2642</v>
      </c>
      <c r="D1253" s="30">
        <v>880</v>
      </c>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row>
    <row r="1254" spans="1:96" x14ac:dyDescent="0.25">
      <c r="A1254" s="30" t="s">
        <v>1226</v>
      </c>
      <c r="B1254" s="30">
        <v>5838</v>
      </c>
      <c r="C1254" s="30" t="s">
        <v>2700</v>
      </c>
      <c r="D1254" s="30">
        <v>480</v>
      </c>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row>
    <row r="1255" spans="1:96" x14ac:dyDescent="0.25">
      <c r="A1255" s="30" t="s">
        <v>1227</v>
      </c>
      <c r="B1255" s="30">
        <v>5840</v>
      </c>
      <c r="C1255" s="30" t="s">
        <v>2905</v>
      </c>
      <c r="D1255" s="30">
        <v>2730</v>
      </c>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row>
    <row r="1256" spans="1:96" x14ac:dyDescent="0.25">
      <c r="A1256" s="30" t="s">
        <v>1228</v>
      </c>
      <c r="B1256" s="30">
        <v>3108</v>
      </c>
      <c r="C1256" s="30" t="s">
        <v>2644</v>
      </c>
      <c r="D1256" s="30">
        <v>1000</v>
      </c>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row>
    <row r="1257" spans="1:96" x14ac:dyDescent="0.25">
      <c r="A1257" s="30" t="s">
        <v>1229</v>
      </c>
      <c r="B1257" s="30">
        <v>5836</v>
      </c>
      <c r="C1257" s="30" t="s">
        <v>2780</v>
      </c>
      <c r="D1257" s="30">
        <v>2035</v>
      </c>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row>
    <row r="1258" spans="1:96" x14ac:dyDescent="0.25">
      <c r="A1258" s="30" t="s">
        <v>1230</v>
      </c>
      <c r="B1258" s="30">
        <v>5834</v>
      </c>
      <c r="C1258" s="30" t="s">
        <v>2893</v>
      </c>
      <c r="D1258" s="30">
        <v>70</v>
      </c>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row>
    <row r="1259" spans="1:96" x14ac:dyDescent="0.25">
      <c r="A1259" s="30" t="s">
        <v>1231</v>
      </c>
      <c r="B1259" s="30">
        <v>267</v>
      </c>
      <c r="C1259" s="30" t="s">
        <v>2647</v>
      </c>
      <c r="D1259" s="30">
        <v>900</v>
      </c>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row>
    <row r="1260" spans="1:96" x14ac:dyDescent="0.25">
      <c r="A1260" s="30" t="s">
        <v>1232</v>
      </c>
      <c r="B1260" s="30">
        <v>5841</v>
      </c>
      <c r="C1260" s="30" t="s">
        <v>2906</v>
      </c>
      <c r="D1260" s="30">
        <v>990</v>
      </c>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row>
    <row r="1261" spans="1:96" x14ac:dyDescent="0.25">
      <c r="A1261" s="30" t="s">
        <v>1233</v>
      </c>
      <c r="B1261" s="30">
        <v>5828</v>
      </c>
      <c r="C1261" s="30" t="s">
        <v>2712</v>
      </c>
      <c r="D1261" s="30">
        <v>2000</v>
      </c>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row>
    <row r="1262" spans="1:96" x14ac:dyDescent="0.25">
      <c r="A1262" s="30" t="s">
        <v>1234</v>
      </c>
      <c r="B1262" s="30">
        <v>5842</v>
      </c>
      <c r="C1262" s="30" t="s">
        <v>2712</v>
      </c>
      <c r="D1262" s="30">
        <v>2000</v>
      </c>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row>
    <row r="1263" spans="1:96" x14ac:dyDescent="0.25">
      <c r="A1263" s="30" t="s">
        <v>1235</v>
      </c>
      <c r="B1263" s="30">
        <v>5850</v>
      </c>
      <c r="C1263" s="30" t="s">
        <v>2965</v>
      </c>
      <c r="D1263" s="30">
        <v>1130</v>
      </c>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row>
    <row r="1264" spans="1:96" x14ac:dyDescent="0.25">
      <c r="A1264" s="30" t="s">
        <v>1236</v>
      </c>
      <c r="B1264" s="30">
        <v>5870</v>
      </c>
      <c r="C1264" s="30" t="s">
        <v>2965</v>
      </c>
      <c r="D1264" s="30">
        <v>1130</v>
      </c>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row>
    <row r="1265" spans="1:96" x14ac:dyDescent="0.25">
      <c r="A1265" s="30" t="s">
        <v>1237</v>
      </c>
      <c r="B1265" s="30">
        <v>5854</v>
      </c>
      <c r="C1265" s="30" t="s">
        <v>2965</v>
      </c>
      <c r="D1265" s="30">
        <v>1130</v>
      </c>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row>
    <row r="1266" spans="1:96" x14ac:dyDescent="0.25">
      <c r="A1266" s="30" t="s">
        <v>1238</v>
      </c>
      <c r="B1266" s="30">
        <v>5864</v>
      </c>
      <c r="C1266" s="30" t="s">
        <v>2910</v>
      </c>
      <c r="D1266" s="30">
        <v>1350</v>
      </c>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row>
    <row r="1267" spans="1:96" x14ac:dyDescent="0.25">
      <c r="A1267" s="30" t="s">
        <v>1239</v>
      </c>
      <c r="B1267" s="30">
        <v>5878</v>
      </c>
      <c r="C1267" s="30" t="s">
        <v>2651</v>
      </c>
      <c r="D1267" s="30">
        <v>1010</v>
      </c>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row>
    <row r="1268" spans="1:96" x14ac:dyDescent="0.25">
      <c r="A1268" s="30" t="s">
        <v>1240</v>
      </c>
      <c r="B1268" s="30">
        <v>5888</v>
      </c>
      <c r="C1268" s="30" t="s">
        <v>2704</v>
      </c>
      <c r="D1268" s="30">
        <v>1520</v>
      </c>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row>
    <row r="1269" spans="1:96" x14ac:dyDescent="0.25">
      <c r="A1269" s="30" t="s">
        <v>1241</v>
      </c>
      <c r="B1269" s="30">
        <v>5892</v>
      </c>
      <c r="C1269" s="30" t="s">
        <v>2666</v>
      </c>
      <c r="D1269" s="30">
        <v>1420</v>
      </c>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row>
    <row r="1270" spans="1:96" x14ac:dyDescent="0.25">
      <c r="A1270" s="30" t="s">
        <v>1242</v>
      </c>
      <c r="B1270" s="30">
        <v>5896</v>
      </c>
      <c r="C1270" s="30" t="s">
        <v>2951</v>
      </c>
      <c r="D1270" s="30">
        <v>3110</v>
      </c>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row>
    <row r="1271" spans="1:96" x14ac:dyDescent="0.25">
      <c r="A1271" s="30" t="s">
        <v>1243</v>
      </c>
      <c r="B1271" s="30">
        <v>5902</v>
      </c>
      <c r="C1271" s="30" t="s">
        <v>2951</v>
      </c>
      <c r="D1271" s="30">
        <v>3110</v>
      </c>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row>
    <row r="1272" spans="1:96" x14ac:dyDescent="0.25">
      <c r="A1272" s="30" t="s">
        <v>1244</v>
      </c>
      <c r="B1272" s="30">
        <v>5916</v>
      </c>
      <c r="C1272" s="30" t="s">
        <v>2804</v>
      </c>
      <c r="D1272" s="30">
        <v>2690</v>
      </c>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row>
    <row r="1273" spans="1:96" x14ac:dyDescent="0.25">
      <c r="A1273" s="30" t="s">
        <v>1245</v>
      </c>
      <c r="B1273" s="30">
        <v>5930</v>
      </c>
      <c r="C1273" s="30" t="s">
        <v>2754</v>
      </c>
      <c r="D1273" s="30">
        <v>910</v>
      </c>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row>
    <row r="1274" spans="1:96" x14ac:dyDescent="0.25">
      <c r="A1274" s="30" t="s">
        <v>1246</v>
      </c>
      <c r="B1274" s="30">
        <v>5934</v>
      </c>
      <c r="C1274" s="30" t="s">
        <v>2706</v>
      </c>
      <c r="D1274" s="30">
        <v>130</v>
      </c>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row>
    <row r="1275" spans="1:96" x14ac:dyDescent="0.25">
      <c r="A1275" s="30" t="s">
        <v>1247</v>
      </c>
      <c r="B1275" s="30">
        <v>5944</v>
      </c>
      <c r="C1275" s="30" t="s">
        <v>2666</v>
      </c>
      <c r="D1275" s="30">
        <v>1420</v>
      </c>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row>
    <row r="1276" spans="1:96" x14ac:dyDescent="0.25">
      <c r="A1276" s="30" t="s">
        <v>1248</v>
      </c>
      <c r="B1276" s="30">
        <v>5948</v>
      </c>
      <c r="C1276" s="30" t="s">
        <v>2651</v>
      </c>
      <c r="D1276" s="30">
        <v>1010</v>
      </c>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row>
    <row r="1277" spans="1:96" x14ac:dyDescent="0.25">
      <c r="A1277" s="30" t="s">
        <v>1249</v>
      </c>
      <c r="B1277" s="30">
        <v>5962</v>
      </c>
      <c r="C1277" s="30" t="s">
        <v>2896</v>
      </c>
      <c r="D1277" s="30">
        <v>2020</v>
      </c>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row>
    <row r="1278" spans="1:96" x14ac:dyDescent="0.25">
      <c r="A1278" s="30" t="s">
        <v>1250</v>
      </c>
      <c r="B1278" s="30">
        <v>5954</v>
      </c>
      <c r="C1278" s="30" t="s">
        <v>2900</v>
      </c>
      <c r="D1278" s="30">
        <v>2800</v>
      </c>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row>
    <row r="1279" spans="1:96" x14ac:dyDescent="0.25">
      <c r="A1279" s="30" t="s">
        <v>1251</v>
      </c>
      <c r="B1279" s="30">
        <v>5956</v>
      </c>
      <c r="C1279" s="30" t="s">
        <v>2900</v>
      </c>
      <c r="D1279" s="30">
        <v>2800</v>
      </c>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row>
    <row r="1280" spans="1:96" x14ac:dyDescent="0.25">
      <c r="A1280" s="30" t="s">
        <v>1252</v>
      </c>
      <c r="B1280" s="30">
        <v>5958</v>
      </c>
      <c r="C1280" s="30" t="s">
        <v>2900</v>
      </c>
      <c r="D1280" s="30">
        <v>2800</v>
      </c>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row>
    <row r="1281" spans="1:96" x14ac:dyDescent="0.25">
      <c r="A1281" s="30" t="s">
        <v>1253</v>
      </c>
      <c r="B1281" s="30">
        <v>5972</v>
      </c>
      <c r="C1281" s="30" t="s">
        <v>2666</v>
      </c>
      <c r="D1281" s="30">
        <v>1420</v>
      </c>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row>
    <row r="1282" spans="1:96" x14ac:dyDescent="0.25">
      <c r="A1282" s="30" t="s">
        <v>1254</v>
      </c>
      <c r="B1282" s="30">
        <v>5982</v>
      </c>
      <c r="C1282" s="30" t="s">
        <v>2663</v>
      </c>
      <c r="D1282" s="30">
        <v>30</v>
      </c>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row>
    <row r="1283" spans="1:96" x14ac:dyDescent="0.25">
      <c r="A1283" s="30" t="s">
        <v>1255</v>
      </c>
      <c r="B1283" s="30">
        <v>5999</v>
      </c>
      <c r="C1283" s="30" t="s">
        <v>2700</v>
      </c>
      <c r="D1283" s="30">
        <v>480</v>
      </c>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row>
    <row r="1284" spans="1:96" x14ac:dyDescent="0.25">
      <c r="A1284" s="30" t="s">
        <v>1256</v>
      </c>
      <c r="B1284" s="30">
        <v>6000</v>
      </c>
      <c r="C1284" s="30" t="s">
        <v>2700</v>
      </c>
      <c r="D1284" s="30">
        <v>480</v>
      </c>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c r="CP1284" s="30"/>
      <c r="CQ1284" s="30"/>
      <c r="CR1284" s="30"/>
    </row>
    <row r="1285" spans="1:96" x14ac:dyDescent="0.25">
      <c r="A1285" s="30" t="s">
        <v>1257</v>
      </c>
      <c r="B1285" s="30">
        <v>5985</v>
      </c>
      <c r="C1285" s="30" t="s">
        <v>2857</v>
      </c>
      <c r="D1285" s="30">
        <v>3120</v>
      </c>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row>
    <row r="1286" spans="1:96" x14ac:dyDescent="0.25">
      <c r="A1286" s="30" t="s">
        <v>1258</v>
      </c>
      <c r="B1286" s="30">
        <v>5988</v>
      </c>
      <c r="C1286" s="30" t="s">
        <v>2651</v>
      </c>
      <c r="D1286" s="30">
        <v>1010</v>
      </c>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c r="CP1286" s="30"/>
      <c r="CQ1286" s="30"/>
      <c r="CR1286" s="30"/>
    </row>
    <row r="1287" spans="1:96" x14ac:dyDescent="0.25">
      <c r="A1287" s="30" t="s">
        <v>1259</v>
      </c>
      <c r="B1287" s="30">
        <v>5992</v>
      </c>
      <c r="C1287" s="30" t="s">
        <v>2760</v>
      </c>
      <c r="D1287" s="30">
        <v>1560</v>
      </c>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row>
    <row r="1288" spans="1:96" x14ac:dyDescent="0.25">
      <c r="A1288" s="30" t="s">
        <v>1260</v>
      </c>
      <c r="B1288" s="30">
        <v>5995</v>
      </c>
      <c r="C1288" s="30" t="s">
        <v>2642</v>
      </c>
      <c r="D1288" s="30">
        <v>880</v>
      </c>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row>
    <row r="1289" spans="1:96" x14ac:dyDescent="0.25">
      <c r="A1289" s="30" t="s">
        <v>1261</v>
      </c>
      <c r="B1289" s="30">
        <v>6002</v>
      </c>
      <c r="C1289" s="30" t="s">
        <v>2642</v>
      </c>
      <c r="D1289" s="30">
        <v>880</v>
      </c>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row>
    <row r="1290" spans="1:96" x14ac:dyDescent="0.25">
      <c r="A1290" s="30" t="s">
        <v>1262</v>
      </c>
      <c r="B1290" s="30">
        <v>6044</v>
      </c>
      <c r="C1290" s="30" t="s">
        <v>2829</v>
      </c>
      <c r="D1290" s="30">
        <v>2740</v>
      </c>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row>
    <row r="1291" spans="1:96" x14ac:dyDescent="0.25">
      <c r="A1291" s="30" t="s">
        <v>1263</v>
      </c>
      <c r="B1291" s="30">
        <v>6520</v>
      </c>
      <c r="C1291" s="30" t="s">
        <v>2829</v>
      </c>
      <c r="D1291" s="30">
        <v>2740</v>
      </c>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row>
    <row r="1292" spans="1:96" x14ac:dyDescent="0.25">
      <c r="A1292" s="30" t="s">
        <v>1264</v>
      </c>
      <c r="B1292" s="30">
        <v>6046</v>
      </c>
      <c r="C1292" s="30" t="s">
        <v>2829</v>
      </c>
      <c r="D1292" s="30">
        <v>2740</v>
      </c>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row>
    <row r="1293" spans="1:96" x14ac:dyDescent="0.25">
      <c r="A1293" s="30" t="s">
        <v>1265</v>
      </c>
      <c r="B1293" s="30">
        <v>501</v>
      </c>
      <c r="C1293" s="30" t="s">
        <v>2653</v>
      </c>
      <c r="D1293" s="30">
        <v>10</v>
      </c>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row>
    <row r="1294" spans="1:96" x14ac:dyDescent="0.25">
      <c r="A1294" s="30" t="s">
        <v>1266</v>
      </c>
      <c r="B1294" s="30">
        <v>6018</v>
      </c>
      <c r="C1294" s="30" t="s">
        <v>2669</v>
      </c>
      <c r="D1294" s="30">
        <v>980</v>
      </c>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row>
    <row r="1295" spans="1:96" x14ac:dyDescent="0.25">
      <c r="A1295" s="30" t="s">
        <v>1267</v>
      </c>
      <c r="B1295" s="30">
        <v>5994</v>
      </c>
      <c r="C1295" s="30" t="s">
        <v>2666</v>
      </c>
      <c r="D1295" s="30">
        <v>1420</v>
      </c>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row>
    <row r="1296" spans="1:96" x14ac:dyDescent="0.25">
      <c r="A1296" s="30" t="s">
        <v>1268</v>
      </c>
      <c r="B1296" s="30">
        <v>6026</v>
      </c>
      <c r="C1296" s="30" t="s">
        <v>2780</v>
      </c>
      <c r="D1296" s="30">
        <v>2035</v>
      </c>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row>
    <row r="1297" spans="1:96" x14ac:dyDescent="0.25">
      <c r="A1297" s="30" t="s">
        <v>1269</v>
      </c>
      <c r="B1297" s="30">
        <v>6058</v>
      </c>
      <c r="C1297" s="30" t="s">
        <v>2888</v>
      </c>
      <c r="D1297" s="30">
        <v>2180</v>
      </c>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row>
    <row r="1298" spans="1:96" x14ac:dyDescent="0.25">
      <c r="A1298" s="30" t="s">
        <v>1270</v>
      </c>
      <c r="B1298" s="30">
        <v>6068</v>
      </c>
      <c r="C1298" s="30" t="s">
        <v>2696</v>
      </c>
      <c r="D1298" s="30">
        <v>180</v>
      </c>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row>
    <row r="1299" spans="1:96" x14ac:dyDescent="0.25">
      <c r="A1299" s="30" t="s">
        <v>1271</v>
      </c>
      <c r="B1299" s="30">
        <v>5093</v>
      </c>
      <c r="C1299" s="30" t="s">
        <v>2792</v>
      </c>
      <c r="D1299" s="30">
        <v>1080</v>
      </c>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row>
    <row r="1300" spans="1:96" x14ac:dyDescent="0.25">
      <c r="A1300" s="30" t="s">
        <v>1272</v>
      </c>
      <c r="B1300" s="30">
        <v>8064</v>
      </c>
      <c r="C1300" s="30" t="s">
        <v>2716</v>
      </c>
      <c r="D1300" s="30">
        <v>140</v>
      </c>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row>
    <row r="1301" spans="1:96" x14ac:dyDescent="0.25">
      <c r="A1301" s="30" t="s">
        <v>1273</v>
      </c>
      <c r="B1301" s="30">
        <v>6088</v>
      </c>
      <c r="C1301" s="30" t="s">
        <v>2642</v>
      </c>
      <c r="D1301" s="30">
        <v>880</v>
      </c>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row>
    <row r="1302" spans="1:96" x14ac:dyDescent="0.25">
      <c r="A1302" s="30" t="s">
        <v>1274</v>
      </c>
      <c r="B1302" s="30">
        <v>6090</v>
      </c>
      <c r="C1302" s="30" t="s">
        <v>2666</v>
      </c>
      <c r="D1302" s="30">
        <v>1420</v>
      </c>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row>
    <row r="1303" spans="1:96" x14ac:dyDescent="0.25">
      <c r="A1303" s="30" t="s">
        <v>1275</v>
      </c>
      <c r="B1303" s="30">
        <v>6098</v>
      </c>
      <c r="C1303" s="30" t="s">
        <v>2642</v>
      </c>
      <c r="D1303" s="30">
        <v>880</v>
      </c>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row>
    <row r="1304" spans="1:96" x14ac:dyDescent="0.25">
      <c r="A1304" s="30" t="s">
        <v>1276</v>
      </c>
      <c r="B1304" s="30">
        <v>6133</v>
      </c>
      <c r="C1304" s="30" t="s">
        <v>2666</v>
      </c>
      <c r="D1304" s="30">
        <v>1420</v>
      </c>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row>
    <row r="1305" spans="1:96" x14ac:dyDescent="0.25">
      <c r="A1305" s="30" t="s">
        <v>1277</v>
      </c>
      <c r="B1305" s="30">
        <v>6132</v>
      </c>
      <c r="C1305" s="30" t="s">
        <v>2804</v>
      </c>
      <c r="D1305" s="30">
        <v>2690</v>
      </c>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row>
    <row r="1306" spans="1:96" x14ac:dyDescent="0.25">
      <c r="A1306" s="30" t="s">
        <v>1278</v>
      </c>
      <c r="B1306" s="30">
        <v>6135</v>
      </c>
      <c r="C1306" s="30" t="s">
        <v>2666</v>
      </c>
      <c r="D1306" s="30">
        <v>1420</v>
      </c>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row>
    <row r="1307" spans="1:96" x14ac:dyDescent="0.25">
      <c r="A1307" s="30" t="s">
        <v>1279</v>
      </c>
      <c r="B1307" s="30">
        <v>6166</v>
      </c>
      <c r="C1307" s="30" t="s">
        <v>2712</v>
      </c>
      <c r="D1307" s="30">
        <v>2000</v>
      </c>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row>
    <row r="1308" spans="1:96" x14ac:dyDescent="0.25">
      <c r="A1308" s="30" t="s">
        <v>1280</v>
      </c>
      <c r="B1308" s="30">
        <v>6752</v>
      </c>
      <c r="C1308" s="30" t="s">
        <v>2882</v>
      </c>
      <c r="D1308" s="30">
        <v>1140</v>
      </c>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row>
    <row r="1309" spans="1:96" x14ac:dyDescent="0.25">
      <c r="A1309" s="30" t="s">
        <v>1281</v>
      </c>
      <c r="B1309" s="30">
        <v>5453</v>
      </c>
      <c r="C1309" s="30" t="s">
        <v>2702</v>
      </c>
      <c r="D1309" s="30">
        <v>8001</v>
      </c>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row>
    <row r="1310" spans="1:96" x14ac:dyDescent="0.25">
      <c r="A1310" s="30" t="s">
        <v>1282</v>
      </c>
      <c r="B1310" s="30">
        <v>6139</v>
      </c>
      <c r="C1310" s="30" t="s">
        <v>2666</v>
      </c>
      <c r="D1310" s="30">
        <v>1420</v>
      </c>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row>
    <row r="1311" spans="1:96" x14ac:dyDescent="0.25">
      <c r="A1311" s="30" t="s">
        <v>1283</v>
      </c>
      <c r="B1311" s="30">
        <v>6060</v>
      </c>
      <c r="C1311" s="30" t="s">
        <v>2641</v>
      </c>
      <c r="D1311" s="30">
        <v>20</v>
      </c>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30"/>
    </row>
    <row r="1312" spans="1:96" x14ac:dyDescent="0.25">
      <c r="A1312" s="30" t="s">
        <v>1284</v>
      </c>
      <c r="B1312" s="30">
        <v>6140</v>
      </c>
      <c r="C1312" s="30" t="s">
        <v>2649</v>
      </c>
      <c r="D1312" s="30">
        <v>1040</v>
      </c>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30"/>
    </row>
    <row r="1313" spans="1:96" x14ac:dyDescent="0.25">
      <c r="A1313" s="30" t="s">
        <v>1285</v>
      </c>
      <c r="B1313" s="30">
        <v>6164</v>
      </c>
      <c r="C1313" s="30" t="s">
        <v>2647</v>
      </c>
      <c r="D1313" s="30">
        <v>900</v>
      </c>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30"/>
    </row>
    <row r="1314" spans="1:96" x14ac:dyDescent="0.25">
      <c r="A1314" s="30" t="s">
        <v>1286</v>
      </c>
      <c r="B1314" s="30">
        <v>6142</v>
      </c>
      <c r="C1314" s="30" t="s">
        <v>2966</v>
      </c>
      <c r="D1314" s="30">
        <v>2790</v>
      </c>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row>
    <row r="1315" spans="1:96" x14ac:dyDescent="0.25">
      <c r="A1315" s="30" t="s">
        <v>1287</v>
      </c>
      <c r="B1315" s="30">
        <v>6144</v>
      </c>
      <c r="C1315" s="30" t="s">
        <v>2966</v>
      </c>
      <c r="D1315" s="30">
        <v>2790</v>
      </c>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row>
    <row r="1316" spans="1:96" x14ac:dyDescent="0.25">
      <c r="A1316" s="30" t="s">
        <v>1288</v>
      </c>
      <c r="B1316" s="30">
        <v>6146</v>
      </c>
      <c r="C1316" s="30" t="s">
        <v>2966</v>
      </c>
      <c r="D1316" s="30">
        <v>2790</v>
      </c>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row>
    <row r="1317" spans="1:96" x14ac:dyDescent="0.25">
      <c r="A1317" s="30" t="s">
        <v>1289</v>
      </c>
      <c r="B1317" s="30">
        <v>6158</v>
      </c>
      <c r="C1317" s="30" t="s">
        <v>2649</v>
      </c>
      <c r="D1317" s="30">
        <v>1040</v>
      </c>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row>
    <row r="1318" spans="1:96" x14ac:dyDescent="0.25">
      <c r="A1318" s="30" t="s">
        <v>1290</v>
      </c>
      <c r="B1318" s="30">
        <v>6150</v>
      </c>
      <c r="C1318" s="30" t="s">
        <v>2641</v>
      </c>
      <c r="D1318" s="30">
        <v>20</v>
      </c>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row>
    <row r="1319" spans="1:96" x14ac:dyDescent="0.25">
      <c r="A1319" s="30" t="s">
        <v>1291</v>
      </c>
      <c r="B1319" s="30">
        <v>6152</v>
      </c>
      <c r="C1319" s="30" t="s">
        <v>2647</v>
      </c>
      <c r="D1319" s="30">
        <v>900</v>
      </c>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row>
    <row r="1320" spans="1:96" x14ac:dyDescent="0.25">
      <c r="A1320" s="30" t="s">
        <v>1292</v>
      </c>
      <c r="B1320" s="30">
        <v>6156</v>
      </c>
      <c r="C1320" s="30" t="s">
        <v>2671</v>
      </c>
      <c r="D1320" s="30">
        <v>470</v>
      </c>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row>
    <row r="1321" spans="1:96" x14ac:dyDescent="0.25">
      <c r="A1321" s="30" t="s">
        <v>1293</v>
      </c>
      <c r="B1321" s="30">
        <v>6750</v>
      </c>
      <c r="C1321" s="30" t="s">
        <v>2930</v>
      </c>
      <c r="D1321" s="30">
        <v>3100</v>
      </c>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row>
    <row r="1322" spans="1:96" x14ac:dyDescent="0.25">
      <c r="A1322" s="30" t="s">
        <v>1294</v>
      </c>
      <c r="B1322" s="30">
        <v>6163</v>
      </c>
      <c r="C1322" s="30" t="s">
        <v>2760</v>
      </c>
      <c r="D1322" s="30">
        <v>1560</v>
      </c>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row>
    <row r="1323" spans="1:96" x14ac:dyDescent="0.25">
      <c r="A1323" s="30" t="s">
        <v>1295</v>
      </c>
      <c r="B1323" s="30">
        <v>6162</v>
      </c>
      <c r="C1323" s="30" t="s">
        <v>2669</v>
      </c>
      <c r="D1323" s="30">
        <v>980</v>
      </c>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row>
    <row r="1324" spans="1:96" x14ac:dyDescent="0.25">
      <c r="A1324" s="30" t="s">
        <v>1296</v>
      </c>
      <c r="B1324" s="30">
        <v>6165</v>
      </c>
      <c r="C1324" s="30" t="s">
        <v>2647</v>
      </c>
      <c r="D1324" s="30">
        <v>900</v>
      </c>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30"/>
    </row>
    <row r="1325" spans="1:96" x14ac:dyDescent="0.25">
      <c r="A1325" s="30" t="s">
        <v>1297</v>
      </c>
      <c r="B1325" s="30">
        <v>6138</v>
      </c>
      <c r="C1325" s="30" t="s">
        <v>2644</v>
      </c>
      <c r="D1325" s="30">
        <v>1000</v>
      </c>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30"/>
    </row>
    <row r="1326" spans="1:96" x14ac:dyDescent="0.25">
      <c r="A1326" s="30" t="s">
        <v>1298</v>
      </c>
      <c r="B1326" s="30">
        <v>6160</v>
      </c>
      <c r="C1326" s="30" t="s">
        <v>2696</v>
      </c>
      <c r="D1326" s="30">
        <v>180</v>
      </c>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row>
    <row r="1327" spans="1:96" x14ac:dyDescent="0.25">
      <c r="A1327" s="30" t="s">
        <v>1299</v>
      </c>
      <c r="B1327" s="30">
        <v>6188</v>
      </c>
      <c r="C1327" s="30" t="s">
        <v>2642</v>
      </c>
      <c r="D1327" s="30">
        <v>880</v>
      </c>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30"/>
    </row>
    <row r="1328" spans="1:96" x14ac:dyDescent="0.25">
      <c r="A1328" s="30" t="s">
        <v>1300</v>
      </c>
      <c r="B1328" s="30">
        <v>6189</v>
      </c>
      <c r="C1328" s="30" t="s">
        <v>2696</v>
      </c>
      <c r="D1328" s="30">
        <v>180</v>
      </c>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row>
    <row r="1329" spans="1:96" x14ac:dyDescent="0.25">
      <c r="A1329" s="30" t="s">
        <v>1301</v>
      </c>
      <c r="B1329" s="30">
        <v>6194</v>
      </c>
      <c r="C1329" s="30" t="s">
        <v>2760</v>
      </c>
      <c r="D1329" s="30">
        <v>1560</v>
      </c>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row>
    <row r="1330" spans="1:96" x14ac:dyDescent="0.25">
      <c r="A1330" s="30" t="s">
        <v>1302</v>
      </c>
      <c r="B1330" s="30">
        <v>6196</v>
      </c>
      <c r="C1330" s="30" t="s">
        <v>2967</v>
      </c>
      <c r="D1330" s="30">
        <v>2190</v>
      </c>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row>
    <row r="1331" spans="1:96" x14ac:dyDescent="0.25">
      <c r="A1331" s="30" t="s">
        <v>1303</v>
      </c>
      <c r="B1331" s="30">
        <v>6208</v>
      </c>
      <c r="C1331" s="30" t="s">
        <v>2700</v>
      </c>
      <c r="D1331" s="30">
        <v>480</v>
      </c>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row>
    <row r="1332" spans="1:96" x14ac:dyDescent="0.25">
      <c r="A1332" s="30" t="s">
        <v>1304</v>
      </c>
      <c r="B1332" s="30">
        <v>6212</v>
      </c>
      <c r="C1332" s="30" t="s">
        <v>2700</v>
      </c>
      <c r="D1332" s="30">
        <v>480</v>
      </c>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row>
    <row r="1333" spans="1:96" x14ac:dyDescent="0.25">
      <c r="A1333" s="30" t="s">
        <v>1305</v>
      </c>
      <c r="B1333" s="30">
        <v>6222</v>
      </c>
      <c r="C1333" s="30" t="s">
        <v>2704</v>
      </c>
      <c r="D1333" s="30">
        <v>1520</v>
      </c>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row>
    <row r="1334" spans="1:96" x14ac:dyDescent="0.25">
      <c r="A1334" s="30" t="s">
        <v>1306</v>
      </c>
      <c r="B1334" s="30">
        <v>6224</v>
      </c>
      <c r="C1334" s="30" t="s">
        <v>2700</v>
      </c>
      <c r="D1334" s="30">
        <v>480</v>
      </c>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row>
    <row r="1335" spans="1:96" x14ac:dyDescent="0.25">
      <c r="A1335" s="30" t="s">
        <v>1307</v>
      </c>
      <c r="B1335" s="30">
        <v>6238</v>
      </c>
      <c r="C1335" s="30" t="s">
        <v>2754</v>
      </c>
      <c r="D1335" s="30">
        <v>910</v>
      </c>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c r="CA1335" s="30"/>
      <c r="CB1335" s="30"/>
      <c r="CC1335" s="30"/>
      <c r="CD1335" s="30"/>
      <c r="CE1335" s="30"/>
      <c r="CF1335" s="30"/>
      <c r="CG1335" s="30"/>
      <c r="CH1335" s="30"/>
      <c r="CI1335" s="30"/>
      <c r="CJ1335" s="30"/>
      <c r="CK1335" s="30"/>
      <c r="CL1335" s="30"/>
      <c r="CM1335" s="30"/>
      <c r="CN1335" s="30"/>
      <c r="CO1335" s="30"/>
      <c r="CP1335" s="30"/>
      <c r="CQ1335" s="30"/>
      <c r="CR1335" s="30"/>
    </row>
    <row r="1336" spans="1:96" x14ac:dyDescent="0.25">
      <c r="A1336" s="30" t="s">
        <v>1308</v>
      </c>
      <c r="B1336" s="30">
        <v>6219</v>
      </c>
      <c r="C1336" s="30" t="s">
        <v>2696</v>
      </c>
      <c r="D1336" s="30">
        <v>180</v>
      </c>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30"/>
      <c r="CA1336" s="30"/>
      <c r="CB1336" s="30"/>
      <c r="CC1336" s="30"/>
      <c r="CD1336" s="30"/>
      <c r="CE1336" s="30"/>
      <c r="CF1336" s="30"/>
      <c r="CG1336" s="30"/>
      <c r="CH1336" s="30"/>
      <c r="CI1336" s="30"/>
      <c r="CJ1336" s="30"/>
      <c r="CK1336" s="30"/>
      <c r="CL1336" s="30"/>
      <c r="CM1336" s="30"/>
      <c r="CN1336" s="30"/>
      <c r="CO1336" s="30"/>
      <c r="CP1336" s="30"/>
      <c r="CQ1336" s="30"/>
      <c r="CR1336" s="30"/>
    </row>
    <row r="1337" spans="1:96" x14ac:dyDescent="0.25">
      <c r="A1337" s="30" t="s">
        <v>1309</v>
      </c>
      <c r="B1337" s="30">
        <v>6237</v>
      </c>
      <c r="C1337" s="30" t="s">
        <v>2666</v>
      </c>
      <c r="D1337" s="30">
        <v>1420</v>
      </c>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row>
    <row r="1338" spans="1:96" x14ac:dyDescent="0.25">
      <c r="A1338" s="30" t="s">
        <v>1310</v>
      </c>
      <c r="B1338" s="30">
        <v>2724</v>
      </c>
      <c r="C1338" s="30" t="s">
        <v>2712</v>
      </c>
      <c r="D1338" s="30">
        <v>2000</v>
      </c>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c r="CP1338" s="30"/>
      <c r="CQ1338" s="30"/>
      <c r="CR1338" s="30"/>
    </row>
    <row r="1339" spans="1:96" x14ac:dyDescent="0.25">
      <c r="A1339" s="30" t="s">
        <v>1311</v>
      </c>
      <c r="B1339" s="30">
        <v>6244</v>
      </c>
      <c r="C1339" s="30" t="s">
        <v>2669</v>
      </c>
      <c r="D1339" s="30">
        <v>980</v>
      </c>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c r="CP1339" s="30"/>
      <c r="CQ1339" s="30"/>
      <c r="CR1339" s="30"/>
    </row>
    <row r="1340" spans="1:96" x14ac:dyDescent="0.25">
      <c r="A1340" s="30" t="s">
        <v>1312</v>
      </c>
      <c r="B1340" s="30">
        <v>6220</v>
      </c>
      <c r="C1340" s="30" t="s">
        <v>2760</v>
      </c>
      <c r="D1340" s="30">
        <v>1560</v>
      </c>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c r="CP1340" s="30"/>
      <c r="CQ1340" s="30"/>
      <c r="CR1340" s="30"/>
    </row>
    <row r="1341" spans="1:96" x14ac:dyDescent="0.25">
      <c r="A1341" s="30" t="s">
        <v>1313</v>
      </c>
      <c r="B1341" s="30">
        <v>6195</v>
      </c>
      <c r="C1341" s="30" t="s">
        <v>2700</v>
      </c>
      <c r="D1341" s="30">
        <v>480</v>
      </c>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c r="CP1341" s="30"/>
      <c r="CQ1341" s="30"/>
      <c r="CR1341" s="30"/>
    </row>
    <row r="1342" spans="1:96" x14ac:dyDescent="0.25">
      <c r="A1342" s="30" t="s">
        <v>1314</v>
      </c>
      <c r="B1342" s="30">
        <v>6254</v>
      </c>
      <c r="C1342" s="30" t="s">
        <v>2642</v>
      </c>
      <c r="D1342" s="30">
        <v>880</v>
      </c>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c r="CP1342" s="30"/>
      <c r="CQ1342" s="30"/>
      <c r="CR1342" s="30"/>
    </row>
    <row r="1343" spans="1:96" x14ac:dyDescent="0.25">
      <c r="A1343" s="30" t="s">
        <v>1315</v>
      </c>
      <c r="B1343" s="30">
        <v>4316</v>
      </c>
      <c r="C1343" s="30" t="s">
        <v>2716</v>
      </c>
      <c r="D1343" s="30">
        <v>140</v>
      </c>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c r="CP1343" s="30"/>
      <c r="CQ1343" s="30"/>
      <c r="CR1343" s="30"/>
    </row>
    <row r="1344" spans="1:96" x14ac:dyDescent="0.25">
      <c r="A1344" s="30" t="s">
        <v>1316</v>
      </c>
      <c r="B1344" s="30">
        <v>2528</v>
      </c>
      <c r="C1344" s="30" t="s">
        <v>2651</v>
      </c>
      <c r="D1344" s="30">
        <v>1010</v>
      </c>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c r="CP1344" s="30"/>
      <c r="CQ1344" s="30"/>
      <c r="CR1344" s="30"/>
    </row>
    <row r="1345" spans="1:96" x14ac:dyDescent="0.25">
      <c r="A1345" s="30" t="s">
        <v>1317</v>
      </c>
      <c r="B1345" s="30">
        <v>6264</v>
      </c>
      <c r="C1345" s="30" t="s">
        <v>2712</v>
      </c>
      <c r="D1345" s="30">
        <v>2000</v>
      </c>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c r="CP1345" s="30"/>
      <c r="CQ1345" s="30"/>
      <c r="CR1345" s="30"/>
    </row>
    <row r="1346" spans="1:96" x14ac:dyDescent="0.25">
      <c r="A1346" s="30" t="s">
        <v>1318</v>
      </c>
      <c r="B1346" s="30">
        <v>6830</v>
      </c>
      <c r="C1346" s="30" t="s">
        <v>2641</v>
      </c>
      <c r="D1346" s="30">
        <v>20</v>
      </c>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30"/>
      <c r="CA1346" s="30"/>
      <c r="CB1346" s="30"/>
      <c r="CC1346" s="30"/>
      <c r="CD1346" s="30"/>
      <c r="CE1346" s="30"/>
      <c r="CF1346" s="30"/>
      <c r="CG1346" s="30"/>
      <c r="CH1346" s="30"/>
      <c r="CI1346" s="30"/>
      <c r="CJ1346" s="30"/>
      <c r="CK1346" s="30"/>
      <c r="CL1346" s="30"/>
      <c r="CM1346" s="30"/>
      <c r="CN1346" s="30"/>
      <c r="CO1346" s="30"/>
      <c r="CP1346" s="30"/>
      <c r="CQ1346" s="30"/>
      <c r="CR1346" s="30"/>
    </row>
    <row r="1347" spans="1:96" x14ac:dyDescent="0.25">
      <c r="A1347" s="30" t="s">
        <v>1319</v>
      </c>
      <c r="B1347" s="30">
        <v>6274</v>
      </c>
      <c r="C1347" s="30" t="s">
        <v>2671</v>
      </c>
      <c r="D1347" s="30">
        <v>470</v>
      </c>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30"/>
      <c r="CA1347" s="30"/>
      <c r="CB1347" s="30"/>
      <c r="CC1347" s="30"/>
      <c r="CD1347" s="30"/>
      <c r="CE1347" s="30"/>
      <c r="CF1347" s="30"/>
      <c r="CG1347" s="30"/>
      <c r="CH1347" s="30"/>
      <c r="CI1347" s="30"/>
      <c r="CJ1347" s="30"/>
      <c r="CK1347" s="30"/>
      <c r="CL1347" s="30"/>
      <c r="CM1347" s="30"/>
      <c r="CN1347" s="30"/>
      <c r="CO1347" s="30"/>
      <c r="CP1347" s="30"/>
      <c r="CQ1347" s="30"/>
      <c r="CR1347" s="30"/>
    </row>
    <row r="1348" spans="1:96" x14ac:dyDescent="0.25">
      <c r="A1348" s="30" t="s">
        <v>1320</v>
      </c>
      <c r="B1348" s="30">
        <v>6276</v>
      </c>
      <c r="C1348" s="30" t="s">
        <v>2671</v>
      </c>
      <c r="D1348" s="30">
        <v>470</v>
      </c>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30"/>
      <c r="CA1348" s="30"/>
      <c r="CB1348" s="30"/>
      <c r="CC1348" s="30"/>
      <c r="CD1348" s="30"/>
      <c r="CE1348" s="30"/>
      <c r="CF1348" s="30"/>
      <c r="CG1348" s="30"/>
      <c r="CH1348" s="30"/>
      <c r="CI1348" s="30"/>
      <c r="CJ1348" s="30"/>
      <c r="CK1348" s="30"/>
      <c r="CL1348" s="30"/>
      <c r="CM1348" s="30"/>
      <c r="CN1348" s="30"/>
      <c r="CO1348" s="30"/>
      <c r="CP1348" s="30"/>
      <c r="CQ1348" s="30"/>
      <c r="CR1348" s="30"/>
    </row>
    <row r="1349" spans="1:96" x14ac:dyDescent="0.25">
      <c r="A1349" s="30" t="s">
        <v>1321</v>
      </c>
      <c r="B1349" s="30">
        <v>6239</v>
      </c>
      <c r="C1349" s="30" t="s">
        <v>2642</v>
      </c>
      <c r="D1349" s="30">
        <v>880</v>
      </c>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30"/>
      <c r="CA1349" s="30"/>
      <c r="CB1349" s="30"/>
      <c r="CC1349" s="30"/>
      <c r="CD1349" s="30"/>
      <c r="CE1349" s="30"/>
      <c r="CF1349" s="30"/>
      <c r="CG1349" s="30"/>
      <c r="CH1349" s="30"/>
      <c r="CI1349" s="30"/>
      <c r="CJ1349" s="30"/>
      <c r="CK1349" s="30"/>
      <c r="CL1349" s="30"/>
      <c r="CM1349" s="30"/>
      <c r="CN1349" s="30"/>
      <c r="CO1349" s="30"/>
      <c r="CP1349" s="30"/>
      <c r="CQ1349" s="30"/>
      <c r="CR1349" s="30"/>
    </row>
    <row r="1350" spans="1:96" x14ac:dyDescent="0.25">
      <c r="A1350" s="30" t="s">
        <v>1322</v>
      </c>
      <c r="B1350" s="30">
        <v>6784</v>
      </c>
      <c r="C1350" s="30" t="s">
        <v>2642</v>
      </c>
      <c r="D1350" s="30">
        <v>880</v>
      </c>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c r="CP1350" s="30"/>
      <c r="CQ1350" s="30"/>
      <c r="CR1350" s="30"/>
    </row>
    <row r="1351" spans="1:96" x14ac:dyDescent="0.25">
      <c r="A1351" s="30" t="s">
        <v>1323</v>
      </c>
      <c r="B1351" s="30">
        <v>6286</v>
      </c>
      <c r="C1351" s="30" t="s">
        <v>2666</v>
      </c>
      <c r="D1351" s="30">
        <v>1420</v>
      </c>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c r="CP1351" s="30"/>
      <c r="CQ1351" s="30"/>
      <c r="CR1351" s="30"/>
    </row>
    <row r="1352" spans="1:96" x14ac:dyDescent="0.25">
      <c r="A1352" s="30" t="s">
        <v>1324</v>
      </c>
      <c r="B1352" s="30">
        <v>6330</v>
      </c>
      <c r="C1352" s="30" t="s">
        <v>2666</v>
      </c>
      <c r="D1352" s="30">
        <v>1420</v>
      </c>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30"/>
    </row>
    <row r="1353" spans="1:96" x14ac:dyDescent="0.25">
      <c r="A1353" s="30" t="s">
        <v>1325</v>
      </c>
      <c r="B1353" s="30">
        <v>6294</v>
      </c>
      <c r="C1353" s="30" t="s">
        <v>2800</v>
      </c>
      <c r="D1353" s="30">
        <v>40</v>
      </c>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30"/>
    </row>
    <row r="1354" spans="1:96" x14ac:dyDescent="0.25">
      <c r="A1354" s="30" t="s">
        <v>1326</v>
      </c>
      <c r="B1354" s="30">
        <v>6362</v>
      </c>
      <c r="C1354" s="30" t="s">
        <v>2906</v>
      </c>
      <c r="D1354" s="30">
        <v>990</v>
      </c>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30"/>
    </row>
    <row r="1355" spans="1:96" x14ac:dyDescent="0.25">
      <c r="A1355" s="30" t="s">
        <v>1327</v>
      </c>
      <c r="B1355" s="30">
        <v>6298</v>
      </c>
      <c r="C1355" s="30" t="s">
        <v>2762</v>
      </c>
      <c r="D1355" s="30">
        <v>870</v>
      </c>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30"/>
    </row>
    <row r="1356" spans="1:96" x14ac:dyDescent="0.25">
      <c r="A1356" s="30" t="s">
        <v>1328</v>
      </c>
      <c r="B1356" s="30">
        <v>9146</v>
      </c>
      <c r="C1356" s="30" t="s">
        <v>2762</v>
      </c>
      <c r="D1356" s="30">
        <v>870</v>
      </c>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30"/>
      <c r="BI1356" s="30"/>
      <c r="BJ1356" s="30"/>
      <c r="BK1356" s="30"/>
      <c r="BL1356" s="30"/>
      <c r="BM1356" s="30"/>
      <c r="BN1356" s="30"/>
      <c r="BO1356" s="30"/>
      <c r="BP1356" s="30"/>
      <c r="BQ1356" s="30"/>
      <c r="BR1356" s="30"/>
      <c r="BS1356" s="30"/>
      <c r="BT1356" s="30"/>
      <c r="BU1356" s="30"/>
      <c r="BV1356" s="30"/>
      <c r="BW1356" s="30"/>
      <c r="BX1356" s="30"/>
      <c r="BY1356" s="30"/>
      <c r="BZ1356" s="30"/>
      <c r="CA1356" s="30"/>
      <c r="CB1356" s="30"/>
      <c r="CC1356" s="30"/>
      <c r="CD1356" s="30"/>
      <c r="CE1356" s="30"/>
      <c r="CF1356" s="30"/>
      <c r="CG1356" s="30"/>
      <c r="CH1356" s="30"/>
      <c r="CI1356" s="30"/>
      <c r="CJ1356" s="30"/>
      <c r="CK1356" s="30"/>
      <c r="CL1356" s="30"/>
      <c r="CM1356" s="30"/>
      <c r="CN1356" s="30"/>
      <c r="CO1356" s="30"/>
      <c r="CP1356" s="30"/>
      <c r="CQ1356" s="30"/>
      <c r="CR1356" s="30"/>
    </row>
    <row r="1357" spans="1:96" x14ac:dyDescent="0.25">
      <c r="A1357" s="30" t="s">
        <v>1329</v>
      </c>
      <c r="B1357" s="30">
        <v>6314</v>
      </c>
      <c r="C1357" s="30" t="s">
        <v>2642</v>
      </c>
      <c r="D1357" s="30">
        <v>880</v>
      </c>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30"/>
      <c r="BI1357" s="30"/>
      <c r="BJ1357" s="30"/>
      <c r="BK1357" s="30"/>
      <c r="BL1357" s="30"/>
      <c r="BM1357" s="30"/>
      <c r="BN1357" s="30"/>
      <c r="BO1357" s="30"/>
      <c r="BP1357" s="30"/>
      <c r="BQ1357" s="30"/>
      <c r="BR1357" s="30"/>
      <c r="BS1357" s="30"/>
      <c r="BT1357" s="30"/>
      <c r="BU1357" s="30"/>
      <c r="BV1357" s="30"/>
      <c r="BW1357" s="30"/>
      <c r="BX1357" s="30"/>
      <c r="BY1357" s="30"/>
      <c r="BZ1357" s="30"/>
      <c r="CA1357" s="30"/>
      <c r="CB1357" s="30"/>
      <c r="CC1357" s="30"/>
      <c r="CD1357" s="30"/>
      <c r="CE1357" s="30"/>
      <c r="CF1357" s="30"/>
      <c r="CG1357" s="30"/>
      <c r="CH1357" s="30"/>
      <c r="CI1357" s="30"/>
      <c r="CJ1357" s="30"/>
      <c r="CK1357" s="30"/>
      <c r="CL1357" s="30"/>
      <c r="CM1357" s="30"/>
      <c r="CN1357" s="30"/>
      <c r="CO1357" s="30"/>
      <c r="CP1357" s="30"/>
      <c r="CQ1357" s="30"/>
      <c r="CR1357" s="30"/>
    </row>
    <row r="1358" spans="1:96" x14ac:dyDescent="0.25">
      <c r="A1358" s="30" t="s">
        <v>1330</v>
      </c>
      <c r="B1358" s="30">
        <v>6354</v>
      </c>
      <c r="C1358" s="30" t="s">
        <v>2640</v>
      </c>
      <c r="D1358" s="30">
        <v>2700</v>
      </c>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30"/>
      <c r="BI1358" s="30"/>
      <c r="BJ1358" s="30"/>
      <c r="BK1358" s="30"/>
      <c r="BL1358" s="30"/>
      <c r="BM1358" s="30"/>
      <c r="BN1358" s="30"/>
      <c r="BO1358" s="30"/>
      <c r="BP1358" s="30"/>
      <c r="BQ1358" s="30"/>
      <c r="BR1358" s="30"/>
      <c r="BS1358" s="30"/>
      <c r="BT1358" s="30"/>
      <c r="BU1358" s="30"/>
      <c r="BV1358" s="30"/>
      <c r="BW1358" s="30"/>
      <c r="BX1358" s="30"/>
      <c r="BY1358" s="30"/>
      <c r="BZ1358" s="30"/>
      <c r="CA1358" s="30"/>
      <c r="CB1358" s="30"/>
      <c r="CC1358" s="30"/>
      <c r="CD1358" s="30"/>
      <c r="CE1358" s="30"/>
      <c r="CF1358" s="30"/>
      <c r="CG1358" s="30"/>
      <c r="CH1358" s="30"/>
      <c r="CI1358" s="30"/>
      <c r="CJ1358" s="30"/>
      <c r="CK1358" s="30"/>
      <c r="CL1358" s="30"/>
      <c r="CM1358" s="30"/>
      <c r="CN1358" s="30"/>
      <c r="CO1358" s="30"/>
      <c r="CP1358" s="30"/>
      <c r="CQ1358" s="30"/>
      <c r="CR1358" s="30"/>
    </row>
    <row r="1359" spans="1:96" x14ac:dyDescent="0.25">
      <c r="A1359" s="30" t="s">
        <v>1331</v>
      </c>
      <c r="B1359" s="30">
        <v>6306</v>
      </c>
      <c r="C1359" s="30" t="s">
        <v>2651</v>
      </c>
      <c r="D1359" s="30">
        <v>1010</v>
      </c>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c r="CP1359" s="30"/>
      <c r="CQ1359" s="30"/>
      <c r="CR1359" s="30"/>
    </row>
    <row r="1360" spans="1:96" x14ac:dyDescent="0.25">
      <c r="A1360" s="30" t="s">
        <v>1332</v>
      </c>
      <c r="B1360" s="30">
        <v>6310</v>
      </c>
      <c r="C1360" s="30" t="s">
        <v>2696</v>
      </c>
      <c r="D1360" s="30">
        <v>180</v>
      </c>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30"/>
    </row>
    <row r="1361" spans="1:96" x14ac:dyDescent="0.25">
      <c r="A1361" s="30" t="s">
        <v>1333</v>
      </c>
      <c r="B1361" s="30">
        <v>6355</v>
      </c>
      <c r="C1361" s="30" t="s">
        <v>2641</v>
      </c>
      <c r="D1361" s="30">
        <v>20</v>
      </c>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30"/>
    </row>
    <row r="1362" spans="1:96" x14ac:dyDescent="0.25">
      <c r="A1362" s="30" t="s">
        <v>1334</v>
      </c>
      <c r="B1362" s="30">
        <v>6358</v>
      </c>
      <c r="C1362" s="30" t="s">
        <v>2968</v>
      </c>
      <c r="D1362" s="30">
        <v>1410</v>
      </c>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30"/>
    </row>
    <row r="1363" spans="1:96" x14ac:dyDescent="0.25">
      <c r="A1363" s="30" t="s">
        <v>1335</v>
      </c>
      <c r="B1363" s="30">
        <v>6363</v>
      </c>
      <c r="C1363" s="30" t="s">
        <v>2969</v>
      </c>
      <c r="D1363" s="30">
        <v>2770</v>
      </c>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30"/>
    </row>
    <row r="1364" spans="1:96" x14ac:dyDescent="0.25">
      <c r="A1364" s="30" t="s">
        <v>1336</v>
      </c>
      <c r="B1364" s="30">
        <v>1579</v>
      </c>
      <c r="C1364" s="30" t="s">
        <v>2647</v>
      </c>
      <c r="D1364" s="30">
        <v>900</v>
      </c>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30"/>
    </row>
    <row r="1365" spans="1:96" x14ac:dyDescent="0.25">
      <c r="A1365" s="30" t="s">
        <v>1337</v>
      </c>
      <c r="B1365" s="30">
        <v>6376</v>
      </c>
      <c r="C1365" s="30" t="s">
        <v>2641</v>
      </c>
      <c r="D1365" s="30">
        <v>20</v>
      </c>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30"/>
    </row>
    <row r="1366" spans="1:96" x14ac:dyDescent="0.25">
      <c r="A1366" s="30" t="s">
        <v>1338</v>
      </c>
      <c r="B1366" s="30">
        <v>4854</v>
      </c>
      <c r="C1366" s="30" t="s">
        <v>2926</v>
      </c>
      <c r="D1366" s="30">
        <v>3080</v>
      </c>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30"/>
    </row>
    <row r="1367" spans="1:96" x14ac:dyDescent="0.25">
      <c r="A1367" s="30" t="s">
        <v>1339</v>
      </c>
      <c r="B1367" s="30">
        <v>6315</v>
      </c>
      <c r="C1367" s="30" t="s">
        <v>2653</v>
      </c>
      <c r="D1367" s="30">
        <v>10</v>
      </c>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30"/>
    </row>
    <row r="1368" spans="1:96" x14ac:dyDescent="0.25">
      <c r="A1368" s="30" t="s">
        <v>1340</v>
      </c>
      <c r="B1368" s="30">
        <v>6394</v>
      </c>
      <c r="C1368" s="30" t="s">
        <v>2642</v>
      </c>
      <c r="D1368" s="30">
        <v>880</v>
      </c>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30"/>
    </row>
    <row r="1369" spans="1:96" x14ac:dyDescent="0.25">
      <c r="A1369" s="30" t="s">
        <v>1341</v>
      </c>
      <c r="B1369" s="30">
        <v>6395</v>
      </c>
      <c r="C1369" s="30" t="s">
        <v>2800</v>
      </c>
      <c r="D1369" s="30">
        <v>40</v>
      </c>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30"/>
    </row>
    <row r="1370" spans="1:96" x14ac:dyDescent="0.25">
      <c r="A1370" s="30" t="s">
        <v>1342</v>
      </c>
      <c r="B1370" s="30">
        <v>6396</v>
      </c>
      <c r="C1370" s="30" t="s">
        <v>2647</v>
      </c>
      <c r="D1370" s="30">
        <v>900</v>
      </c>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30"/>
    </row>
    <row r="1371" spans="1:96" x14ac:dyDescent="0.25">
      <c r="A1371" s="30" t="s">
        <v>1343</v>
      </c>
      <c r="B1371" s="30">
        <v>6402</v>
      </c>
      <c r="C1371" s="30" t="s">
        <v>2641</v>
      </c>
      <c r="D1371" s="30">
        <v>20</v>
      </c>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30"/>
    </row>
    <row r="1372" spans="1:96" x14ac:dyDescent="0.25">
      <c r="A1372" s="30" t="s">
        <v>1344</v>
      </c>
      <c r="B1372" s="30">
        <v>6398</v>
      </c>
      <c r="C1372" s="30" t="s">
        <v>2641</v>
      </c>
      <c r="D1372" s="30">
        <v>20</v>
      </c>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30"/>
    </row>
    <row r="1373" spans="1:96" x14ac:dyDescent="0.25">
      <c r="A1373" s="30" t="s">
        <v>1345</v>
      </c>
      <c r="B1373" s="30">
        <v>6406</v>
      </c>
      <c r="C1373" s="30" t="s">
        <v>2647</v>
      </c>
      <c r="D1373" s="30">
        <v>900</v>
      </c>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30"/>
    </row>
    <row r="1374" spans="1:96" x14ac:dyDescent="0.25">
      <c r="A1374" s="30" t="s">
        <v>1346</v>
      </c>
      <c r="B1374" s="30">
        <v>6404</v>
      </c>
      <c r="C1374" s="30" t="s">
        <v>2671</v>
      </c>
      <c r="D1374" s="30">
        <v>470</v>
      </c>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30"/>
    </row>
    <row r="1375" spans="1:96" x14ac:dyDescent="0.25">
      <c r="A1375" s="30" t="s">
        <v>1347</v>
      </c>
      <c r="B1375" s="30">
        <v>6364</v>
      </c>
      <c r="C1375" s="30" t="s">
        <v>2857</v>
      </c>
      <c r="D1375" s="30">
        <v>3120</v>
      </c>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30"/>
    </row>
    <row r="1376" spans="1:96" x14ac:dyDescent="0.25">
      <c r="A1376" s="30" t="s">
        <v>1348</v>
      </c>
      <c r="B1376" s="30">
        <v>6366</v>
      </c>
      <c r="C1376" s="30" t="s">
        <v>2888</v>
      </c>
      <c r="D1376" s="30">
        <v>2180</v>
      </c>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30"/>
      <c r="CA1376" s="30"/>
      <c r="CB1376" s="30"/>
      <c r="CC1376" s="30"/>
      <c r="CD1376" s="30"/>
      <c r="CE1376" s="30"/>
      <c r="CF1376" s="30"/>
      <c r="CG1376" s="30"/>
      <c r="CH1376" s="30"/>
      <c r="CI1376" s="30"/>
      <c r="CJ1376" s="30"/>
      <c r="CK1376" s="30"/>
      <c r="CL1376" s="30"/>
      <c r="CM1376" s="30"/>
      <c r="CN1376" s="30"/>
      <c r="CO1376" s="30"/>
      <c r="CP1376" s="30"/>
      <c r="CQ1376" s="30"/>
      <c r="CR1376" s="30"/>
    </row>
    <row r="1377" spans="1:96" x14ac:dyDescent="0.25">
      <c r="A1377" s="30" t="s">
        <v>1349</v>
      </c>
      <c r="B1377" s="30">
        <v>6418</v>
      </c>
      <c r="C1377" s="30" t="s">
        <v>2970</v>
      </c>
      <c r="D1377" s="30">
        <v>2840</v>
      </c>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c r="CP1377" s="30"/>
      <c r="CQ1377" s="30"/>
      <c r="CR1377" s="30"/>
    </row>
    <row r="1378" spans="1:96" x14ac:dyDescent="0.25">
      <c r="A1378" s="30" t="s">
        <v>1350</v>
      </c>
      <c r="B1378" s="30">
        <v>6422</v>
      </c>
      <c r="C1378" s="30" t="s">
        <v>2970</v>
      </c>
      <c r="D1378" s="30">
        <v>2840</v>
      </c>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c r="CP1378" s="30"/>
      <c r="CQ1378" s="30"/>
      <c r="CR1378" s="30"/>
    </row>
    <row r="1379" spans="1:96" x14ac:dyDescent="0.25">
      <c r="A1379" s="30" t="s">
        <v>1351</v>
      </c>
      <c r="B1379" s="30">
        <v>6436</v>
      </c>
      <c r="C1379" s="30" t="s">
        <v>2967</v>
      </c>
      <c r="D1379" s="30">
        <v>2190</v>
      </c>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row>
    <row r="1380" spans="1:96" x14ac:dyDescent="0.25">
      <c r="A1380" s="30" t="s">
        <v>1352</v>
      </c>
      <c r="B1380" s="30">
        <v>6460</v>
      </c>
      <c r="C1380" s="30" t="s">
        <v>2669</v>
      </c>
      <c r="D1380" s="30">
        <v>980</v>
      </c>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row>
    <row r="1381" spans="1:96" x14ac:dyDescent="0.25">
      <c r="A1381" s="30" t="s">
        <v>1353</v>
      </c>
      <c r="B1381" s="30">
        <v>6466</v>
      </c>
      <c r="C1381" s="30" t="s">
        <v>2888</v>
      </c>
      <c r="D1381" s="30">
        <v>2180</v>
      </c>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c r="CP1381" s="30"/>
      <c r="CQ1381" s="30"/>
      <c r="CR1381" s="30"/>
    </row>
    <row r="1382" spans="1:96" x14ac:dyDescent="0.25">
      <c r="A1382" s="30" t="s">
        <v>1354</v>
      </c>
      <c r="B1382" s="30">
        <v>5998</v>
      </c>
      <c r="C1382" s="30" t="s">
        <v>2642</v>
      </c>
      <c r="D1382" s="30">
        <v>880</v>
      </c>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0"/>
      <c r="CA1382" s="30"/>
      <c r="CB1382" s="30"/>
      <c r="CC1382" s="30"/>
      <c r="CD1382" s="30"/>
      <c r="CE1382" s="30"/>
      <c r="CF1382" s="30"/>
      <c r="CG1382" s="30"/>
      <c r="CH1382" s="30"/>
      <c r="CI1382" s="30"/>
      <c r="CJ1382" s="30"/>
      <c r="CK1382" s="30"/>
      <c r="CL1382" s="30"/>
      <c r="CM1382" s="30"/>
      <c r="CN1382" s="30"/>
      <c r="CO1382" s="30"/>
      <c r="CP1382" s="30"/>
      <c r="CQ1382" s="30"/>
      <c r="CR1382" s="30"/>
    </row>
    <row r="1383" spans="1:96" x14ac:dyDescent="0.25">
      <c r="A1383" s="30" t="s">
        <v>1355</v>
      </c>
      <c r="B1383" s="30">
        <v>6470</v>
      </c>
      <c r="C1383" s="30" t="s">
        <v>2666</v>
      </c>
      <c r="D1383" s="30">
        <v>1420</v>
      </c>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30"/>
      <c r="BI1383" s="30"/>
      <c r="BJ1383" s="30"/>
      <c r="BK1383" s="30"/>
      <c r="BL1383" s="30"/>
      <c r="BM1383" s="30"/>
      <c r="BN1383" s="30"/>
      <c r="BO1383" s="30"/>
      <c r="BP1383" s="30"/>
      <c r="BQ1383" s="30"/>
      <c r="BR1383" s="30"/>
      <c r="BS1383" s="30"/>
      <c r="BT1383" s="30"/>
      <c r="BU1383" s="30"/>
      <c r="BV1383" s="30"/>
      <c r="BW1383" s="30"/>
      <c r="BX1383" s="30"/>
      <c r="BY1383" s="30"/>
      <c r="BZ1383" s="30"/>
      <c r="CA1383" s="30"/>
      <c r="CB1383" s="30"/>
      <c r="CC1383" s="30"/>
      <c r="CD1383" s="30"/>
      <c r="CE1383" s="30"/>
      <c r="CF1383" s="30"/>
      <c r="CG1383" s="30"/>
      <c r="CH1383" s="30"/>
      <c r="CI1383" s="30"/>
      <c r="CJ1383" s="30"/>
      <c r="CK1383" s="30"/>
      <c r="CL1383" s="30"/>
      <c r="CM1383" s="30"/>
      <c r="CN1383" s="30"/>
      <c r="CO1383" s="30"/>
      <c r="CP1383" s="30"/>
      <c r="CQ1383" s="30"/>
      <c r="CR1383" s="30"/>
    </row>
    <row r="1384" spans="1:96" x14ac:dyDescent="0.25">
      <c r="A1384" s="30" t="s">
        <v>1356</v>
      </c>
      <c r="B1384" s="30">
        <v>6474</v>
      </c>
      <c r="C1384" s="30" t="s">
        <v>2666</v>
      </c>
      <c r="D1384" s="30">
        <v>1420</v>
      </c>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30"/>
      <c r="BI1384" s="30"/>
      <c r="BJ1384" s="30"/>
      <c r="BK1384" s="30"/>
      <c r="BL1384" s="30"/>
      <c r="BM1384" s="30"/>
      <c r="BN1384" s="30"/>
      <c r="BO1384" s="30"/>
      <c r="BP1384" s="30"/>
      <c r="BQ1384" s="30"/>
      <c r="BR1384" s="30"/>
      <c r="BS1384" s="30"/>
      <c r="BT1384" s="30"/>
      <c r="BU1384" s="30"/>
      <c r="BV1384" s="30"/>
      <c r="BW1384" s="30"/>
      <c r="BX1384" s="30"/>
      <c r="BY1384" s="30"/>
      <c r="BZ1384" s="30"/>
      <c r="CA1384" s="30"/>
      <c r="CB1384" s="30"/>
      <c r="CC1384" s="30"/>
      <c r="CD1384" s="30"/>
      <c r="CE1384" s="30"/>
      <c r="CF1384" s="30"/>
      <c r="CG1384" s="30"/>
      <c r="CH1384" s="30"/>
      <c r="CI1384" s="30"/>
      <c r="CJ1384" s="30"/>
      <c r="CK1384" s="30"/>
      <c r="CL1384" s="30"/>
      <c r="CM1384" s="30"/>
      <c r="CN1384" s="30"/>
      <c r="CO1384" s="30"/>
      <c r="CP1384" s="30"/>
      <c r="CQ1384" s="30"/>
      <c r="CR1384" s="30"/>
    </row>
    <row r="1385" spans="1:96" x14ac:dyDescent="0.25">
      <c r="A1385" s="30" t="s">
        <v>1357</v>
      </c>
      <c r="B1385" s="30">
        <v>6476</v>
      </c>
      <c r="C1385" s="30" t="s">
        <v>2764</v>
      </c>
      <c r="D1385" s="30">
        <v>1550</v>
      </c>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30"/>
      <c r="BI1385" s="30"/>
      <c r="BJ1385" s="30"/>
      <c r="BK1385" s="30"/>
      <c r="BL1385" s="30"/>
      <c r="BM1385" s="30"/>
      <c r="BN1385" s="30"/>
      <c r="BO1385" s="30"/>
      <c r="BP1385" s="30"/>
      <c r="BQ1385" s="30"/>
      <c r="BR1385" s="30"/>
      <c r="BS1385" s="30"/>
      <c r="BT1385" s="30"/>
      <c r="BU1385" s="30"/>
      <c r="BV1385" s="30"/>
      <c r="BW1385" s="30"/>
      <c r="BX1385" s="30"/>
      <c r="BY1385" s="30"/>
      <c r="BZ1385" s="30"/>
      <c r="CA1385" s="30"/>
      <c r="CB1385" s="30"/>
      <c r="CC1385" s="30"/>
      <c r="CD1385" s="30"/>
      <c r="CE1385" s="30"/>
      <c r="CF1385" s="30"/>
      <c r="CG1385" s="30"/>
      <c r="CH1385" s="30"/>
      <c r="CI1385" s="30"/>
      <c r="CJ1385" s="30"/>
      <c r="CK1385" s="30"/>
      <c r="CL1385" s="30"/>
      <c r="CM1385" s="30"/>
      <c r="CN1385" s="30"/>
      <c r="CO1385" s="30"/>
      <c r="CP1385" s="30"/>
      <c r="CQ1385" s="30"/>
      <c r="CR1385" s="30"/>
    </row>
    <row r="1386" spans="1:96" x14ac:dyDescent="0.25">
      <c r="A1386" s="30" t="s">
        <v>1358</v>
      </c>
      <c r="B1386" s="30">
        <v>6479</v>
      </c>
      <c r="C1386" s="30" t="s">
        <v>2642</v>
      </c>
      <c r="D1386" s="30">
        <v>880</v>
      </c>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c r="CP1386" s="30"/>
      <c r="CQ1386" s="30"/>
      <c r="CR1386" s="30"/>
    </row>
    <row r="1387" spans="1:96" x14ac:dyDescent="0.25">
      <c r="A1387" s="30" t="s">
        <v>1359</v>
      </c>
      <c r="B1387" s="30">
        <v>6483</v>
      </c>
      <c r="C1387" s="30" t="s">
        <v>2768</v>
      </c>
      <c r="D1387" s="30">
        <v>1110</v>
      </c>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row>
    <row r="1388" spans="1:96" x14ac:dyDescent="0.25">
      <c r="A1388" s="30" t="s">
        <v>1360</v>
      </c>
      <c r="B1388" s="30">
        <v>6482</v>
      </c>
      <c r="C1388" s="30" t="s">
        <v>2764</v>
      </c>
      <c r="D1388" s="30">
        <v>1550</v>
      </c>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c r="CA1388" s="30"/>
      <c r="CB1388" s="30"/>
      <c r="CC1388" s="30"/>
      <c r="CD1388" s="30"/>
      <c r="CE1388" s="30"/>
      <c r="CF1388" s="30"/>
      <c r="CG1388" s="30"/>
      <c r="CH1388" s="30"/>
      <c r="CI1388" s="30"/>
      <c r="CJ1388" s="30"/>
      <c r="CK1388" s="30"/>
      <c r="CL1388" s="30"/>
      <c r="CM1388" s="30"/>
      <c r="CN1388" s="30"/>
      <c r="CO1388" s="30"/>
      <c r="CP1388" s="30"/>
      <c r="CQ1388" s="30"/>
      <c r="CR1388" s="30"/>
    </row>
    <row r="1389" spans="1:96" x14ac:dyDescent="0.25">
      <c r="A1389" s="30" t="s">
        <v>1361</v>
      </c>
      <c r="B1389" s="30">
        <v>6486</v>
      </c>
      <c r="C1389" s="30" t="s">
        <v>2888</v>
      </c>
      <c r="D1389" s="30">
        <v>2180</v>
      </c>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c r="CA1389" s="30"/>
      <c r="CB1389" s="30"/>
      <c r="CC1389" s="30"/>
      <c r="CD1389" s="30"/>
      <c r="CE1389" s="30"/>
      <c r="CF1389" s="30"/>
      <c r="CG1389" s="30"/>
      <c r="CH1389" s="30"/>
      <c r="CI1389" s="30"/>
      <c r="CJ1389" s="30"/>
      <c r="CK1389" s="30"/>
      <c r="CL1389" s="30"/>
      <c r="CM1389" s="30"/>
      <c r="CN1389" s="30"/>
      <c r="CO1389" s="30"/>
      <c r="CP1389" s="30"/>
      <c r="CQ1389" s="30"/>
      <c r="CR1389" s="30"/>
    </row>
    <row r="1390" spans="1:96" x14ac:dyDescent="0.25">
      <c r="A1390" s="30" t="s">
        <v>1362</v>
      </c>
      <c r="B1390" s="30">
        <v>6494</v>
      </c>
      <c r="C1390" s="30" t="s">
        <v>2888</v>
      </c>
      <c r="D1390" s="30">
        <v>2180</v>
      </c>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30"/>
      <c r="CA1390" s="30"/>
      <c r="CB1390" s="30"/>
      <c r="CC1390" s="30"/>
      <c r="CD1390" s="30"/>
      <c r="CE1390" s="30"/>
      <c r="CF1390" s="30"/>
      <c r="CG1390" s="30"/>
      <c r="CH1390" s="30"/>
      <c r="CI1390" s="30"/>
      <c r="CJ1390" s="30"/>
      <c r="CK1390" s="30"/>
      <c r="CL1390" s="30"/>
      <c r="CM1390" s="30"/>
      <c r="CN1390" s="30"/>
      <c r="CO1390" s="30"/>
      <c r="CP1390" s="30"/>
      <c r="CQ1390" s="30"/>
      <c r="CR1390" s="30"/>
    </row>
    <row r="1391" spans="1:96" x14ac:dyDescent="0.25">
      <c r="A1391" s="30" t="s">
        <v>1363</v>
      </c>
      <c r="B1391" s="30">
        <v>6490</v>
      </c>
      <c r="C1391" s="30" t="s">
        <v>2888</v>
      </c>
      <c r="D1391" s="30">
        <v>2180</v>
      </c>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c r="CP1391" s="30"/>
      <c r="CQ1391" s="30"/>
      <c r="CR1391" s="30"/>
    </row>
    <row r="1392" spans="1:96" x14ac:dyDescent="0.25">
      <c r="A1392" s="30" t="s">
        <v>1364</v>
      </c>
      <c r="B1392" s="30">
        <v>6498</v>
      </c>
      <c r="C1392" s="30" t="s">
        <v>2671</v>
      </c>
      <c r="D1392" s="30">
        <v>470</v>
      </c>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c r="CP1392" s="30"/>
      <c r="CQ1392" s="30"/>
      <c r="CR1392" s="30"/>
    </row>
    <row r="1393" spans="1:96" x14ac:dyDescent="0.25">
      <c r="A1393" s="30" t="s">
        <v>1365</v>
      </c>
      <c r="B1393" s="30">
        <v>6504</v>
      </c>
      <c r="C1393" s="30" t="s">
        <v>2804</v>
      </c>
      <c r="D1393" s="30">
        <v>2690</v>
      </c>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c r="CP1393" s="30"/>
      <c r="CQ1393" s="30"/>
      <c r="CR1393" s="30"/>
    </row>
    <row r="1394" spans="1:96" x14ac:dyDescent="0.25">
      <c r="A1394" s="30" t="s">
        <v>1366</v>
      </c>
      <c r="B1394" s="30">
        <v>6508</v>
      </c>
      <c r="C1394" s="30" t="s">
        <v>2642</v>
      </c>
      <c r="D1394" s="30">
        <v>880</v>
      </c>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c r="CP1394" s="30"/>
      <c r="CQ1394" s="30"/>
      <c r="CR1394" s="30"/>
    </row>
    <row r="1395" spans="1:96" x14ac:dyDescent="0.25">
      <c r="A1395" s="30" t="s">
        <v>1367</v>
      </c>
      <c r="B1395" s="30">
        <v>6509</v>
      </c>
      <c r="C1395" s="30" t="s">
        <v>2642</v>
      </c>
      <c r="D1395" s="30">
        <v>880</v>
      </c>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c r="CP1395" s="30"/>
      <c r="CQ1395" s="30"/>
      <c r="CR1395" s="30"/>
    </row>
    <row r="1396" spans="1:96" x14ac:dyDescent="0.25">
      <c r="A1396" s="30" t="s">
        <v>1368</v>
      </c>
      <c r="B1396" s="30">
        <v>6546</v>
      </c>
      <c r="C1396" s="30" t="s">
        <v>2696</v>
      </c>
      <c r="D1396" s="30">
        <v>180</v>
      </c>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c r="CP1396" s="30"/>
      <c r="CQ1396" s="30"/>
      <c r="CR1396" s="30"/>
    </row>
    <row r="1397" spans="1:96" x14ac:dyDescent="0.25">
      <c r="A1397" s="30" t="s">
        <v>1369</v>
      </c>
      <c r="B1397" s="30">
        <v>6554</v>
      </c>
      <c r="C1397" s="30" t="s">
        <v>2712</v>
      </c>
      <c r="D1397" s="30">
        <v>2000</v>
      </c>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c r="CP1397" s="30"/>
      <c r="CQ1397" s="30"/>
      <c r="CR1397" s="30"/>
    </row>
    <row r="1398" spans="1:96" x14ac:dyDescent="0.25">
      <c r="A1398" s="30" t="s">
        <v>1370</v>
      </c>
      <c r="B1398" s="30">
        <v>6562</v>
      </c>
      <c r="C1398" s="30" t="s">
        <v>2712</v>
      </c>
      <c r="D1398" s="30">
        <v>2000</v>
      </c>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c r="CP1398" s="30"/>
      <c r="CQ1398" s="30"/>
      <c r="CR1398" s="30"/>
    </row>
    <row r="1399" spans="1:96" x14ac:dyDescent="0.25">
      <c r="A1399" s="30" t="s">
        <v>1371</v>
      </c>
      <c r="B1399" s="30">
        <v>114</v>
      </c>
      <c r="C1399" s="30" t="s">
        <v>2685</v>
      </c>
      <c r="D1399" s="30">
        <v>100</v>
      </c>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c r="CP1399" s="30"/>
      <c r="CQ1399" s="30"/>
      <c r="CR1399" s="30"/>
    </row>
    <row r="1400" spans="1:96" x14ac:dyDescent="0.25">
      <c r="A1400" s="30" t="s">
        <v>1372</v>
      </c>
      <c r="B1400" s="30">
        <v>6578</v>
      </c>
      <c r="C1400" s="30" t="s">
        <v>2669</v>
      </c>
      <c r="D1400" s="30">
        <v>980</v>
      </c>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30"/>
      <c r="CA1400" s="30"/>
      <c r="CB1400" s="30"/>
      <c r="CC1400" s="30"/>
      <c r="CD1400" s="30"/>
      <c r="CE1400" s="30"/>
      <c r="CF1400" s="30"/>
      <c r="CG1400" s="30"/>
      <c r="CH1400" s="30"/>
      <c r="CI1400" s="30"/>
      <c r="CJ1400" s="30"/>
      <c r="CK1400" s="30"/>
      <c r="CL1400" s="30"/>
      <c r="CM1400" s="30"/>
      <c r="CN1400" s="30"/>
      <c r="CO1400" s="30"/>
      <c r="CP1400" s="30"/>
      <c r="CQ1400" s="30"/>
      <c r="CR1400" s="30"/>
    </row>
    <row r="1401" spans="1:96" x14ac:dyDescent="0.25">
      <c r="A1401" s="30" t="s">
        <v>1373</v>
      </c>
      <c r="B1401" s="30">
        <v>6702</v>
      </c>
      <c r="C1401" s="30" t="s">
        <v>2800</v>
      </c>
      <c r="D1401" s="30">
        <v>40</v>
      </c>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30"/>
      <c r="CA1401" s="30"/>
      <c r="CB1401" s="30"/>
      <c r="CC1401" s="30"/>
      <c r="CD1401" s="30"/>
      <c r="CE1401" s="30"/>
      <c r="CF1401" s="30"/>
      <c r="CG1401" s="30"/>
      <c r="CH1401" s="30"/>
      <c r="CI1401" s="30"/>
      <c r="CJ1401" s="30"/>
      <c r="CK1401" s="30"/>
      <c r="CL1401" s="30"/>
      <c r="CM1401" s="30"/>
      <c r="CN1401" s="30"/>
      <c r="CO1401" s="30"/>
      <c r="CP1401" s="30"/>
      <c r="CQ1401" s="30"/>
      <c r="CR1401" s="30"/>
    </row>
    <row r="1402" spans="1:96" x14ac:dyDescent="0.25">
      <c r="A1402" s="30" t="s">
        <v>1374</v>
      </c>
      <c r="B1402" s="30">
        <v>6582</v>
      </c>
      <c r="C1402" s="30" t="s">
        <v>2971</v>
      </c>
      <c r="D1402" s="30">
        <v>3050</v>
      </c>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30"/>
      <c r="CA1402" s="30"/>
      <c r="CB1402" s="30"/>
      <c r="CC1402" s="30"/>
      <c r="CD1402" s="30"/>
      <c r="CE1402" s="30"/>
      <c r="CF1402" s="30"/>
      <c r="CG1402" s="30"/>
      <c r="CH1402" s="30"/>
      <c r="CI1402" s="30"/>
      <c r="CJ1402" s="30"/>
      <c r="CK1402" s="30"/>
      <c r="CL1402" s="30"/>
      <c r="CM1402" s="30"/>
      <c r="CN1402" s="30"/>
      <c r="CO1402" s="30"/>
      <c r="CP1402" s="30"/>
      <c r="CQ1402" s="30"/>
      <c r="CR1402" s="30"/>
    </row>
    <row r="1403" spans="1:96" x14ac:dyDescent="0.25">
      <c r="A1403" s="30" t="s">
        <v>1375</v>
      </c>
      <c r="B1403" s="30">
        <v>6586</v>
      </c>
      <c r="C1403" s="30" t="s">
        <v>2971</v>
      </c>
      <c r="D1403" s="30">
        <v>3050</v>
      </c>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30"/>
      <c r="CA1403" s="30"/>
      <c r="CB1403" s="30"/>
      <c r="CC1403" s="30"/>
      <c r="CD1403" s="30"/>
      <c r="CE1403" s="30"/>
      <c r="CF1403" s="30"/>
      <c r="CG1403" s="30"/>
      <c r="CH1403" s="30"/>
      <c r="CI1403" s="30"/>
      <c r="CJ1403" s="30"/>
      <c r="CK1403" s="30"/>
      <c r="CL1403" s="30"/>
      <c r="CM1403" s="30"/>
      <c r="CN1403" s="30"/>
      <c r="CO1403" s="30"/>
      <c r="CP1403" s="30"/>
      <c r="CQ1403" s="30"/>
      <c r="CR1403" s="30"/>
    </row>
    <row r="1404" spans="1:96" x14ac:dyDescent="0.25">
      <c r="A1404" s="30" t="s">
        <v>1376</v>
      </c>
      <c r="B1404" s="30">
        <v>6596</v>
      </c>
      <c r="C1404" s="30" t="s">
        <v>2972</v>
      </c>
      <c r="D1404" s="30">
        <v>2580</v>
      </c>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c r="CP1404" s="30"/>
      <c r="CQ1404" s="30"/>
      <c r="CR1404" s="30"/>
    </row>
    <row r="1405" spans="1:96" x14ac:dyDescent="0.25">
      <c r="A1405" s="30" t="s">
        <v>1377</v>
      </c>
      <c r="B1405" s="30">
        <v>6598</v>
      </c>
      <c r="C1405" s="30" t="s">
        <v>2972</v>
      </c>
      <c r="D1405" s="30">
        <v>2580</v>
      </c>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c r="CP1405" s="30"/>
      <c r="CQ1405" s="30"/>
      <c r="CR1405" s="30"/>
    </row>
    <row r="1406" spans="1:96" x14ac:dyDescent="0.25">
      <c r="A1406" s="30" t="s">
        <v>1378</v>
      </c>
      <c r="B1406" s="30">
        <v>6600</v>
      </c>
      <c r="C1406" s="30" t="s">
        <v>2972</v>
      </c>
      <c r="D1406" s="30">
        <v>2580</v>
      </c>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c r="CP1406" s="30"/>
      <c r="CQ1406" s="30"/>
      <c r="CR1406" s="30"/>
    </row>
    <row r="1407" spans="1:96" x14ac:dyDescent="0.25">
      <c r="A1407" s="30" t="s">
        <v>1379</v>
      </c>
      <c r="B1407" s="30">
        <v>6625</v>
      </c>
      <c r="C1407" s="30" t="s">
        <v>2706</v>
      </c>
      <c r="D1407" s="30">
        <v>130</v>
      </c>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c r="CP1407" s="30"/>
      <c r="CQ1407" s="30"/>
      <c r="CR1407" s="30"/>
    </row>
    <row r="1408" spans="1:96" x14ac:dyDescent="0.25">
      <c r="A1408" s="30" t="s">
        <v>1380</v>
      </c>
      <c r="B1408" s="30">
        <v>6638</v>
      </c>
      <c r="C1408" s="30" t="s">
        <v>2800</v>
      </c>
      <c r="D1408" s="30">
        <v>40</v>
      </c>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c r="CP1408" s="30"/>
      <c r="CQ1408" s="30"/>
      <c r="CR1408" s="30"/>
    </row>
    <row r="1409" spans="1:96" x14ac:dyDescent="0.25">
      <c r="A1409" s="30" t="s">
        <v>1381</v>
      </c>
      <c r="B1409" s="30">
        <v>7163</v>
      </c>
      <c r="C1409" s="30" t="s">
        <v>2642</v>
      </c>
      <c r="D1409" s="30">
        <v>880</v>
      </c>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0"/>
      <c r="CA1409" s="30"/>
      <c r="CB1409" s="30"/>
      <c r="CC1409" s="30"/>
      <c r="CD1409" s="30"/>
      <c r="CE1409" s="30"/>
      <c r="CF1409" s="30"/>
      <c r="CG1409" s="30"/>
      <c r="CH1409" s="30"/>
      <c r="CI1409" s="30"/>
      <c r="CJ1409" s="30"/>
      <c r="CK1409" s="30"/>
      <c r="CL1409" s="30"/>
      <c r="CM1409" s="30"/>
      <c r="CN1409" s="30"/>
      <c r="CO1409" s="30"/>
      <c r="CP1409" s="30"/>
      <c r="CQ1409" s="30"/>
      <c r="CR1409" s="30"/>
    </row>
    <row r="1410" spans="1:96" x14ac:dyDescent="0.25">
      <c r="A1410" s="30" t="s">
        <v>1382</v>
      </c>
      <c r="B1410" s="30">
        <v>7199</v>
      </c>
      <c r="C1410" s="30" t="s">
        <v>2642</v>
      </c>
      <c r="D1410" s="30">
        <v>880</v>
      </c>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30"/>
      <c r="BI1410" s="30"/>
      <c r="BJ1410" s="30"/>
      <c r="BK1410" s="30"/>
      <c r="BL1410" s="30"/>
      <c r="BM1410" s="30"/>
      <c r="BN1410" s="30"/>
      <c r="BO1410" s="30"/>
      <c r="BP1410" s="30"/>
      <c r="BQ1410" s="30"/>
      <c r="BR1410" s="30"/>
      <c r="BS1410" s="30"/>
      <c r="BT1410" s="30"/>
      <c r="BU1410" s="30"/>
      <c r="BV1410" s="30"/>
      <c r="BW1410" s="30"/>
      <c r="BX1410" s="30"/>
      <c r="BY1410" s="30"/>
      <c r="BZ1410" s="30"/>
      <c r="CA1410" s="30"/>
      <c r="CB1410" s="30"/>
      <c r="CC1410" s="30"/>
      <c r="CD1410" s="30"/>
      <c r="CE1410" s="30"/>
      <c r="CF1410" s="30"/>
      <c r="CG1410" s="30"/>
      <c r="CH1410" s="30"/>
      <c r="CI1410" s="30"/>
      <c r="CJ1410" s="30"/>
      <c r="CK1410" s="30"/>
      <c r="CL1410" s="30"/>
      <c r="CM1410" s="30"/>
      <c r="CN1410" s="30"/>
      <c r="CO1410" s="30"/>
      <c r="CP1410" s="30"/>
      <c r="CQ1410" s="30"/>
      <c r="CR1410" s="30"/>
    </row>
    <row r="1411" spans="1:96" x14ac:dyDescent="0.25">
      <c r="A1411" s="30" t="s">
        <v>1383</v>
      </c>
      <c r="B1411" s="30">
        <v>6652</v>
      </c>
      <c r="C1411" s="30" t="s">
        <v>2720</v>
      </c>
      <c r="D1411" s="30">
        <v>220</v>
      </c>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30"/>
      <c r="BI1411" s="30"/>
      <c r="BJ1411" s="30"/>
      <c r="BK1411" s="30"/>
      <c r="BL1411" s="30"/>
      <c r="BM1411" s="30"/>
      <c r="BN1411" s="30"/>
      <c r="BO1411" s="30"/>
      <c r="BP1411" s="30"/>
      <c r="BQ1411" s="30"/>
      <c r="BR1411" s="30"/>
      <c r="BS1411" s="30"/>
      <c r="BT1411" s="30"/>
      <c r="BU1411" s="30"/>
      <c r="BV1411" s="30"/>
      <c r="BW1411" s="30"/>
      <c r="BX1411" s="30"/>
      <c r="BY1411" s="30"/>
      <c r="BZ1411" s="30"/>
      <c r="CA1411" s="30"/>
      <c r="CB1411" s="30"/>
      <c r="CC1411" s="30"/>
      <c r="CD1411" s="30"/>
      <c r="CE1411" s="30"/>
      <c r="CF1411" s="30"/>
      <c r="CG1411" s="30"/>
      <c r="CH1411" s="30"/>
      <c r="CI1411" s="30"/>
      <c r="CJ1411" s="30"/>
      <c r="CK1411" s="30"/>
      <c r="CL1411" s="30"/>
      <c r="CM1411" s="30"/>
      <c r="CN1411" s="30"/>
      <c r="CO1411" s="30"/>
      <c r="CP1411" s="30"/>
      <c r="CQ1411" s="30"/>
      <c r="CR1411" s="30"/>
    </row>
    <row r="1412" spans="1:96" x14ac:dyDescent="0.25">
      <c r="A1412" s="30" t="s">
        <v>1384</v>
      </c>
      <c r="B1412" s="30">
        <v>6658</v>
      </c>
      <c r="C1412" s="30" t="s">
        <v>2720</v>
      </c>
      <c r="D1412" s="30">
        <v>220</v>
      </c>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30"/>
      <c r="BI1412" s="30"/>
      <c r="BJ1412" s="30"/>
      <c r="BK1412" s="30"/>
      <c r="BL1412" s="30"/>
      <c r="BM1412" s="30"/>
      <c r="BN1412" s="30"/>
      <c r="BO1412" s="30"/>
      <c r="BP1412" s="30"/>
      <c r="BQ1412" s="30"/>
      <c r="BR1412" s="30"/>
      <c r="BS1412" s="30"/>
      <c r="BT1412" s="30"/>
      <c r="BU1412" s="30"/>
      <c r="BV1412" s="30"/>
      <c r="BW1412" s="30"/>
      <c r="BX1412" s="30"/>
      <c r="BY1412" s="30"/>
      <c r="BZ1412" s="30"/>
      <c r="CA1412" s="30"/>
      <c r="CB1412" s="30"/>
      <c r="CC1412" s="30"/>
      <c r="CD1412" s="30"/>
      <c r="CE1412" s="30"/>
      <c r="CF1412" s="30"/>
      <c r="CG1412" s="30"/>
      <c r="CH1412" s="30"/>
      <c r="CI1412" s="30"/>
      <c r="CJ1412" s="30"/>
      <c r="CK1412" s="30"/>
      <c r="CL1412" s="30"/>
      <c r="CM1412" s="30"/>
      <c r="CN1412" s="30"/>
      <c r="CO1412" s="30"/>
      <c r="CP1412" s="30"/>
      <c r="CQ1412" s="30"/>
      <c r="CR1412" s="30"/>
    </row>
    <row r="1413" spans="1:96" x14ac:dyDescent="0.25">
      <c r="A1413" s="30" t="s">
        <v>1385</v>
      </c>
      <c r="B1413" s="30">
        <v>6657</v>
      </c>
      <c r="C1413" s="30" t="s">
        <v>2720</v>
      </c>
      <c r="D1413" s="30">
        <v>220</v>
      </c>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c r="CP1413" s="30"/>
      <c r="CQ1413" s="30"/>
      <c r="CR1413" s="30"/>
    </row>
    <row r="1414" spans="1:96" x14ac:dyDescent="0.25">
      <c r="A1414" s="30" t="s">
        <v>1386</v>
      </c>
      <c r="B1414" s="30">
        <v>6666</v>
      </c>
      <c r="C1414" s="30" t="s">
        <v>2712</v>
      </c>
      <c r="D1414" s="30">
        <v>2000</v>
      </c>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c r="CP1414" s="30"/>
      <c r="CQ1414" s="30"/>
      <c r="CR1414" s="30"/>
    </row>
    <row r="1415" spans="1:96" x14ac:dyDescent="0.25">
      <c r="A1415" s="30" t="s">
        <v>1387</v>
      </c>
      <c r="B1415" s="30">
        <v>6676</v>
      </c>
      <c r="C1415" s="30" t="s">
        <v>2642</v>
      </c>
      <c r="D1415" s="30">
        <v>880</v>
      </c>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c r="CA1415" s="30"/>
      <c r="CB1415" s="30"/>
      <c r="CC1415" s="30"/>
      <c r="CD1415" s="30"/>
      <c r="CE1415" s="30"/>
      <c r="CF1415" s="30"/>
      <c r="CG1415" s="30"/>
      <c r="CH1415" s="30"/>
      <c r="CI1415" s="30"/>
      <c r="CJ1415" s="30"/>
      <c r="CK1415" s="30"/>
      <c r="CL1415" s="30"/>
      <c r="CM1415" s="30"/>
      <c r="CN1415" s="30"/>
      <c r="CO1415" s="30"/>
      <c r="CP1415" s="30"/>
      <c r="CQ1415" s="30"/>
      <c r="CR1415" s="30"/>
    </row>
    <row r="1416" spans="1:96" x14ac:dyDescent="0.25">
      <c r="A1416" s="30" t="s">
        <v>1388</v>
      </c>
      <c r="B1416" s="30">
        <v>6680</v>
      </c>
      <c r="C1416" s="30" t="s">
        <v>2651</v>
      </c>
      <c r="D1416" s="30">
        <v>1010</v>
      </c>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c r="CA1416" s="30"/>
      <c r="CB1416" s="30"/>
      <c r="CC1416" s="30"/>
      <c r="CD1416" s="30"/>
      <c r="CE1416" s="30"/>
      <c r="CF1416" s="30"/>
      <c r="CG1416" s="30"/>
      <c r="CH1416" s="30"/>
      <c r="CI1416" s="30"/>
      <c r="CJ1416" s="30"/>
      <c r="CK1416" s="30"/>
      <c r="CL1416" s="30"/>
      <c r="CM1416" s="30"/>
      <c r="CN1416" s="30"/>
      <c r="CO1416" s="30"/>
      <c r="CP1416" s="30"/>
      <c r="CQ1416" s="30"/>
      <c r="CR1416" s="30"/>
    </row>
    <row r="1417" spans="1:96" x14ac:dyDescent="0.25">
      <c r="A1417" s="30" t="s">
        <v>1389</v>
      </c>
      <c r="B1417" s="30">
        <v>6682</v>
      </c>
      <c r="C1417" s="30" t="s">
        <v>2792</v>
      </c>
      <c r="D1417" s="30">
        <v>1080</v>
      </c>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30"/>
      <c r="CA1417" s="30"/>
      <c r="CB1417" s="30"/>
      <c r="CC1417" s="30"/>
      <c r="CD1417" s="30"/>
      <c r="CE1417" s="30"/>
      <c r="CF1417" s="30"/>
      <c r="CG1417" s="30"/>
      <c r="CH1417" s="30"/>
      <c r="CI1417" s="30"/>
      <c r="CJ1417" s="30"/>
      <c r="CK1417" s="30"/>
      <c r="CL1417" s="30"/>
      <c r="CM1417" s="30"/>
      <c r="CN1417" s="30"/>
      <c r="CO1417" s="30"/>
      <c r="CP1417" s="30"/>
      <c r="CQ1417" s="30"/>
      <c r="CR1417" s="30"/>
    </row>
    <row r="1418" spans="1:96" x14ac:dyDescent="0.25">
      <c r="A1418" s="30" t="s">
        <v>1390</v>
      </c>
      <c r="B1418" s="30">
        <v>6678</v>
      </c>
      <c r="C1418" s="30" t="s">
        <v>2792</v>
      </c>
      <c r="D1418" s="30">
        <v>1080</v>
      </c>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c r="CP1418" s="30"/>
      <c r="CQ1418" s="30"/>
      <c r="CR1418" s="30"/>
    </row>
    <row r="1419" spans="1:96" x14ac:dyDescent="0.25">
      <c r="A1419" s="30" t="s">
        <v>1391</v>
      </c>
      <c r="B1419" s="30">
        <v>6686</v>
      </c>
      <c r="C1419" s="30" t="s">
        <v>2669</v>
      </c>
      <c r="D1419" s="30">
        <v>980</v>
      </c>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c r="CP1419" s="30"/>
      <c r="CQ1419" s="30"/>
      <c r="CR1419" s="30"/>
    </row>
    <row r="1420" spans="1:96" x14ac:dyDescent="0.25">
      <c r="A1420" s="30" t="s">
        <v>1392</v>
      </c>
      <c r="B1420" s="30">
        <v>6700</v>
      </c>
      <c r="C1420" s="30" t="s">
        <v>2762</v>
      </c>
      <c r="D1420" s="30">
        <v>870</v>
      </c>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c r="CP1420" s="30"/>
      <c r="CQ1420" s="30"/>
      <c r="CR1420" s="30"/>
    </row>
    <row r="1421" spans="1:96" x14ac:dyDescent="0.25">
      <c r="A1421" s="30" t="s">
        <v>1393</v>
      </c>
      <c r="B1421" s="30">
        <v>6708</v>
      </c>
      <c r="C1421" s="30" t="s">
        <v>2762</v>
      </c>
      <c r="D1421" s="30">
        <v>870</v>
      </c>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c r="CP1421" s="30"/>
      <c r="CQ1421" s="30"/>
      <c r="CR1421" s="30"/>
    </row>
    <row r="1422" spans="1:96" x14ac:dyDescent="0.25">
      <c r="A1422" s="30" t="s">
        <v>1394</v>
      </c>
      <c r="B1422" s="30">
        <v>6718</v>
      </c>
      <c r="C1422" s="30" t="s">
        <v>2967</v>
      </c>
      <c r="D1422" s="30">
        <v>2190</v>
      </c>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c r="CP1422" s="30"/>
      <c r="CQ1422" s="30"/>
      <c r="CR1422" s="30"/>
    </row>
    <row r="1423" spans="1:96" x14ac:dyDescent="0.25">
      <c r="A1423" s="30" t="s">
        <v>1395</v>
      </c>
      <c r="B1423" s="30">
        <v>6728</v>
      </c>
      <c r="C1423" s="30" t="s">
        <v>2696</v>
      </c>
      <c r="D1423" s="30">
        <v>180</v>
      </c>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c r="CP1423" s="30"/>
      <c r="CQ1423" s="30"/>
      <c r="CR1423" s="30"/>
    </row>
    <row r="1424" spans="1:96" x14ac:dyDescent="0.25">
      <c r="A1424" s="30" t="s">
        <v>1396</v>
      </c>
      <c r="B1424" s="30">
        <v>6738</v>
      </c>
      <c r="C1424" s="30" t="s">
        <v>2704</v>
      </c>
      <c r="D1424" s="30">
        <v>1520</v>
      </c>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c r="CP1424" s="30"/>
      <c r="CQ1424" s="30"/>
      <c r="CR1424" s="30"/>
    </row>
    <row r="1425" spans="1:96" x14ac:dyDescent="0.25">
      <c r="A1425" s="30" t="s">
        <v>1397</v>
      </c>
      <c r="B1425" s="30">
        <v>6754</v>
      </c>
      <c r="C1425" s="30" t="s">
        <v>2642</v>
      </c>
      <c r="D1425" s="30">
        <v>880</v>
      </c>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c r="CP1425" s="30"/>
      <c r="CQ1425" s="30"/>
      <c r="CR1425" s="30"/>
    </row>
    <row r="1426" spans="1:96" x14ac:dyDescent="0.25">
      <c r="A1426" s="30" t="s">
        <v>1398</v>
      </c>
      <c r="B1426" s="30">
        <v>6758</v>
      </c>
      <c r="C1426" s="30" t="s">
        <v>2696</v>
      </c>
      <c r="D1426" s="30">
        <v>180</v>
      </c>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c r="CP1426" s="30"/>
      <c r="CQ1426" s="30"/>
      <c r="CR1426" s="30"/>
    </row>
    <row r="1427" spans="1:96" x14ac:dyDescent="0.25">
      <c r="A1427" s="30" t="s">
        <v>1399</v>
      </c>
      <c r="B1427" s="30">
        <v>6770</v>
      </c>
      <c r="C1427" s="30" t="s">
        <v>2804</v>
      </c>
      <c r="D1427" s="30">
        <v>2690</v>
      </c>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30"/>
      <c r="CA1427" s="30"/>
      <c r="CB1427" s="30"/>
      <c r="CC1427" s="30"/>
      <c r="CD1427" s="30"/>
      <c r="CE1427" s="30"/>
      <c r="CF1427" s="30"/>
      <c r="CG1427" s="30"/>
      <c r="CH1427" s="30"/>
      <c r="CI1427" s="30"/>
      <c r="CJ1427" s="30"/>
      <c r="CK1427" s="30"/>
      <c r="CL1427" s="30"/>
      <c r="CM1427" s="30"/>
      <c r="CN1427" s="30"/>
      <c r="CO1427" s="30"/>
      <c r="CP1427" s="30"/>
      <c r="CQ1427" s="30"/>
      <c r="CR1427" s="30"/>
    </row>
    <row r="1428" spans="1:96" x14ac:dyDescent="0.25">
      <c r="A1428" s="30" t="s">
        <v>1400</v>
      </c>
      <c r="B1428" s="30">
        <v>6794</v>
      </c>
      <c r="C1428" s="30" t="s">
        <v>2693</v>
      </c>
      <c r="D1428" s="30">
        <v>2660</v>
      </c>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30"/>
      <c r="CA1428" s="30"/>
      <c r="CB1428" s="30"/>
      <c r="CC1428" s="30"/>
      <c r="CD1428" s="30"/>
      <c r="CE1428" s="30"/>
      <c r="CF1428" s="30"/>
      <c r="CG1428" s="30"/>
      <c r="CH1428" s="30"/>
      <c r="CI1428" s="30"/>
      <c r="CJ1428" s="30"/>
      <c r="CK1428" s="30"/>
      <c r="CL1428" s="30"/>
      <c r="CM1428" s="30"/>
      <c r="CN1428" s="30"/>
      <c r="CO1428" s="30"/>
      <c r="CP1428" s="30"/>
      <c r="CQ1428" s="30"/>
      <c r="CR1428" s="30"/>
    </row>
    <row r="1429" spans="1:96" x14ac:dyDescent="0.25">
      <c r="A1429" s="30" t="s">
        <v>1401</v>
      </c>
      <c r="B1429" s="30">
        <v>7268</v>
      </c>
      <c r="C1429" s="30" t="s">
        <v>2973</v>
      </c>
      <c r="D1429" s="30">
        <v>2720</v>
      </c>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30"/>
      <c r="CA1429" s="30"/>
      <c r="CB1429" s="30"/>
      <c r="CC1429" s="30"/>
      <c r="CD1429" s="30"/>
      <c r="CE1429" s="30"/>
      <c r="CF1429" s="30"/>
      <c r="CG1429" s="30"/>
      <c r="CH1429" s="30"/>
      <c r="CI1429" s="30"/>
      <c r="CJ1429" s="30"/>
      <c r="CK1429" s="30"/>
      <c r="CL1429" s="30"/>
      <c r="CM1429" s="30"/>
      <c r="CN1429" s="30"/>
      <c r="CO1429" s="30"/>
      <c r="CP1429" s="30"/>
      <c r="CQ1429" s="30"/>
      <c r="CR1429" s="30"/>
    </row>
    <row r="1430" spans="1:96" x14ac:dyDescent="0.25">
      <c r="A1430" s="30" t="s">
        <v>1402</v>
      </c>
      <c r="B1430" s="30">
        <v>6804</v>
      </c>
      <c r="C1430" s="30" t="s">
        <v>2666</v>
      </c>
      <c r="D1430" s="30">
        <v>1420</v>
      </c>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30"/>
      <c r="CA1430" s="30"/>
      <c r="CB1430" s="30"/>
      <c r="CC1430" s="30"/>
      <c r="CD1430" s="30"/>
      <c r="CE1430" s="30"/>
      <c r="CF1430" s="30"/>
      <c r="CG1430" s="30"/>
      <c r="CH1430" s="30"/>
      <c r="CI1430" s="30"/>
      <c r="CJ1430" s="30"/>
      <c r="CK1430" s="30"/>
      <c r="CL1430" s="30"/>
      <c r="CM1430" s="30"/>
      <c r="CN1430" s="30"/>
      <c r="CO1430" s="30"/>
      <c r="CP1430" s="30"/>
      <c r="CQ1430" s="30"/>
      <c r="CR1430" s="30"/>
    </row>
    <row r="1431" spans="1:96" x14ac:dyDescent="0.25">
      <c r="A1431" s="30" t="s">
        <v>1403</v>
      </c>
      <c r="B1431" s="30">
        <v>6806</v>
      </c>
      <c r="C1431" s="30" t="s">
        <v>2666</v>
      </c>
      <c r="D1431" s="30">
        <v>1420</v>
      </c>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c r="CP1431" s="30"/>
      <c r="CQ1431" s="30"/>
      <c r="CR1431" s="30"/>
    </row>
    <row r="1432" spans="1:96" x14ac:dyDescent="0.25">
      <c r="A1432" s="30" t="s">
        <v>1404</v>
      </c>
      <c r="B1432" s="30">
        <v>6807</v>
      </c>
      <c r="C1432" s="30" t="s">
        <v>2888</v>
      </c>
      <c r="D1432" s="30">
        <v>2180</v>
      </c>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row>
    <row r="1433" spans="1:96" x14ac:dyDescent="0.25">
      <c r="A1433" s="30" t="s">
        <v>1405</v>
      </c>
      <c r="B1433" s="30">
        <v>6338</v>
      </c>
      <c r="C1433" s="30" t="s">
        <v>2644</v>
      </c>
      <c r="D1433" s="30">
        <v>1000</v>
      </c>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row>
    <row r="1434" spans="1:96" x14ac:dyDescent="0.25">
      <c r="A1434" s="30" t="s">
        <v>1406</v>
      </c>
      <c r="B1434" s="30">
        <v>6810</v>
      </c>
      <c r="C1434" s="30" t="s">
        <v>2768</v>
      </c>
      <c r="D1434" s="30">
        <v>1110</v>
      </c>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row>
    <row r="1435" spans="1:96" x14ac:dyDescent="0.25">
      <c r="A1435" s="30" t="s">
        <v>1407</v>
      </c>
      <c r="B1435" s="30">
        <v>6808</v>
      </c>
      <c r="C1435" s="30" t="s">
        <v>2666</v>
      </c>
      <c r="D1435" s="30">
        <v>1420</v>
      </c>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row>
    <row r="1436" spans="1:96" x14ac:dyDescent="0.25">
      <c r="A1436" s="30" t="s">
        <v>1408</v>
      </c>
      <c r="B1436" s="30">
        <v>3672</v>
      </c>
      <c r="C1436" s="30" t="s">
        <v>2974</v>
      </c>
      <c r="D1436" s="30">
        <v>3148</v>
      </c>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row>
    <row r="1437" spans="1:96" x14ac:dyDescent="0.25">
      <c r="A1437" s="30" t="s">
        <v>1409</v>
      </c>
      <c r="B1437" s="30">
        <v>6812</v>
      </c>
      <c r="C1437" s="30" t="s">
        <v>2974</v>
      </c>
      <c r="D1437" s="30">
        <v>3148</v>
      </c>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row>
    <row r="1438" spans="1:96" x14ac:dyDescent="0.25">
      <c r="A1438" s="30" t="s">
        <v>1410</v>
      </c>
      <c r="B1438" s="30">
        <v>6814</v>
      </c>
      <c r="C1438" s="30" t="s">
        <v>2716</v>
      </c>
      <c r="D1438" s="30">
        <v>140</v>
      </c>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c r="BU1438" s="30"/>
      <c r="BV1438" s="30"/>
      <c r="BW1438" s="30"/>
      <c r="BX1438" s="30"/>
      <c r="BY1438" s="30"/>
      <c r="BZ1438" s="30"/>
      <c r="CA1438" s="30"/>
      <c r="CB1438" s="30"/>
      <c r="CC1438" s="30"/>
      <c r="CD1438" s="30"/>
      <c r="CE1438" s="30"/>
      <c r="CF1438" s="30"/>
      <c r="CG1438" s="30"/>
      <c r="CH1438" s="30"/>
      <c r="CI1438" s="30"/>
      <c r="CJ1438" s="30"/>
      <c r="CK1438" s="30"/>
      <c r="CL1438" s="30"/>
      <c r="CM1438" s="30"/>
      <c r="CN1438" s="30"/>
      <c r="CO1438" s="30"/>
      <c r="CP1438" s="30"/>
      <c r="CQ1438" s="30"/>
      <c r="CR1438" s="30"/>
    </row>
    <row r="1439" spans="1:96" x14ac:dyDescent="0.25">
      <c r="A1439" s="30" t="s">
        <v>1411</v>
      </c>
      <c r="B1439" s="30">
        <v>6816</v>
      </c>
      <c r="C1439" s="30" t="s">
        <v>2700</v>
      </c>
      <c r="D1439" s="30">
        <v>480</v>
      </c>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0"/>
      <c r="BY1439" s="30"/>
      <c r="BZ1439" s="30"/>
      <c r="CA1439" s="30"/>
      <c r="CB1439" s="30"/>
      <c r="CC1439" s="30"/>
      <c r="CD1439" s="30"/>
      <c r="CE1439" s="30"/>
      <c r="CF1439" s="30"/>
      <c r="CG1439" s="30"/>
      <c r="CH1439" s="30"/>
      <c r="CI1439" s="30"/>
      <c r="CJ1439" s="30"/>
      <c r="CK1439" s="30"/>
      <c r="CL1439" s="30"/>
      <c r="CM1439" s="30"/>
      <c r="CN1439" s="30"/>
      <c r="CO1439" s="30"/>
      <c r="CP1439" s="30"/>
      <c r="CQ1439" s="30"/>
      <c r="CR1439" s="30"/>
    </row>
    <row r="1440" spans="1:96" x14ac:dyDescent="0.25">
      <c r="A1440" s="30" t="s">
        <v>1412</v>
      </c>
      <c r="B1440" s="30">
        <v>6262</v>
      </c>
      <c r="C1440" s="30" t="s">
        <v>2888</v>
      </c>
      <c r="D1440" s="30">
        <v>2180</v>
      </c>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c r="CP1440" s="30"/>
      <c r="CQ1440" s="30"/>
      <c r="CR1440" s="30"/>
    </row>
    <row r="1441" spans="1:96" x14ac:dyDescent="0.25">
      <c r="A1441" s="30" t="s">
        <v>1413</v>
      </c>
      <c r="B1441" s="30">
        <v>6820</v>
      </c>
      <c r="C1441" s="30" t="s">
        <v>2706</v>
      </c>
      <c r="D1441" s="30">
        <v>130</v>
      </c>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c r="CP1441" s="30"/>
      <c r="CQ1441" s="30"/>
      <c r="CR1441" s="30"/>
    </row>
    <row r="1442" spans="1:96" x14ac:dyDescent="0.25">
      <c r="A1442" s="30" t="s">
        <v>1414</v>
      </c>
      <c r="B1442" s="30">
        <v>63</v>
      </c>
      <c r="C1442" s="30" t="s">
        <v>2924</v>
      </c>
      <c r="D1442" s="30">
        <v>1390</v>
      </c>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c r="CA1442" s="30"/>
      <c r="CB1442" s="30"/>
      <c r="CC1442" s="30"/>
      <c r="CD1442" s="30"/>
      <c r="CE1442" s="30"/>
      <c r="CF1442" s="30"/>
      <c r="CG1442" s="30"/>
      <c r="CH1442" s="30"/>
      <c r="CI1442" s="30"/>
      <c r="CJ1442" s="30"/>
      <c r="CK1442" s="30"/>
      <c r="CL1442" s="30"/>
      <c r="CM1442" s="30"/>
      <c r="CN1442" s="30"/>
      <c r="CO1442" s="30"/>
      <c r="CP1442" s="30"/>
      <c r="CQ1442" s="30"/>
      <c r="CR1442" s="30"/>
    </row>
    <row r="1443" spans="1:96" x14ac:dyDescent="0.25">
      <c r="A1443" s="30" t="s">
        <v>1415</v>
      </c>
      <c r="B1443" s="30">
        <v>363</v>
      </c>
      <c r="C1443" s="30" t="s">
        <v>2712</v>
      </c>
      <c r="D1443" s="30">
        <v>2000</v>
      </c>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c r="CA1443" s="30"/>
      <c r="CB1443" s="30"/>
      <c r="CC1443" s="30"/>
      <c r="CD1443" s="30"/>
      <c r="CE1443" s="30"/>
      <c r="CF1443" s="30"/>
      <c r="CG1443" s="30"/>
      <c r="CH1443" s="30"/>
      <c r="CI1443" s="30"/>
      <c r="CJ1443" s="30"/>
      <c r="CK1443" s="30"/>
      <c r="CL1443" s="30"/>
      <c r="CM1443" s="30"/>
      <c r="CN1443" s="30"/>
      <c r="CO1443" s="30"/>
      <c r="CP1443" s="30"/>
      <c r="CQ1443" s="30"/>
      <c r="CR1443" s="30"/>
    </row>
    <row r="1444" spans="1:96" x14ac:dyDescent="0.25">
      <c r="A1444" s="30" t="s">
        <v>1416</v>
      </c>
      <c r="B1444" s="30">
        <v>6828</v>
      </c>
      <c r="C1444" s="30" t="s">
        <v>2666</v>
      </c>
      <c r="D1444" s="30">
        <v>1420</v>
      </c>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30"/>
      <c r="CA1444" s="30"/>
      <c r="CB1444" s="30"/>
      <c r="CC1444" s="30"/>
      <c r="CD1444" s="30"/>
      <c r="CE1444" s="30"/>
      <c r="CF1444" s="30"/>
      <c r="CG1444" s="30"/>
      <c r="CH1444" s="30"/>
      <c r="CI1444" s="30"/>
      <c r="CJ1444" s="30"/>
      <c r="CK1444" s="30"/>
      <c r="CL1444" s="30"/>
      <c r="CM1444" s="30"/>
      <c r="CN1444" s="30"/>
      <c r="CO1444" s="30"/>
      <c r="CP1444" s="30"/>
      <c r="CQ1444" s="30"/>
      <c r="CR1444" s="30"/>
    </row>
    <row r="1445" spans="1:96" x14ac:dyDescent="0.25">
      <c r="A1445" s="30" t="s">
        <v>1417</v>
      </c>
      <c r="B1445" s="30">
        <v>6834</v>
      </c>
      <c r="C1445" s="30" t="s">
        <v>2975</v>
      </c>
      <c r="D1445" s="30">
        <v>1870</v>
      </c>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c r="CP1445" s="30"/>
      <c r="CQ1445" s="30"/>
      <c r="CR1445" s="30"/>
    </row>
    <row r="1446" spans="1:96" x14ac:dyDescent="0.25">
      <c r="A1446" s="30" t="s">
        <v>1418</v>
      </c>
      <c r="B1446" s="30">
        <v>6838</v>
      </c>
      <c r="C1446" s="30" t="s">
        <v>2975</v>
      </c>
      <c r="D1446" s="30">
        <v>1870</v>
      </c>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c r="CP1446" s="30"/>
      <c r="CQ1446" s="30"/>
      <c r="CR1446" s="30"/>
    </row>
    <row r="1447" spans="1:96" x14ac:dyDescent="0.25">
      <c r="A1447" s="30" t="s">
        <v>1419</v>
      </c>
      <c r="B1447" s="30">
        <v>6844</v>
      </c>
      <c r="C1447" s="30" t="s">
        <v>2666</v>
      </c>
      <c r="D1447" s="30">
        <v>1420</v>
      </c>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c r="CP1447" s="30"/>
      <c r="CQ1447" s="30"/>
      <c r="CR1447" s="30"/>
    </row>
    <row r="1448" spans="1:96" x14ac:dyDescent="0.25">
      <c r="A1448" s="30" t="s">
        <v>1420</v>
      </c>
      <c r="B1448" s="30">
        <v>6848</v>
      </c>
      <c r="C1448" s="30" t="s">
        <v>2666</v>
      </c>
      <c r="D1448" s="30">
        <v>1420</v>
      </c>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c r="CP1448" s="30"/>
      <c r="CQ1448" s="30"/>
      <c r="CR1448" s="30"/>
    </row>
    <row r="1449" spans="1:96" x14ac:dyDescent="0.25">
      <c r="A1449" s="30" t="s">
        <v>1421</v>
      </c>
      <c r="B1449" s="30">
        <v>6856</v>
      </c>
      <c r="C1449" s="30" t="s">
        <v>2651</v>
      </c>
      <c r="D1449" s="30">
        <v>1010</v>
      </c>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c r="CP1449" s="30"/>
      <c r="CQ1449" s="30"/>
      <c r="CR1449" s="30"/>
    </row>
    <row r="1450" spans="1:96" x14ac:dyDescent="0.25">
      <c r="A1450" s="30" t="s">
        <v>1422</v>
      </c>
      <c r="B1450" s="30">
        <v>6858</v>
      </c>
      <c r="C1450" s="30" t="s">
        <v>2921</v>
      </c>
      <c r="D1450" s="30">
        <v>1150</v>
      </c>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c r="CP1450" s="30"/>
      <c r="CQ1450" s="30"/>
      <c r="CR1450" s="30"/>
    </row>
    <row r="1451" spans="1:96" x14ac:dyDescent="0.25">
      <c r="A1451" s="30" t="s">
        <v>1423</v>
      </c>
      <c r="B1451" s="30">
        <v>6869</v>
      </c>
      <c r="C1451" s="30" t="s">
        <v>2696</v>
      </c>
      <c r="D1451" s="30">
        <v>180</v>
      </c>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c r="CP1451" s="30"/>
      <c r="CQ1451" s="30"/>
      <c r="CR1451" s="30"/>
    </row>
    <row r="1452" spans="1:96" x14ac:dyDescent="0.25">
      <c r="A1452" s="30" t="s">
        <v>1424</v>
      </c>
      <c r="B1452" s="30">
        <v>4852</v>
      </c>
      <c r="C1452" s="30" t="s">
        <v>2926</v>
      </c>
      <c r="D1452" s="30">
        <v>3080</v>
      </c>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c r="CP1452" s="30"/>
      <c r="CQ1452" s="30"/>
      <c r="CR1452" s="30"/>
    </row>
    <row r="1453" spans="1:96" x14ac:dyDescent="0.25">
      <c r="A1453" s="30" t="s">
        <v>1425</v>
      </c>
      <c r="B1453" s="30">
        <v>6898</v>
      </c>
      <c r="C1453" s="30" t="s">
        <v>2976</v>
      </c>
      <c r="D1453" s="30">
        <v>1060</v>
      </c>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c r="CP1453" s="30"/>
      <c r="CQ1453" s="30"/>
      <c r="CR1453" s="30"/>
    </row>
    <row r="1454" spans="1:96" x14ac:dyDescent="0.25">
      <c r="A1454" s="30" t="s">
        <v>1426</v>
      </c>
      <c r="B1454" s="30">
        <v>6902</v>
      </c>
      <c r="C1454" s="30" t="s">
        <v>2976</v>
      </c>
      <c r="D1454" s="30">
        <v>1060</v>
      </c>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30"/>
      <c r="CA1454" s="30"/>
      <c r="CB1454" s="30"/>
      <c r="CC1454" s="30"/>
      <c r="CD1454" s="30"/>
      <c r="CE1454" s="30"/>
      <c r="CF1454" s="30"/>
      <c r="CG1454" s="30"/>
      <c r="CH1454" s="30"/>
      <c r="CI1454" s="30"/>
      <c r="CJ1454" s="30"/>
      <c r="CK1454" s="30"/>
      <c r="CL1454" s="30"/>
      <c r="CM1454" s="30"/>
      <c r="CN1454" s="30"/>
      <c r="CO1454" s="30"/>
      <c r="CP1454" s="30"/>
      <c r="CQ1454" s="30"/>
      <c r="CR1454" s="30"/>
    </row>
    <row r="1455" spans="1:96" x14ac:dyDescent="0.25">
      <c r="A1455" s="30" t="s">
        <v>1427</v>
      </c>
      <c r="B1455" s="30">
        <v>6936</v>
      </c>
      <c r="C1455" s="30" t="s">
        <v>2669</v>
      </c>
      <c r="D1455" s="30">
        <v>980</v>
      </c>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30"/>
      <c r="CA1455" s="30"/>
      <c r="CB1455" s="30"/>
      <c r="CC1455" s="30"/>
      <c r="CD1455" s="30"/>
      <c r="CE1455" s="30"/>
      <c r="CF1455" s="30"/>
      <c r="CG1455" s="30"/>
      <c r="CH1455" s="30"/>
      <c r="CI1455" s="30"/>
      <c r="CJ1455" s="30"/>
      <c r="CK1455" s="30"/>
      <c r="CL1455" s="30"/>
      <c r="CM1455" s="30"/>
      <c r="CN1455" s="30"/>
      <c r="CO1455" s="30"/>
      <c r="CP1455" s="30"/>
      <c r="CQ1455" s="30"/>
      <c r="CR1455" s="30"/>
    </row>
    <row r="1456" spans="1:96" x14ac:dyDescent="0.25">
      <c r="A1456" s="30" t="s">
        <v>1428</v>
      </c>
      <c r="B1456" s="30">
        <v>8929</v>
      </c>
      <c r="C1456" s="30" t="s">
        <v>2702</v>
      </c>
      <c r="D1456" s="30">
        <v>8001</v>
      </c>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30"/>
      <c r="CA1456" s="30"/>
      <c r="CB1456" s="30"/>
      <c r="CC1456" s="30"/>
      <c r="CD1456" s="30"/>
      <c r="CE1456" s="30"/>
      <c r="CF1456" s="30"/>
      <c r="CG1456" s="30"/>
      <c r="CH1456" s="30"/>
      <c r="CI1456" s="30"/>
      <c r="CJ1456" s="30"/>
      <c r="CK1456" s="30"/>
      <c r="CL1456" s="30"/>
      <c r="CM1456" s="30"/>
      <c r="CN1456" s="30"/>
      <c r="CO1456" s="30"/>
      <c r="CP1456" s="30"/>
      <c r="CQ1456" s="30"/>
      <c r="CR1456" s="30"/>
    </row>
    <row r="1457" spans="1:96" x14ac:dyDescent="0.25">
      <c r="A1457" s="30" t="s">
        <v>1429</v>
      </c>
      <c r="B1457" s="30">
        <v>6935</v>
      </c>
      <c r="C1457" s="30" t="s">
        <v>2768</v>
      </c>
      <c r="D1457" s="30">
        <v>1110</v>
      </c>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30"/>
      <c r="CA1457" s="30"/>
      <c r="CB1457" s="30"/>
      <c r="CC1457" s="30"/>
      <c r="CD1457" s="30"/>
      <c r="CE1457" s="30"/>
      <c r="CF1457" s="30"/>
      <c r="CG1457" s="30"/>
      <c r="CH1457" s="30"/>
      <c r="CI1457" s="30"/>
      <c r="CJ1457" s="30"/>
      <c r="CK1457" s="30"/>
      <c r="CL1457" s="30"/>
      <c r="CM1457" s="30"/>
      <c r="CN1457" s="30"/>
      <c r="CO1457" s="30"/>
      <c r="CP1457" s="30"/>
      <c r="CQ1457" s="30"/>
      <c r="CR1457" s="30"/>
    </row>
    <row r="1458" spans="1:96" x14ac:dyDescent="0.25">
      <c r="A1458" s="30" t="s">
        <v>1430</v>
      </c>
      <c r="B1458" s="30">
        <v>6937</v>
      </c>
      <c r="C1458" s="30" t="s">
        <v>2649</v>
      </c>
      <c r="D1458" s="30">
        <v>1040</v>
      </c>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c r="CP1458" s="30"/>
      <c r="CQ1458" s="30"/>
      <c r="CR1458" s="30"/>
    </row>
    <row r="1459" spans="1:96" x14ac:dyDescent="0.25">
      <c r="A1459" s="30" t="s">
        <v>1431</v>
      </c>
      <c r="B1459" s="30">
        <v>6938</v>
      </c>
      <c r="C1459" s="30" t="s">
        <v>2647</v>
      </c>
      <c r="D1459" s="30">
        <v>900</v>
      </c>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row>
    <row r="1460" spans="1:96" x14ac:dyDescent="0.25">
      <c r="A1460" s="30" t="s">
        <v>1432</v>
      </c>
      <c r="B1460" s="30">
        <v>6940</v>
      </c>
      <c r="C1460" s="30" t="s">
        <v>2647</v>
      </c>
      <c r="D1460" s="30">
        <v>900</v>
      </c>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c r="CP1460" s="30"/>
      <c r="CQ1460" s="30"/>
      <c r="CR1460" s="30"/>
    </row>
    <row r="1461" spans="1:96" x14ac:dyDescent="0.25">
      <c r="A1461" s="30" t="s">
        <v>1433</v>
      </c>
      <c r="B1461" s="30">
        <v>6955</v>
      </c>
      <c r="C1461" s="30" t="s">
        <v>2706</v>
      </c>
      <c r="D1461" s="30">
        <v>130</v>
      </c>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c r="CP1461" s="30"/>
      <c r="CQ1461" s="30"/>
      <c r="CR1461" s="30"/>
    </row>
    <row r="1462" spans="1:96" x14ac:dyDescent="0.25">
      <c r="A1462" s="30" t="s">
        <v>1434</v>
      </c>
      <c r="B1462" s="30">
        <v>6952</v>
      </c>
      <c r="C1462" s="30" t="s">
        <v>2906</v>
      </c>
      <c r="D1462" s="30">
        <v>990</v>
      </c>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c r="CP1462" s="30"/>
      <c r="CQ1462" s="30"/>
      <c r="CR1462" s="30"/>
    </row>
    <row r="1463" spans="1:96" x14ac:dyDescent="0.25">
      <c r="A1463" s="30" t="s">
        <v>1435</v>
      </c>
      <c r="B1463" s="30">
        <v>6953</v>
      </c>
      <c r="C1463" s="30" t="s">
        <v>2867</v>
      </c>
      <c r="D1463" s="30">
        <v>1020</v>
      </c>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0"/>
      <c r="CA1463" s="30"/>
      <c r="CB1463" s="30"/>
      <c r="CC1463" s="30"/>
      <c r="CD1463" s="30"/>
      <c r="CE1463" s="30"/>
      <c r="CF1463" s="30"/>
      <c r="CG1463" s="30"/>
      <c r="CH1463" s="30"/>
      <c r="CI1463" s="30"/>
      <c r="CJ1463" s="30"/>
      <c r="CK1463" s="30"/>
      <c r="CL1463" s="30"/>
      <c r="CM1463" s="30"/>
      <c r="CN1463" s="30"/>
      <c r="CO1463" s="30"/>
      <c r="CP1463" s="30"/>
      <c r="CQ1463" s="30"/>
      <c r="CR1463" s="30"/>
    </row>
    <row r="1464" spans="1:96" x14ac:dyDescent="0.25">
      <c r="A1464" s="30" t="s">
        <v>1436</v>
      </c>
      <c r="B1464" s="30">
        <v>6962</v>
      </c>
      <c r="C1464" s="30" t="s">
        <v>2700</v>
      </c>
      <c r="D1464" s="30">
        <v>480</v>
      </c>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0"/>
      <c r="BY1464" s="30"/>
      <c r="BZ1464" s="30"/>
      <c r="CA1464" s="30"/>
      <c r="CB1464" s="30"/>
      <c r="CC1464" s="30"/>
      <c r="CD1464" s="30"/>
      <c r="CE1464" s="30"/>
      <c r="CF1464" s="30"/>
      <c r="CG1464" s="30"/>
      <c r="CH1464" s="30"/>
      <c r="CI1464" s="30"/>
      <c r="CJ1464" s="30"/>
      <c r="CK1464" s="30"/>
      <c r="CL1464" s="30"/>
      <c r="CM1464" s="30"/>
      <c r="CN1464" s="30"/>
      <c r="CO1464" s="30"/>
      <c r="CP1464" s="30"/>
      <c r="CQ1464" s="30"/>
      <c r="CR1464" s="30"/>
    </row>
    <row r="1465" spans="1:96" x14ac:dyDescent="0.25">
      <c r="A1465" s="30" t="s">
        <v>1437</v>
      </c>
      <c r="B1465" s="30">
        <v>6957</v>
      </c>
      <c r="C1465" s="30" t="s">
        <v>2642</v>
      </c>
      <c r="D1465" s="30">
        <v>880</v>
      </c>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0"/>
      <c r="BY1465" s="30"/>
      <c r="BZ1465" s="30"/>
      <c r="CA1465" s="30"/>
      <c r="CB1465" s="30"/>
      <c r="CC1465" s="30"/>
      <c r="CD1465" s="30"/>
      <c r="CE1465" s="30"/>
      <c r="CF1465" s="30"/>
      <c r="CG1465" s="30"/>
      <c r="CH1465" s="30"/>
      <c r="CI1465" s="30"/>
      <c r="CJ1465" s="30"/>
      <c r="CK1465" s="30"/>
      <c r="CL1465" s="30"/>
      <c r="CM1465" s="30"/>
      <c r="CN1465" s="30"/>
      <c r="CO1465" s="30"/>
      <c r="CP1465" s="30"/>
      <c r="CQ1465" s="30"/>
      <c r="CR1465" s="30"/>
    </row>
    <row r="1466" spans="1:96" x14ac:dyDescent="0.25">
      <c r="A1466" s="30" t="s">
        <v>1438</v>
      </c>
      <c r="B1466" s="30">
        <v>6960</v>
      </c>
      <c r="C1466" s="30" t="s">
        <v>2649</v>
      </c>
      <c r="D1466" s="30">
        <v>1040</v>
      </c>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0"/>
      <c r="BY1466" s="30"/>
      <c r="BZ1466" s="30"/>
      <c r="CA1466" s="30"/>
      <c r="CB1466" s="30"/>
      <c r="CC1466" s="30"/>
      <c r="CD1466" s="30"/>
      <c r="CE1466" s="30"/>
      <c r="CF1466" s="30"/>
      <c r="CG1466" s="30"/>
      <c r="CH1466" s="30"/>
      <c r="CI1466" s="30"/>
      <c r="CJ1466" s="30"/>
      <c r="CK1466" s="30"/>
      <c r="CL1466" s="30"/>
      <c r="CM1466" s="30"/>
      <c r="CN1466" s="30"/>
      <c r="CO1466" s="30"/>
      <c r="CP1466" s="30"/>
      <c r="CQ1466" s="30"/>
      <c r="CR1466" s="30"/>
    </row>
    <row r="1467" spans="1:96" x14ac:dyDescent="0.25">
      <c r="A1467" s="30" t="s">
        <v>1439</v>
      </c>
      <c r="B1467" s="30">
        <v>6961</v>
      </c>
      <c r="C1467" s="30" t="s">
        <v>2647</v>
      </c>
      <c r="D1467" s="30">
        <v>900</v>
      </c>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c r="CP1467" s="30"/>
      <c r="CQ1467" s="30"/>
      <c r="CR1467" s="30"/>
    </row>
    <row r="1468" spans="1:96" x14ac:dyDescent="0.25">
      <c r="A1468" s="30" t="s">
        <v>1440</v>
      </c>
      <c r="B1468" s="30">
        <v>6954</v>
      </c>
      <c r="C1468" s="30" t="s">
        <v>2766</v>
      </c>
      <c r="D1468" s="30">
        <v>2405</v>
      </c>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c r="CP1468" s="30"/>
      <c r="CQ1468" s="30"/>
      <c r="CR1468" s="30"/>
    </row>
    <row r="1469" spans="1:96" x14ac:dyDescent="0.25">
      <c r="A1469" s="30" t="s">
        <v>1441</v>
      </c>
      <c r="B1469" s="30">
        <v>6963</v>
      </c>
      <c r="C1469" s="30" t="s">
        <v>2951</v>
      </c>
      <c r="D1469" s="30">
        <v>3110</v>
      </c>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c r="CA1469" s="30"/>
      <c r="CB1469" s="30"/>
      <c r="CC1469" s="30"/>
      <c r="CD1469" s="30"/>
      <c r="CE1469" s="30"/>
      <c r="CF1469" s="30"/>
      <c r="CG1469" s="30"/>
      <c r="CH1469" s="30"/>
      <c r="CI1469" s="30"/>
      <c r="CJ1469" s="30"/>
      <c r="CK1469" s="30"/>
      <c r="CL1469" s="30"/>
      <c r="CM1469" s="30"/>
      <c r="CN1469" s="30"/>
      <c r="CO1469" s="30"/>
      <c r="CP1469" s="30"/>
      <c r="CQ1469" s="30"/>
      <c r="CR1469" s="30"/>
    </row>
    <row r="1470" spans="1:96" x14ac:dyDescent="0.25">
      <c r="A1470" s="30" t="s">
        <v>1442</v>
      </c>
      <c r="B1470" s="30">
        <v>6970</v>
      </c>
      <c r="C1470" s="30" t="s">
        <v>2642</v>
      </c>
      <c r="D1470" s="30">
        <v>880</v>
      </c>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c r="CA1470" s="30"/>
      <c r="CB1470" s="30"/>
      <c r="CC1470" s="30"/>
      <c r="CD1470" s="30"/>
      <c r="CE1470" s="30"/>
      <c r="CF1470" s="30"/>
      <c r="CG1470" s="30"/>
      <c r="CH1470" s="30"/>
      <c r="CI1470" s="30"/>
      <c r="CJ1470" s="30"/>
      <c r="CK1470" s="30"/>
      <c r="CL1470" s="30"/>
      <c r="CM1470" s="30"/>
      <c r="CN1470" s="30"/>
      <c r="CO1470" s="30"/>
      <c r="CP1470" s="30"/>
      <c r="CQ1470" s="30"/>
      <c r="CR1470" s="30"/>
    </row>
    <row r="1471" spans="1:96" x14ac:dyDescent="0.25">
      <c r="A1471" s="30" t="s">
        <v>1443</v>
      </c>
      <c r="B1471" s="30">
        <v>7045</v>
      </c>
      <c r="C1471" s="30" t="s">
        <v>2642</v>
      </c>
      <c r="D1471" s="30">
        <v>880</v>
      </c>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30"/>
      <c r="CA1471" s="30"/>
      <c r="CB1471" s="30"/>
      <c r="CC1471" s="30"/>
      <c r="CD1471" s="30"/>
      <c r="CE1471" s="30"/>
      <c r="CF1471" s="30"/>
      <c r="CG1471" s="30"/>
      <c r="CH1471" s="30"/>
      <c r="CI1471" s="30"/>
      <c r="CJ1471" s="30"/>
      <c r="CK1471" s="30"/>
      <c r="CL1471" s="30"/>
      <c r="CM1471" s="30"/>
      <c r="CN1471" s="30"/>
      <c r="CO1471" s="30"/>
      <c r="CP1471" s="30"/>
      <c r="CQ1471" s="30"/>
      <c r="CR1471" s="30"/>
    </row>
    <row r="1472" spans="1:96" x14ac:dyDescent="0.25">
      <c r="A1472" s="30" t="s">
        <v>1444</v>
      </c>
      <c r="B1472" s="30">
        <v>6992</v>
      </c>
      <c r="C1472" s="30" t="s">
        <v>2977</v>
      </c>
      <c r="D1472" s="30">
        <v>1440</v>
      </c>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c r="CP1472" s="30"/>
      <c r="CQ1472" s="30"/>
      <c r="CR1472" s="30"/>
    </row>
    <row r="1473" spans="1:96" x14ac:dyDescent="0.25">
      <c r="A1473" s="30" t="s">
        <v>1445</v>
      </c>
      <c r="B1473" s="30">
        <v>7009</v>
      </c>
      <c r="C1473" s="30" t="s">
        <v>2977</v>
      </c>
      <c r="D1473" s="30">
        <v>1440</v>
      </c>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c r="CP1473" s="30"/>
      <c r="CQ1473" s="30"/>
      <c r="CR1473" s="30"/>
    </row>
    <row r="1474" spans="1:96" x14ac:dyDescent="0.25">
      <c r="A1474" s="30" t="s">
        <v>1446</v>
      </c>
      <c r="B1474" s="30">
        <v>7024</v>
      </c>
      <c r="C1474" s="30" t="s">
        <v>2929</v>
      </c>
      <c r="D1474" s="30">
        <v>1990</v>
      </c>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c r="CP1474" s="30"/>
      <c r="CQ1474" s="30"/>
      <c r="CR1474" s="30"/>
    </row>
    <row r="1475" spans="1:96" x14ac:dyDescent="0.25">
      <c r="A1475" s="30" t="s">
        <v>1447</v>
      </c>
      <c r="B1475" s="30">
        <v>7032</v>
      </c>
      <c r="C1475" s="30" t="s">
        <v>2929</v>
      </c>
      <c r="D1475" s="30">
        <v>1990</v>
      </c>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c r="CP1475" s="30"/>
      <c r="CQ1475" s="30"/>
      <c r="CR1475" s="30"/>
    </row>
    <row r="1476" spans="1:96" x14ac:dyDescent="0.25">
      <c r="A1476" s="30" t="s">
        <v>1448</v>
      </c>
      <c r="B1476" s="30">
        <v>7028</v>
      </c>
      <c r="C1476" s="30" t="s">
        <v>2929</v>
      </c>
      <c r="D1476" s="30">
        <v>1990</v>
      </c>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c r="CP1476" s="30"/>
      <c r="CQ1476" s="30"/>
      <c r="CR1476" s="30"/>
    </row>
    <row r="1477" spans="1:96" x14ac:dyDescent="0.25">
      <c r="A1477" s="30" t="s">
        <v>1449</v>
      </c>
      <c r="B1477" s="30">
        <v>7046</v>
      </c>
      <c r="C1477" s="30" t="s">
        <v>2903</v>
      </c>
      <c r="D1477" s="30">
        <v>2600</v>
      </c>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c r="CP1477" s="30"/>
      <c r="CQ1477" s="30"/>
      <c r="CR1477" s="30"/>
    </row>
    <row r="1478" spans="1:96" x14ac:dyDescent="0.25">
      <c r="A1478" s="30" t="s">
        <v>1450</v>
      </c>
      <c r="B1478" s="30">
        <v>7047</v>
      </c>
      <c r="C1478" s="30" t="s">
        <v>2647</v>
      </c>
      <c r="D1478" s="30">
        <v>900</v>
      </c>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c r="CP1478" s="30"/>
      <c r="CQ1478" s="30"/>
      <c r="CR1478" s="30"/>
    </row>
    <row r="1479" spans="1:96" x14ac:dyDescent="0.25">
      <c r="A1479" s="30" t="s">
        <v>1451</v>
      </c>
      <c r="B1479" s="30">
        <v>7050</v>
      </c>
      <c r="C1479" s="30" t="s">
        <v>2978</v>
      </c>
      <c r="D1479" s="30">
        <v>2865</v>
      </c>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c r="CP1479" s="30"/>
      <c r="CQ1479" s="30"/>
      <c r="CR1479" s="30"/>
    </row>
    <row r="1480" spans="1:96" x14ac:dyDescent="0.25">
      <c r="A1480" s="30" t="s">
        <v>1452</v>
      </c>
      <c r="B1480" s="30">
        <v>7052</v>
      </c>
      <c r="C1480" s="30" t="s">
        <v>2979</v>
      </c>
      <c r="D1480" s="30">
        <v>3130</v>
      </c>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c r="CP1480" s="30"/>
      <c r="CQ1480" s="30"/>
      <c r="CR1480" s="30"/>
    </row>
    <row r="1481" spans="1:96" x14ac:dyDescent="0.25">
      <c r="A1481" s="30" t="s">
        <v>1453</v>
      </c>
      <c r="B1481" s="30">
        <v>4670</v>
      </c>
      <c r="C1481" s="30" t="s">
        <v>2979</v>
      </c>
      <c r="D1481" s="30">
        <v>3130</v>
      </c>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30"/>
      <c r="CA1481" s="30"/>
      <c r="CB1481" s="30"/>
      <c r="CC1481" s="30"/>
      <c r="CD1481" s="30"/>
      <c r="CE1481" s="30"/>
      <c r="CF1481" s="30"/>
      <c r="CG1481" s="30"/>
      <c r="CH1481" s="30"/>
      <c r="CI1481" s="30"/>
      <c r="CJ1481" s="30"/>
      <c r="CK1481" s="30"/>
      <c r="CL1481" s="30"/>
      <c r="CM1481" s="30"/>
      <c r="CN1481" s="30"/>
      <c r="CO1481" s="30"/>
      <c r="CP1481" s="30"/>
      <c r="CQ1481" s="30"/>
      <c r="CR1481" s="30"/>
    </row>
    <row r="1482" spans="1:96" x14ac:dyDescent="0.25">
      <c r="A1482" s="30" t="s">
        <v>1454</v>
      </c>
      <c r="B1482" s="30">
        <v>7054</v>
      </c>
      <c r="C1482" s="30" t="s">
        <v>2979</v>
      </c>
      <c r="D1482" s="30">
        <v>3130</v>
      </c>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30"/>
      <c r="CI1482" s="30"/>
      <c r="CJ1482" s="30"/>
      <c r="CK1482" s="30"/>
      <c r="CL1482" s="30"/>
      <c r="CM1482" s="30"/>
      <c r="CN1482" s="30"/>
      <c r="CO1482" s="30"/>
      <c r="CP1482" s="30"/>
      <c r="CQ1482" s="30"/>
      <c r="CR1482" s="30"/>
    </row>
    <row r="1483" spans="1:96" x14ac:dyDescent="0.25">
      <c r="A1483" s="30" t="s">
        <v>1455</v>
      </c>
      <c r="B1483" s="30">
        <v>7056</v>
      </c>
      <c r="C1483" s="30" t="s">
        <v>2926</v>
      </c>
      <c r="D1483" s="30">
        <v>3080</v>
      </c>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30"/>
      <c r="CA1483" s="30"/>
      <c r="CB1483" s="30"/>
      <c r="CC1483" s="30"/>
      <c r="CD1483" s="30"/>
      <c r="CE1483" s="30"/>
      <c r="CF1483" s="30"/>
      <c r="CG1483" s="30"/>
      <c r="CH1483" s="30"/>
      <c r="CI1483" s="30"/>
      <c r="CJ1483" s="30"/>
      <c r="CK1483" s="30"/>
      <c r="CL1483" s="30"/>
      <c r="CM1483" s="30"/>
      <c r="CN1483" s="30"/>
      <c r="CO1483" s="30"/>
      <c r="CP1483" s="30"/>
      <c r="CQ1483" s="30"/>
      <c r="CR1483" s="30"/>
    </row>
    <row r="1484" spans="1:96" x14ac:dyDescent="0.25">
      <c r="A1484" s="30" t="s">
        <v>1456</v>
      </c>
      <c r="B1484" s="30">
        <v>7078</v>
      </c>
      <c r="C1484" s="30" t="s">
        <v>2666</v>
      </c>
      <c r="D1484" s="30">
        <v>1420</v>
      </c>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30"/>
      <c r="CA1484" s="30"/>
      <c r="CB1484" s="30"/>
      <c r="CC1484" s="30"/>
      <c r="CD1484" s="30"/>
      <c r="CE1484" s="30"/>
      <c r="CF1484" s="30"/>
      <c r="CG1484" s="30"/>
      <c r="CH1484" s="30"/>
      <c r="CI1484" s="30"/>
      <c r="CJ1484" s="30"/>
      <c r="CK1484" s="30"/>
      <c r="CL1484" s="30"/>
      <c r="CM1484" s="30"/>
      <c r="CN1484" s="30"/>
      <c r="CO1484" s="30"/>
      <c r="CP1484" s="30"/>
      <c r="CQ1484" s="30"/>
      <c r="CR1484" s="30"/>
    </row>
    <row r="1485" spans="1:96" x14ac:dyDescent="0.25">
      <c r="A1485" s="30" t="s">
        <v>1457</v>
      </c>
      <c r="B1485" s="30">
        <v>7082</v>
      </c>
      <c r="C1485" s="30" t="s">
        <v>2780</v>
      </c>
      <c r="D1485" s="30">
        <v>2035</v>
      </c>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c r="CP1485" s="30"/>
      <c r="CQ1485" s="30"/>
      <c r="CR1485" s="30"/>
    </row>
    <row r="1486" spans="1:96" x14ac:dyDescent="0.25">
      <c r="A1486" s="30" t="s">
        <v>1458</v>
      </c>
      <c r="B1486" s="30">
        <v>7086</v>
      </c>
      <c r="C1486" s="30" t="s">
        <v>2640</v>
      </c>
      <c r="D1486" s="30">
        <v>2700</v>
      </c>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c r="CP1486" s="30"/>
      <c r="CQ1486" s="30"/>
      <c r="CR1486" s="30"/>
    </row>
    <row r="1487" spans="1:96" x14ac:dyDescent="0.25">
      <c r="A1487" s="30" t="s">
        <v>1459</v>
      </c>
      <c r="B1487" s="30">
        <v>2027</v>
      </c>
      <c r="C1487" s="30" t="s">
        <v>2642</v>
      </c>
      <c r="D1487" s="30">
        <v>880</v>
      </c>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c r="CP1487" s="30"/>
      <c r="CQ1487" s="30"/>
      <c r="CR1487" s="30"/>
    </row>
    <row r="1488" spans="1:96" x14ac:dyDescent="0.25">
      <c r="A1488" s="30" t="s">
        <v>1460</v>
      </c>
      <c r="B1488" s="30">
        <v>7104</v>
      </c>
      <c r="C1488" s="30" t="s">
        <v>2764</v>
      </c>
      <c r="D1488" s="30">
        <v>1550</v>
      </c>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c r="CP1488" s="30"/>
      <c r="CQ1488" s="30"/>
      <c r="CR1488" s="30"/>
    </row>
    <row r="1489" spans="1:96" x14ac:dyDescent="0.25">
      <c r="A1489" s="30" t="s">
        <v>1461</v>
      </c>
      <c r="B1489" s="30">
        <v>7102</v>
      </c>
      <c r="C1489" s="30" t="s">
        <v>2706</v>
      </c>
      <c r="D1489" s="30">
        <v>130</v>
      </c>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c r="CP1489" s="30"/>
      <c r="CQ1489" s="30"/>
      <c r="CR1489" s="30"/>
    </row>
    <row r="1490" spans="1:96" x14ac:dyDescent="0.25">
      <c r="A1490" s="30" t="s">
        <v>1462</v>
      </c>
      <c r="B1490" s="30">
        <v>7110</v>
      </c>
      <c r="C1490" s="30" t="s">
        <v>2712</v>
      </c>
      <c r="D1490" s="30">
        <v>2000</v>
      </c>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0"/>
      <c r="CA1490" s="30"/>
      <c r="CB1490" s="30"/>
      <c r="CC1490" s="30"/>
      <c r="CD1490" s="30"/>
      <c r="CE1490" s="30"/>
      <c r="CF1490" s="30"/>
      <c r="CG1490" s="30"/>
      <c r="CH1490" s="30"/>
      <c r="CI1490" s="30"/>
      <c r="CJ1490" s="30"/>
      <c r="CK1490" s="30"/>
      <c r="CL1490" s="30"/>
      <c r="CM1490" s="30"/>
      <c r="CN1490" s="30"/>
      <c r="CO1490" s="30"/>
      <c r="CP1490" s="30"/>
      <c r="CQ1490" s="30"/>
      <c r="CR1490" s="30"/>
    </row>
    <row r="1491" spans="1:96" x14ac:dyDescent="0.25">
      <c r="A1491" s="30" t="s">
        <v>1463</v>
      </c>
      <c r="B1491" s="30">
        <v>7106</v>
      </c>
      <c r="C1491" s="30" t="s">
        <v>2888</v>
      </c>
      <c r="D1491" s="30">
        <v>2180</v>
      </c>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30"/>
      <c r="BI1491" s="30"/>
      <c r="BJ1491" s="30"/>
      <c r="BK1491" s="30"/>
      <c r="BL1491" s="30"/>
      <c r="BM1491" s="30"/>
      <c r="BN1491" s="30"/>
      <c r="BO1491" s="30"/>
      <c r="BP1491" s="30"/>
      <c r="BQ1491" s="30"/>
      <c r="BR1491" s="30"/>
      <c r="BS1491" s="30"/>
      <c r="BT1491" s="30"/>
      <c r="BU1491" s="30"/>
      <c r="BV1491" s="30"/>
      <c r="BW1491" s="30"/>
      <c r="BX1491" s="30"/>
      <c r="BY1491" s="30"/>
      <c r="BZ1491" s="30"/>
      <c r="CA1491" s="30"/>
      <c r="CB1491" s="30"/>
      <c r="CC1491" s="30"/>
      <c r="CD1491" s="30"/>
      <c r="CE1491" s="30"/>
      <c r="CF1491" s="30"/>
      <c r="CG1491" s="30"/>
      <c r="CH1491" s="30"/>
      <c r="CI1491" s="30"/>
      <c r="CJ1491" s="30"/>
      <c r="CK1491" s="30"/>
      <c r="CL1491" s="30"/>
      <c r="CM1491" s="30"/>
      <c r="CN1491" s="30"/>
      <c r="CO1491" s="30"/>
      <c r="CP1491" s="30"/>
      <c r="CQ1491" s="30"/>
      <c r="CR1491" s="30"/>
    </row>
    <row r="1492" spans="1:96" x14ac:dyDescent="0.25">
      <c r="A1492" s="30" t="s">
        <v>1464</v>
      </c>
      <c r="B1492" s="30">
        <v>7114</v>
      </c>
      <c r="C1492" s="30" t="s">
        <v>2666</v>
      </c>
      <c r="D1492" s="30">
        <v>1420</v>
      </c>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0"/>
      <c r="BY1492" s="30"/>
      <c r="BZ1492" s="30"/>
      <c r="CA1492" s="30"/>
      <c r="CB1492" s="30"/>
      <c r="CC1492" s="30"/>
      <c r="CD1492" s="30"/>
      <c r="CE1492" s="30"/>
      <c r="CF1492" s="30"/>
      <c r="CG1492" s="30"/>
      <c r="CH1492" s="30"/>
      <c r="CI1492" s="30"/>
      <c r="CJ1492" s="30"/>
      <c r="CK1492" s="30"/>
      <c r="CL1492" s="30"/>
      <c r="CM1492" s="30"/>
      <c r="CN1492" s="30"/>
      <c r="CO1492" s="30"/>
      <c r="CP1492" s="30"/>
      <c r="CQ1492" s="30"/>
      <c r="CR1492" s="30"/>
    </row>
    <row r="1493" spans="1:96" x14ac:dyDescent="0.25">
      <c r="A1493" s="30" t="s">
        <v>1465</v>
      </c>
      <c r="B1493" s="30">
        <v>7113</v>
      </c>
      <c r="C1493" s="30" t="s">
        <v>2760</v>
      </c>
      <c r="D1493" s="30">
        <v>1560</v>
      </c>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0"/>
      <c r="BY1493" s="30"/>
      <c r="BZ1493" s="30"/>
      <c r="CA1493" s="30"/>
      <c r="CB1493" s="30"/>
      <c r="CC1493" s="30"/>
      <c r="CD1493" s="30"/>
      <c r="CE1493" s="30"/>
      <c r="CF1493" s="30"/>
      <c r="CG1493" s="30"/>
      <c r="CH1493" s="30"/>
      <c r="CI1493" s="30"/>
      <c r="CJ1493" s="30"/>
      <c r="CK1493" s="30"/>
      <c r="CL1493" s="30"/>
      <c r="CM1493" s="30"/>
      <c r="CN1493" s="30"/>
      <c r="CO1493" s="30"/>
      <c r="CP1493" s="30"/>
      <c r="CQ1493" s="30"/>
      <c r="CR1493" s="30"/>
    </row>
    <row r="1494" spans="1:96" x14ac:dyDescent="0.25">
      <c r="A1494" s="30" t="s">
        <v>1466</v>
      </c>
      <c r="B1494" s="30">
        <v>7116</v>
      </c>
      <c r="C1494" s="30" t="s">
        <v>2706</v>
      </c>
      <c r="D1494" s="30">
        <v>130</v>
      </c>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c r="CP1494" s="30"/>
      <c r="CQ1494" s="30"/>
      <c r="CR1494" s="30"/>
    </row>
    <row r="1495" spans="1:96" x14ac:dyDescent="0.25">
      <c r="A1495" s="30" t="s">
        <v>1467</v>
      </c>
      <c r="B1495" s="30">
        <v>7118</v>
      </c>
      <c r="C1495" s="30" t="s">
        <v>2647</v>
      </c>
      <c r="D1495" s="30">
        <v>900</v>
      </c>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c r="CP1495" s="30"/>
      <c r="CQ1495" s="30"/>
      <c r="CR1495" s="30"/>
    </row>
    <row r="1496" spans="1:96" x14ac:dyDescent="0.25">
      <c r="A1496" s="30" t="s">
        <v>1468</v>
      </c>
      <c r="B1496" s="30">
        <v>7127</v>
      </c>
      <c r="C1496" s="30" t="s">
        <v>2764</v>
      </c>
      <c r="D1496" s="30">
        <v>1550</v>
      </c>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c r="CA1496" s="30"/>
      <c r="CB1496" s="30"/>
      <c r="CC1496" s="30"/>
      <c r="CD1496" s="30"/>
      <c r="CE1496" s="30"/>
      <c r="CF1496" s="30"/>
      <c r="CG1496" s="30"/>
      <c r="CH1496" s="30"/>
      <c r="CI1496" s="30"/>
      <c r="CJ1496" s="30"/>
      <c r="CK1496" s="30"/>
      <c r="CL1496" s="30"/>
      <c r="CM1496" s="30"/>
      <c r="CN1496" s="30"/>
      <c r="CO1496" s="30"/>
      <c r="CP1496" s="30"/>
      <c r="CQ1496" s="30"/>
      <c r="CR1496" s="30"/>
    </row>
    <row r="1497" spans="1:96" x14ac:dyDescent="0.25">
      <c r="A1497" s="30" t="s">
        <v>1469</v>
      </c>
      <c r="B1497" s="30">
        <v>7124</v>
      </c>
      <c r="C1497" s="30" t="s">
        <v>2764</v>
      </c>
      <c r="D1497" s="30">
        <v>1550</v>
      </c>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c r="CA1497" s="30"/>
      <c r="CB1497" s="30"/>
      <c r="CC1497" s="30"/>
      <c r="CD1497" s="30"/>
      <c r="CE1497" s="30"/>
      <c r="CF1497" s="30"/>
      <c r="CG1497" s="30"/>
      <c r="CH1497" s="30"/>
      <c r="CI1497" s="30"/>
      <c r="CJ1497" s="30"/>
      <c r="CK1497" s="30"/>
      <c r="CL1497" s="30"/>
      <c r="CM1497" s="30"/>
      <c r="CN1497" s="30"/>
      <c r="CO1497" s="30"/>
      <c r="CP1497" s="30"/>
      <c r="CQ1497" s="30"/>
      <c r="CR1497" s="30"/>
    </row>
    <row r="1498" spans="1:96" x14ac:dyDescent="0.25">
      <c r="A1498" s="30" t="s">
        <v>1470</v>
      </c>
      <c r="B1498" s="30">
        <v>7128</v>
      </c>
      <c r="C1498" s="30" t="s">
        <v>2666</v>
      </c>
      <c r="D1498" s="30">
        <v>1420</v>
      </c>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30"/>
      <c r="CA1498" s="30"/>
      <c r="CB1498" s="30"/>
      <c r="CC1498" s="30"/>
      <c r="CD1498" s="30"/>
      <c r="CE1498" s="30"/>
      <c r="CF1498" s="30"/>
      <c r="CG1498" s="30"/>
      <c r="CH1498" s="30"/>
      <c r="CI1498" s="30"/>
      <c r="CJ1498" s="30"/>
      <c r="CK1498" s="30"/>
      <c r="CL1498" s="30"/>
      <c r="CM1498" s="30"/>
      <c r="CN1498" s="30"/>
      <c r="CO1498" s="30"/>
      <c r="CP1498" s="30"/>
      <c r="CQ1498" s="30"/>
      <c r="CR1498" s="30"/>
    </row>
    <row r="1499" spans="1:96" x14ac:dyDescent="0.25">
      <c r="A1499" s="30" t="s">
        <v>1471</v>
      </c>
      <c r="B1499" s="30">
        <v>7133</v>
      </c>
      <c r="C1499" s="30" t="s">
        <v>2934</v>
      </c>
      <c r="D1499" s="30">
        <v>60</v>
      </c>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c r="CP1499" s="30"/>
      <c r="CQ1499" s="30"/>
      <c r="CR1499" s="30"/>
    </row>
    <row r="1500" spans="1:96" x14ac:dyDescent="0.25">
      <c r="A1500" s="30" t="s">
        <v>1472</v>
      </c>
      <c r="B1500" s="30">
        <v>7134</v>
      </c>
      <c r="C1500" s="30" t="s">
        <v>2647</v>
      </c>
      <c r="D1500" s="30">
        <v>900</v>
      </c>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c r="CP1500" s="30"/>
      <c r="CQ1500" s="30"/>
      <c r="CR1500" s="30"/>
    </row>
    <row r="1501" spans="1:96" x14ac:dyDescent="0.25">
      <c r="A1501" s="30" t="s">
        <v>1473</v>
      </c>
      <c r="B1501" s="30">
        <v>7154</v>
      </c>
      <c r="C1501" s="30" t="s">
        <v>2980</v>
      </c>
      <c r="D1501" s="30">
        <v>3147</v>
      </c>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c r="CP1501" s="30"/>
      <c r="CQ1501" s="30"/>
      <c r="CR1501" s="30"/>
    </row>
    <row r="1502" spans="1:96" x14ac:dyDescent="0.25">
      <c r="A1502" s="30" t="s">
        <v>1474</v>
      </c>
      <c r="B1502" s="30">
        <v>6701</v>
      </c>
      <c r="C1502" s="30" t="s">
        <v>2931</v>
      </c>
      <c r="D1502" s="30">
        <v>1070</v>
      </c>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c r="CP1502" s="30"/>
      <c r="CQ1502" s="30"/>
      <c r="CR1502" s="30"/>
    </row>
    <row r="1503" spans="1:96" x14ac:dyDescent="0.25">
      <c r="A1503" s="30" t="s">
        <v>1475</v>
      </c>
      <c r="B1503" s="30">
        <v>7159</v>
      </c>
      <c r="C1503" s="30" t="s">
        <v>2649</v>
      </c>
      <c r="D1503" s="30">
        <v>1040</v>
      </c>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c r="CP1503" s="30"/>
      <c r="CQ1503" s="30"/>
      <c r="CR1503" s="30"/>
    </row>
    <row r="1504" spans="1:96" x14ac:dyDescent="0.25">
      <c r="A1504" s="30" t="s">
        <v>1476</v>
      </c>
      <c r="B1504" s="30">
        <v>7155</v>
      </c>
      <c r="C1504" s="30" t="s">
        <v>2641</v>
      </c>
      <c r="D1504" s="30">
        <v>20</v>
      </c>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c r="CP1504" s="30"/>
      <c r="CQ1504" s="30"/>
      <c r="CR1504" s="30"/>
    </row>
    <row r="1505" spans="1:96" x14ac:dyDescent="0.25">
      <c r="A1505" s="30" t="s">
        <v>1477</v>
      </c>
      <c r="B1505" s="30">
        <v>7156</v>
      </c>
      <c r="C1505" s="30" t="s">
        <v>2980</v>
      </c>
      <c r="D1505" s="30">
        <v>3147</v>
      </c>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c r="CP1505" s="30"/>
      <c r="CQ1505" s="30"/>
      <c r="CR1505" s="30"/>
    </row>
    <row r="1506" spans="1:96" x14ac:dyDescent="0.25">
      <c r="A1506" s="30" t="s">
        <v>1478</v>
      </c>
      <c r="B1506" s="30">
        <v>7158</v>
      </c>
      <c r="C1506" s="30" t="s">
        <v>2706</v>
      </c>
      <c r="D1506" s="30">
        <v>130</v>
      </c>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c r="CP1506" s="30"/>
      <c r="CQ1506" s="30"/>
      <c r="CR1506" s="30"/>
    </row>
    <row r="1507" spans="1:96" x14ac:dyDescent="0.25">
      <c r="A1507" s="30" t="s">
        <v>1479</v>
      </c>
      <c r="B1507" s="30">
        <v>7157</v>
      </c>
      <c r="C1507" s="30" t="s">
        <v>2671</v>
      </c>
      <c r="D1507" s="30">
        <v>470</v>
      </c>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c r="CP1507" s="30"/>
      <c r="CQ1507" s="30"/>
      <c r="CR1507" s="30"/>
    </row>
    <row r="1508" spans="1:96" x14ac:dyDescent="0.25">
      <c r="A1508" s="30" t="s">
        <v>1480</v>
      </c>
      <c r="B1508" s="30">
        <v>7129</v>
      </c>
      <c r="C1508" s="30" t="s">
        <v>2800</v>
      </c>
      <c r="D1508" s="30">
        <v>40</v>
      </c>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30"/>
      <c r="CA1508" s="30"/>
      <c r="CB1508" s="30"/>
      <c r="CC1508" s="30"/>
      <c r="CD1508" s="30"/>
      <c r="CE1508" s="30"/>
      <c r="CF1508" s="30"/>
      <c r="CG1508" s="30"/>
      <c r="CH1508" s="30"/>
      <c r="CI1508" s="30"/>
      <c r="CJ1508" s="30"/>
      <c r="CK1508" s="30"/>
      <c r="CL1508" s="30"/>
      <c r="CM1508" s="30"/>
      <c r="CN1508" s="30"/>
      <c r="CO1508" s="30"/>
      <c r="CP1508" s="30"/>
      <c r="CQ1508" s="30"/>
      <c r="CR1508" s="30"/>
    </row>
    <row r="1509" spans="1:96" x14ac:dyDescent="0.25">
      <c r="A1509" s="30" t="s">
        <v>1481</v>
      </c>
      <c r="B1509" s="30">
        <v>7131</v>
      </c>
      <c r="C1509" s="30" t="s">
        <v>2800</v>
      </c>
      <c r="D1509" s="30">
        <v>40</v>
      </c>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30"/>
      <c r="CA1509" s="30"/>
      <c r="CB1509" s="30"/>
      <c r="CC1509" s="30"/>
      <c r="CD1509" s="30"/>
      <c r="CE1509" s="30"/>
      <c r="CF1509" s="30"/>
      <c r="CG1509" s="30"/>
      <c r="CH1509" s="30"/>
      <c r="CI1509" s="30"/>
      <c r="CJ1509" s="30"/>
      <c r="CK1509" s="30"/>
      <c r="CL1509" s="30"/>
      <c r="CM1509" s="30"/>
      <c r="CN1509" s="30"/>
      <c r="CO1509" s="30"/>
      <c r="CP1509" s="30"/>
      <c r="CQ1509" s="30"/>
      <c r="CR1509" s="30"/>
    </row>
    <row r="1510" spans="1:96" x14ac:dyDescent="0.25">
      <c r="A1510" s="30" t="s">
        <v>1482</v>
      </c>
      <c r="B1510" s="30">
        <v>7165</v>
      </c>
      <c r="C1510" s="30" t="s">
        <v>2792</v>
      </c>
      <c r="D1510" s="30">
        <v>1080</v>
      </c>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30"/>
      <c r="CA1510" s="30"/>
      <c r="CB1510" s="30"/>
      <c r="CC1510" s="30"/>
      <c r="CD1510" s="30"/>
      <c r="CE1510" s="30"/>
      <c r="CF1510" s="30"/>
      <c r="CG1510" s="30"/>
      <c r="CH1510" s="30"/>
      <c r="CI1510" s="30"/>
      <c r="CJ1510" s="30"/>
      <c r="CK1510" s="30"/>
      <c r="CL1510" s="30"/>
      <c r="CM1510" s="30"/>
      <c r="CN1510" s="30"/>
      <c r="CO1510" s="30"/>
      <c r="CP1510" s="30"/>
      <c r="CQ1510" s="30"/>
      <c r="CR1510" s="30"/>
    </row>
    <row r="1511" spans="1:96" x14ac:dyDescent="0.25">
      <c r="A1511" s="30" t="s">
        <v>1483</v>
      </c>
      <c r="B1511" s="30">
        <v>7153</v>
      </c>
      <c r="C1511" s="30" t="s">
        <v>2640</v>
      </c>
      <c r="D1511" s="30">
        <v>2700</v>
      </c>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30"/>
      <c r="CA1511" s="30"/>
      <c r="CB1511" s="30"/>
      <c r="CC1511" s="30"/>
      <c r="CD1511" s="30"/>
      <c r="CE1511" s="30"/>
      <c r="CF1511" s="30"/>
      <c r="CG1511" s="30"/>
      <c r="CH1511" s="30"/>
      <c r="CI1511" s="30"/>
      <c r="CJ1511" s="30"/>
      <c r="CK1511" s="30"/>
      <c r="CL1511" s="30"/>
      <c r="CM1511" s="30"/>
      <c r="CN1511" s="30"/>
      <c r="CO1511" s="30"/>
      <c r="CP1511" s="30"/>
      <c r="CQ1511" s="30"/>
      <c r="CR1511" s="30"/>
    </row>
    <row r="1512" spans="1:96" x14ac:dyDescent="0.25">
      <c r="A1512" s="30" t="s">
        <v>1484</v>
      </c>
      <c r="B1512" s="30">
        <v>7161</v>
      </c>
      <c r="C1512" s="30" t="s">
        <v>2764</v>
      </c>
      <c r="D1512" s="30">
        <v>1550</v>
      </c>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c r="CP1512" s="30"/>
      <c r="CQ1512" s="30"/>
      <c r="CR1512" s="30"/>
    </row>
    <row r="1513" spans="1:96" x14ac:dyDescent="0.25">
      <c r="A1513" s="30" t="s">
        <v>1485</v>
      </c>
      <c r="B1513" s="30">
        <v>7160</v>
      </c>
      <c r="C1513" s="30" t="s">
        <v>2981</v>
      </c>
      <c r="D1513" s="30">
        <v>1590</v>
      </c>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c r="CP1513" s="30"/>
      <c r="CQ1513" s="30"/>
      <c r="CR1513" s="30"/>
    </row>
    <row r="1514" spans="1:96" x14ac:dyDescent="0.25">
      <c r="A1514" s="30" t="s">
        <v>1486</v>
      </c>
      <c r="B1514" s="30">
        <v>7164</v>
      </c>
      <c r="C1514" s="30" t="s">
        <v>2981</v>
      </c>
      <c r="D1514" s="30">
        <v>1590</v>
      </c>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c r="CP1514" s="30"/>
      <c r="CQ1514" s="30"/>
      <c r="CR1514" s="30"/>
    </row>
    <row r="1515" spans="1:96" x14ac:dyDescent="0.25">
      <c r="A1515" s="30" t="s">
        <v>1487</v>
      </c>
      <c r="B1515" s="30">
        <v>7174</v>
      </c>
      <c r="C1515" s="30" t="s">
        <v>2982</v>
      </c>
      <c r="D1515" s="30">
        <v>240</v>
      </c>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c r="CP1515" s="30"/>
      <c r="CQ1515" s="30"/>
      <c r="CR1515" s="30"/>
    </row>
    <row r="1516" spans="1:96" x14ac:dyDescent="0.25">
      <c r="A1516" s="30" t="s">
        <v>1488</v>
      </c>
      <c r="B1516" s="30">
        <v>7180</v>
      </c>
      <c r="C1516" s="30" t="s">
        <v>2982</v>
      </c>
      <c r="D1516" s="30">
        <v>240</v>
      </c>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c r="CP1516" s="30"/>
      <c r="CQ1516" s="30"/>
      <c r="CR1516" s="30"/>
    </row>
    <row r="1517" spans="1:96" x14ac:dyDescent="0.25">
      <c r="A1517" s="30" t="s">
        <v>1489</v>
      </c>
      <c r="B1517" s="30">
        <v>7176</v>
      </c>
      <c r="C1517" s="30" t="s">
        <v>2982</v>
      </c>
      <c r="D1517" s="30">
        <v>240</v>
      </c>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0"/>
      <c r="CA1517" s="30"/>
      <c r="CB1517" s="30"/>
      <c r="CC1517" s="30"/>
      <c r="CD1517" s="30"/>
      <c r="CE1517" s="30"/>
      <c r="CF1517" s="30"/>
      <c r="CG1517" s="30"/>
      <c r="CH1517" s="30"/>
      <c r="CI1517" s="30"/>
      <c r="CJ1517" s="30"/>
      <c r="CK1517" s="30"/>
      <c r="CL1517" s="30"/>
      <c r="CM1517" s="30"/>
      <c r="CN1517" s="30"/>
      <c r="CO1517" s="30"/>
      <c r="CP1517" s="30"/>
      <c r="CQ1517" s="30"/>
      <c r="CR1517" s="30"/>
    </row>
    <row r="1518" spans="1:96" x14ac:dyDescent="0.25">
      <c r="A1518" s="30" t="s">
        <v>1490</v>
      </c>
      <c r="B1518" s="30">
        <v>6136</v>
      </c>
      <c r="C1518" s="30" t="s">
        <v>2983</v>
      </c>
      <c r="D1518" s="30">
        <v>9030</v>
      </c>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0"/>
      <c r="BY1518" s="30"/>
      <c r="BZ1518" s="30"/>
      <c r="CA1518" s="30"/>
      <c r="CB1518" s="30"/>
      <c r="CC1518" s="30"/>
      <c r="CD1518" s="30"/>
      <c r="CE1518" s="30"/>
      <c r="CF1518" s="30"/>
      <c r="CG1518" s="30"/>
      <c r="CH1518" s="30"/>
      <c r="CI1518" s="30"/>
      <c r="CJ1518" s="30"/>
      <c r="CK1518" s="30"/>
      <c r="CL1518" s="30"/>
      <c r="CM1518" s="30"/>
      <c r="CN1518" s="30"/>
      <c r="CO1518" s="30"/>
      <c r="CP1518" s="30"/>
      <c r="CQ1518" s="30"/>
      <c r="CR1518" s="30"/>
    </row>
    <row r="1519" spans="1:96" x14ac:dyDescent="0.25">
      <c r="A1519" s="30" t="s">
        <v>1491</v>
      </c>
      <c r="B1519" s="30">
        <v>6802</v>
      </c>
      <c r="C1519" s="30" t="s">
        <v>2641</v>
      </c>
      <c r="D1519" s="30">
        <v>20</v>
      </c>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0"/>
      <c r="BY1519" s="30"/>
      <c r="BZ1519" s="30"/>
      <c r="CA1519" s="30"/>
      <c r="CB1519" s="30"/>
      <c r="CC1519" s="30"/>
      <c r="CD1519" s="30"/>
      <c r="CE1519" s="30"/>
      <c r="CF1519" s="30"/>
      <c r="CG1519" s="30"/>
      <c r="CH1519" s="30"/>
      <c r="CI1519" s="30"/>
      <c r="CJ1519" s="30"/>
      <c r="CK1519" s="30"/>
      <c r="CL1519" s="30"/>
      <c r="CM1519" s="30"/>
      <c r="CN1519" s="30"/>
      <c r="CO1519" s="30"/>
      <c r="CP1519" s="30"/>
      <c r="CQ1519" s="30"/>
      <c r="CR1519" s="30"/>
    </row>
    <row r="1520" spans="1:96" x14ac:dyDescent="0.25">
      <c r="A1520" s="30" t="s">
        <v>1492</v>
      </c>
      <c r="B1520" s="30">
        <v>7190</v>
      </c>
      <c r="C1520" s="30" t="s">
        <v>2666</v>
      </c>
      <c r="D1520" s="30">
        <v>1420</v>
      </c>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row>
    <row r="1521" spans="1:96" x14ac:dyDescent="0.25">
      <c r="A1521" s="30" t="s">
        <v>1493</v>
      </c>
      <c r="B1521" s="30">
        <v>7198</v>
      </c>
      <c r="C1521" s="30" t="s">
        <v>2764</v>
      </c>
      <c r="D1521" s="30">
        <v>1550</v>
      </c>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row>
    <row r="1522" spans="1:96" x14ac:dyDescent="0.25">
      <c r="A1522" s="30" t="s">
        <v>1494</v>
      </c>
      <c r="B1522" s="30">
        <v>7209</v>
      </c>
      <c r="C1522" s="30" t="s">
        <v>2804</v>
      </c>
      <c r="D1522" s="30">
        <v>2690</v>
      </c>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row>
    <row r="1523" spans="1:96" x14ac:dyDescent="0.25">
      <c r="A1523" s="30" t="s">
        <v>1495</v>
      </c>
      <c r="B1523" s="30">
        <v>7208</v>
      </c>
      <c r="C1523" s="30" t="s">
        <v>2640</v>
      </c>
      <c r="D1523" s="30">
        <v>2700</v>
      </c>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row>
    <row r="1524" spans="1:96" x14ac:dyDescent="0.25">
      <c r="A1524" s="30" t="s">
        <v>1496</v>
      </c>
      <c r="B1524" s="30">
        <v>7210</v>
      </c>
      <c r="C1524" s="30" t="s">
        <v>2640</v>
      </c>
      <c r="D1524" s="30">
        <v>2700</v>
      </c>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row>
    <row r="1525" spans="1:96" x14ac:dyDescent="0.25">
      <c r="A1525" s="30" t="s">
        <v>1497</v>
      </c>
      <c r="B1525" s="30">
        <v>7214</v>
      </c>
      <c r="C1525" s="30" t="s">
        <v>2640</v>
      </c>
      <c r="D1525" s="30">
        <v>2700</v>
      </c>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row>
    <row r="1526" spans="1:96" x14ac:dyDescent="0.25">
      <c r="A1526" s="30" t="s">
        <v>1498</v>
      </c>
      <c r="B1526" s="30">
        <v>7212</v>
      </c>
      <c r="C1526" s="30" t="s">
        <v>2640</v>
      </c>
      <c r="D1526" s="30">
        <v>2700</v>
      </c>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row>
    <row r="1527" spans="1:96" x14ac:dyDescent="0.25">
      <c r="A1527" s="30" t="s">
        <v>1499</v>
      </c>
      <c r="B1527" s="30">
        <v>7218</v>
      </c>
      <c r="C1527" s="30" t="s">
        <v>2764</v>
      </c>
      <c r="D1527" s="30">
        <v>1550</v>
      </c>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row>
    <row r="1528" spans="1:96" x14ac:dyDescent="0.25">
      <c r="A1528" s="30" t="s">
        <v>1500</v>
      </c>
      <c r="B1528" s="30">
        <v>7228</v>
      </c>
      <c r="C1528" s="30" t="s">
        <v>2651</v>
      </c>
      <c r="D1528" s="30">
        <v>1010</v>
      </c>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row>
    <row r="1529" spans="1:96" x14ac:dyDescent="0.25">
      <c r="A1529" s="30" t="s">
        <v>1501</v>
      </c>
      <c r="B1529" s="30">
        <v>7236</v>
      </c>
      <c r="C1529" s="30" t="s">
        <v>2712</v>
      </c>
      <c r="D1529" s="30">
        <v>2000</v>
      </c>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row>
    <row r="1530" spans="1:96" x14ac:dyDescent="0.25">
      <c r="A1530" s="30" t="s">
        <v>1502</v>
      </c>
      <c r="B1530" s="30">
        <v>7238</v>
      </c>
      <c r="C1530" s="30" t="s">
        <v>2666</v>
      </c>
      <c r="D1530" s="30">
        <v>1420</v>
      </c>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row>
    <row r="1531" spans="1:96" x14ac:dyDescent="0.25">
      <c r="A1531" s="30" t="s">
        <v>1503</v>
      </c>
      <c r="B1531" s="30">
        <v>7239</v>
      </c>
      <c r="C1531" s="30" t="s">
        <v>2666</v>
      </c>
      <c r="D1531" s="30">
        <v>1420</v>
      </c>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row>
    <row r="1532" spans="1:96" x14ac:dyDescent="0.25">
      <c r="A1532" s="30" t="s">
        <v>1504</v>
      </c>
      <c r="B1532" s="30">
        <v>7240</v>
      </c>
      <c r="C1532" s="30" t="s">
        <v>2649</v>
      </c>
      <c r="D1532" s="30">
        <v>1040</v>
      </c>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row>
    <row r="1533" spans="1:96" x14ac:dyDescent="0.25">
      <c r="A1533" s="30" t="s">
        <v>1505</v>
      </c>
      <c r="B1533" s="30">
        <v>7247</v>
      </c>
      <c r="C1533" s="30" t="s">
        <v>2649</v>
      </c>
      <c r="D1533" s="30">
        <v>1040</v>
      </c>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row>
    <row r="1534" spans="1:96" x14ac:dyDescent="0.25">
      <c r="A1534" s="30" t="s">
        <v>1506</v>
      </c>
      <c r="B1534" s="30">
        <v>7245</v>
      </c>
      <c r="C1534" s="30" t="s">
        <v>2647</v>
      </c>
      <c r="D1534" s="30">
        <v>900</v>
      </c>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row>
    <row r="1535" spans="1:96" x14ac:dyDescent="0.25">
      <c r="A1535" s="30" t="s">
        <v>1507</v>
      </c>
      <c r="B1535" s="30">
        <v>8459</v>
      </c>
      <c r="C1535" s="30" t="s">
        <v>2930</v>
      </c>
      <c r="D1535" s="30">
        <v>3100</v>
      </c>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row>
    <row r="1536" spans="1:96" x14ac:dyDescent="0.25">
      <c r="A1536" s="30" t="s">
        <v>1508</v>
      </c>
      <c r="B1536" s="30">
        <v>7276</v>
      </c>
      <c r="C1536" s="30" t="s">
        <v>2973</v>
      </c>
      <c r="D1536" s="30">
        <v>2720</v>
      </c>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30"/>
      <c r="CA1536" s="30"/>
      <c r="CB1536" s="30"/>
      <c r="CC1536" s="30"/>
      <c r="CD1536" s="30"/>
      <c r="CE1536" s="30"/>
      <c r="CF1536" s="30"/>
      <c r="CG1536" s="30"/>
      <c r="CH1536" s="30"/>
      <c r="CI1536" s="30"/>
      <c r="CJ1536" s="30"/>
      <c r="CK1536" s="30"/>
      <c r="CL1536" s="30"/>
      <c r="CM1536" s="30"/>
      <c r="CN1536" s="30"/>
      <c r="CO1536" s="30"/>
      <c r="CP1536" s="30"/>
      <c r="CQ1536" s="30"/>
      <c r="CR1536" s="30"/>
    </row>
    <row r="1537" spans="1:96" x14ac:dyDescent="0.25">
      <c r="A1537" s="30" t="s">
        <v>1509</v>
      </c>
      <c r="B1537" s="30">
        <v>7250</v>
      </c>
      <c r="C1537" s="30" t="s">
        <v>2696</v>
      </c>
      <c r="D1537" s="30">
        <v>180</v>
      </c>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30"/>
      <c r="CA1537" s="30"/>
      <c r="CB1537" s="30"/>
      <c r="CC1537" s="30"/>
      <c r="CD1537" s="30"/>
      <c r="CE1537" s="30"/>
      <c r="CF1537" s="30"/>
      <c r="CG1537" s="30"/>
      <c r="CH1537" s="30"/>
      <c r="CI1537" s="30"/>
      <c r="CJ1537" s="30"/>
      <c r="CK1537" s="30"/>
      <c r="CL1537" s="30"/>
      <c r="CM1537" s="30"/>
      <c r="CN1537" s="30"/>
      <c r="CO1537" s="30"/>
      <c r="CP1537" s="30"/>
      <c r="CQ1537" s="30"/>
      <c r="CR1537" s="30"/>
    </row>
    <row r="1538" spans="1:96" x14ac:dyDescent="0.25">
      <c r="A1538" s="30" t="s">
        <v>1510</v>
      </c>
      <c r="B1538" s="30">
        <v>4686</v>
      </c>
      <c r="C1538" s="30" t="s">
        <v>2792</v>
      </c>
      <c r="D1538" s="30">
        <v>1080</v>
      </c>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30"/>
      <c r="CA1538" s="30"/>
      <c r="CB1538" s="30"/>
      <c r="CC1538" s="30"/>
      <c r="CD1538" s="30"/>
      <c r="CE1538" s="30"/>
      <c r="CF1538" s="30"/>
      <c r="CG1538" s="30"/>
      <c r="CH1538" s="30"/>
      <c r="CI1538" s="30"/>
      <c r="CJ1538" s="30"/>
      <c r="CK1538" s="30"/>
      <c r="CL1538" s="30"/>
      <c r="CM1538" s="30"/>
      <c r="CN1538" s="30"/>
      <c r="CO1538" s="30"/>
      <c r="CP1538" s="30"/>
      <c r="CQ1538" s="30"/>
      <c r="CR1538" s="30"/>
    </row>
    <row r="1539" spans="1:96" x14ac:dyDescent="0.25">
      <c r="A1539" s="30" t="s">
        <v>1511</v>
      </c>
      <c r="B1539" s="30">
        <v>205</v>
      </c>
      <c r="C1539" s="30" t="s">
        <v>2754</v>
      </c>
      <c r="D1539" s="30">
        <v>910</v>
      </c>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c r="CP1539" s="30"/>
      <c r="CQ1539" s="30"/>
      <c r="CR1539" s="30"/>
    </row>
    <row r="1540" spans="1:96" x14ac:dyDescent="0.25">
      <c r="A1540" s="30" t="s">
        <v>1512</v>
      </c>
      <c r="B1540" s="30">
        <v>7290</v>
      </c>
      <c r="C1540" s="30" t="s">
        <v>2764</v>
      </c>
      <c r="D1540" s="30">
        <v>1550</v>
      </c>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c r="CP1540" s="30"/>
      <c r="CQ1540" s="30"/>
      <c r="CR1540" s="30"/>
    </row>
    <row r="1541" spans="1:96" x14ac:dyDescent="0.25">
      <c r="A1541" s="30" t="s">
        <v>1513</v>
      </c>
      <c r="B1541" s="30">
        <v>5181</v>
      </c>
      <c r="C1541" s="30" t="s">
        <v>2671</v>
      </c>
      <c r="D1541" s="30">
        <v>470</v>
      </c>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c r="CP1541" s="30"/>
      <c r="CQ1541" s="30"/>
      <c r="CR1541" s="30"/>
    </row>
    <row r="1542" spans="1:96" x14ac:dyDescent="0.25">
      <c r="A1542" s="30" t="s">
        <v>1514</v>
      </c>
      <c r="B1542" s="30">
        <v>7277</v>
      </c>
      <c r="C1542" s="30" t="s">
        <v>2706</v>
      </c>
      <c r="D1542" s="30">
        <v>130</v>
      </c>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c r="CP1542" s="30"/>
      <c r="CQ1542" s="30"/>
      <c r="CR1542" s="30"/>
    </row>
    <row r="1543" spans="1:96" x14ac:dyDescent="0.25">
      <c r="A1543" s="30" t="s">
        <v>1515</v>
      </c>
      <c r="B1543" s="30">
        <v>37</v>
      </c>
      <c r="C1543" s="30" t="s">
        <v>2754</v>
      </c>
      <c r="D1543" s="30">
        <v>910</v>
      </c>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c r="CP1543" s="30"/>
      <c r="CQ1543" s="30"/>
      <c r="CR1543" s="30"/>
    </row>
    <row r="1544" spans="1:96" x14ac:dyDescent="0.25">
      <c r="A1544" s="30" t="s">
        <v>1516</v>
      </c>
      <c r="B1544" s="30">
        <v>7282</v>
      </c>
      <c r="C1544" s="30" t="s">
        <v>2666</v>
      </c>
      <c r="D1544" s="30">
        <v>1420</v>
      </c>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0"/>
      <c r="CA1544" s="30"/>
      <c r="CB1544" s="30"/>
      <c r="CC1544" s="30"/>
      <c r="CD1544" s="30"/>
      <c r="CE1544" s="30"/>
      <c r="CF1544" s="30"/>
      <c r="CG1544" s="30"/>
      <c r="CH1544" s="30"/>
      <c r="CI1544" s="30"/>
      <c r="CJ1544" s="30"/>
      <c r="CK1544" s="30"/>
      <c r="CL1544" s="30"/>
      <c r="CM1544" s="30"/>
      <c r="CN1544" s="30"/>
      <c r="CO1544" s="30"/>
      <c r="CP1544" s="30"/>
      <c r="CQ1544" s="30"/>
      <c r="CR1544" s="30"/>
    </row>
    <row r="1545" spans="1:96" x14ac:dyDescent="0.25">
      <c r="A1545" s="30" t="s">
        <v>1517</v>
      </c>
      <c r="B1545" s="30">
        <v>7296</v>
      </c>
      <c r="C1545" s="30" t="s">
        <v>2754</v>
      </c>
      <c r="D1545" s="30">
        <v>910</v>
      </c>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30"/>
      <c r="BI1545" s="30"/>
      <c r="BJ1545" s="30"/>
      <c r="BK1545" s="30"/>
      <c r="BL1545" s="30"/>
      <c r="BM1545" s="30"/>
      <c r="BN1545" s="30"/>
      <c r="BO1545" s="30"/>
      <c r="BP1545" s="30"/>
      <c r="BQ1545" s="30"/>
      <c r="BR1545" s="30"/>
      <c r="BS1545" s="30"/>
      <c r="BT1545" s="30"/>
      <c r="BU1545" s="30"/>
      <c r="BV1545" s="30"/>
      <c r="BW1545" s="30"/>
      <c r="BX1545" s="30"/>
      <c r="BY1545" s="30"/>
      <c r="BZ1545" s="30"/>
      <c r="CA1545" s="30"/>
      <c r="CB1545" s="30"/>
      <c r="CC1545" s="30"/>
      <c r="CD1545" s="30"/>
      <c r="CE1545" s="30"/>
      <c r="CF1545" s="30"/>
      <c r="CG1545" s="30"/>
      <c r="CH1545" s="30"/>
      <c r="CI1545" s="30"/>
      <c r="CJ1545" s="30"/>
      <c r="CK1545" s="30"/>
      <c r="CL1545" s="30"/>
      <c r="CM1545" s="30"/>
      <c r="CN1545" s="30"/>
      <c r="CO1545" s="30"/>
      <c r="CP1545" s="30"/>
      <c r="CQ1545" s="30"/>
      <c r="CR1545" s="30"/>
    </row>
    <row r="1546" spans="1:96" x14ac:dyDescent="0.25">
      <c r="A1546" s="30" t="s">
        <v>1518</v>
      </c>
      <c r="B1546" s="30">
        <v>7285</v>
      </c>
      <c r="C1546" s="30" t="s">
        <v>2754</v>
      </c>
      <c r="D1546" s="30">
        <v>910</v>
      </c>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30"/>
      <c r="BI1546" s="30"/>
      <c r="BJ1546" s="30"/>
      <c r="BK1546" s="30"/>
      <c r="BL1546" s="30"/>
      <c r="BM1546" s="30"/>
      <c r="BN1546" s="30"/>
      <c r="BO1546" s="30"/>
      <c r="BP1546" s="30"/>
      <c r="BQ1546" s="30"/>
      <c r="BR1546" s="30"/>
      <c r="BS1546" s="30"/>
      <c r="BT1546" s="30"/>
      <c r="BU1546" s="30"/>
      <c r="BV1546" s="30"/>
      <c r="BW1546" s="30"/>
      <c r="BX1546" s="30"/>
      <c r="BY1546" s="30"/>
      <c r="BZ1546" s="30"/>
      <c r="CA1546" s="30"/>
      <c r="CB1546" s="30"/>
      <c r="CC1546" s="30"/>
      <c r="CD1546" s="30"/>
      <c r="CE1546" s="30"/>
      <c r="CF1546" s="30"/>
      <c r="CG1546" s="30"/>
      <c r="CH1546" s="30"/>
      <c r="CI1546" s="30"/>
      <c r="CJ1546" s="30"/>
      <c r="CK1546" s="30"/>
      <c r="CL1546" s="30"/>
      <c r="CM1546" s="30"/>
      <c r="CN1546" s="30"/>
      <c r="CO1546" s="30"/>
      <c r="CP1546" s="30"/>
      <c r="CQ1546" s="30"/>
      <c r="CR1546" s="30"/>
    </row>
    <row r="1547" spans="1:96" x14ac:dyDescent="0.25">
      <c r="A1547" s="30" t="s">
        <v>1519</v>
      </c>
      <c r="B1547" s="30">
        <v>7281</v>
      </c>
      <c r="C1547" s="30" t="s">
        <v>2712</v>
      </c>
      <c r="D1547" s="30">
        <v>2000</v>
      </c>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30"/>
      <c r="CA1547" s="30"/>
      <c r="CB1547" s="30"/>
      <c r="CC1547" s="30"/>
      <c r="CD1547" s="30"/>
      <c r="CE1547" s="30"/>
      <c r="CF1547" s="30"/>
      <c r="CG1547" s="30"/>
      <c r="CH1547" s="30"/>
      <c r="CI1547" s="30"/>
      <c r="CJ1547" s="30"/>
      <c r="CK1547" s="30"/>
      <c r="CL1547" s="30"/>
      <c r="CM1547" s="30"/>
      <c r="CN1547" s="30"/>
      <c r="CO1547" s="30"/>
      <c r="CP1547" s="30"/>
      <c r="CQ1547" s="30"/>
      <c r="CR1547" s="30"/>
    </row>
    <row r="1548" spans="1:96" x14ac:dyDescent="0.25">
      <c r="A1548" s="30" t="s">
        <v>1520</v>
      </c>
      <c r="B1548" s="30">
        <v>7297</v>
      </c>
      <c r="C1548" s="30" t="s">
        <v>2647</v>
      </c>
      <c r="D1548" s="30">
        <v>900</v>
      </c>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c r="CP1548" s="30"/>
      <c r="CQ1548" s="30"/>
      <c r="CR1548" s="30"/>
    </row>
    <row r="1549" spans="1:96" x14ac:dyDescent="0.25">
      <c r="A1549" s="30" t="s">
        <v>1521</v>
      </c>
      <c r="B1549" s="30">
        <v>7317</v>
      </c>
      <c r="C1549" s="30" t="s">
        <v>2768</v>
      </c>
      <c r="D1549" s="30">
        <v>1110</v>
      </c>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c r="CP1549" s="30"/>
      <c r="CQ1549" s="30"/>
      <c r="CR1549" s="30"/>
    </row>
    <row r="1550" spans="1:96" x14ac:dyDescent="0.25">
      <c r="A1550" s="30" t="s">
        <v>1522</v>
      </c>
      <c r="B1550" s="30">
        <v>7319</v>
      </c>
      <c r="C1550" s="30" t="s">
        <v>2647</v>
      </c>
      <c r="D1550" s="30">
        <v>900</v>
      </c>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c r="CA1550" s="30"/>
      <c r="CB1550" s="30"/>
      <c r="CC1550" s="30"/>
      <c r="CD1550" s="30"/>
      <c r="CE1550" s="30"/>
      <c r="CF1550" s="30"/>
      <c r="CG1550" s="30"/>
      <c r="CH1550" s="30"/>
      <c r="CI1550" s="30"/>
      <c r="CJ1550" s="30"/>
      <c r="CK1550" s="30"/>
      <c r="CL1550" s="30"/>
      <c r="CM1550" s="30"/>
      <c r="CN1550" s="30"/>
      <c r="CO1550" s="30"/>
      <c r="CP1550" s="30"/>
      <c r="CQ1550" s="30"/>
      <c r="CR1550" s="30"/>
    </row>
    <row r="1551" spans="1:96" x14ac:dyDescent="0.25">
      <c r="A1551" s="30" t="s">
        <v>1523</v>
      </c>
      <c r="B1551" s="30">
        <v>7322</v>
      </c>
      <c r="C1551" s="30" t="s">
        <v>2978</v>
      </c>
      <c r="D1551" s="30">
        <v>2865</v>
      </c>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c r="CA1551" s="30"/>
      <c r="CB1551" s="30"/>
      <c r="CC1551" s="30"/>
      <c r="CD1551" s="30"/>
      <c r="CE1551" s="30"/>
      <c r="CF1551" s="30"/>
      <c r="CG1551" s="30"/>
      <c r="CH1551" s="30"/>
      <c r="CI1551" s="30"/>
      <c r="CJ1551" s="30"/>
      <c r="CK1551" s="30"/>
      <c r="CL1551" s="30"/>
      <c r="CM1551" s="30"/>
      <c r="CN1551" s="30"/>
      <c r="CO1551" s="30"/>
      <c r="CP1551" s="30"/>
      <c r="CQ1551" s="30"/>
      <c r="CR1551" s="30"/>
    </row>
    <row r="1552" spans="1:96" x14ac:dyDescent="0.25">
      <c r="A1552" s="30" t="s">
        <v>1524</v>
      </c>
      <c r="B1552" s="30">
        <v>7278</v>
      </c>
      <c r="C1552" s="30" t="s">
        <v>2702</v>
      </c>
      <c r="D1552" s="30">
        <v>8001</v>
      </c>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30"/>
      <c r="CA1552" s="30"/>
      <c r="CB1552" s="30"/>
      <c r="CC1552" s="30"/>
      <c r="CD1552" s="30"/>
      <c r="CE1552" s="30"/>
      <c r="CF1552" s="30"/>
      <c r="CG1552" s="30"/>
      <c r="CH1552" s="30"/>
      <c r="CI1552" s="30"/>
      <c r="CJ1552" s="30"/>
      <c r="CK1552" s="30"/>
      <c r="CL1552" s="30"/>
      <c r="CM1552" s="30"/>
      <c r="CN1552" s="30"/>
      <c r="CO1552" s="30"/>
      <c r="CP1552" s="30"/>
      <c r="CQ1552" s="30"/>
      <c r="CR1552" s="30"/>
    </row>
    <row r="1553" spans="1:96" x14ac:dyDescent="0.25">
      <c r="A1553" s="30" t="s">
        <v>1525</v>
      </c>
      <c r="B1553" s="30">
        <v>7325</v>
      </c>
      <c r="C1553" s="30" t="s">
        <v>2764</v>
      </c>
      <c r="D1553" s="30">
        <v>1550</v>
      </c>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c r="CP1553" s="30"/>
      <c r="CQ1553" s="30"/>
      <c r="CR1553" s="30"/>
    </row>
    <row r="1554" spans="1:96" x14ac:dyDescent="0.25">
      <c r="A1554" s="30" t="s">
        <v>1526</v>
      </c>
      <c r="B1554" s="30">
        <v>50</v>
      </c>
      <c r="C1554" s="30" t="s">
        <v>2908</v>
      </c>
      <c r="D1554" s="30">
        <v>890</v>
      </c>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c r="CP1554" s="30"/>
      <c r="CQ1554" s="30"/>
      <c r="CR1554" s="30"/>
    </row>
    <row r="1555" spans="1:96" x14ac:dyDescent="0.25">
      <c r="A1555" s="30" t="s">
        <v>1527</v>
      </c>
      <c r="B1555" s="30">
        <v>40</v>
      </c>
      <c r="C1555" s="30" t="s">
        <v>2642</v>
      </c>
      <c r="D1555" s="30">
        <v>880</v>
      </c>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c r="CP1555" s="30"/>
      <c r="CQ1555" s="30"/>
      <c r="CR1555" s="30"/>
    </row>
    <row r="1556" spans="1:96" x14ac:dyDescent="0.25">
      <c r="A1556" s="30" t="s">
        <v>1528</v>
      </c>
      <c r="B1556" s="30">
        <v>146</v>
      </c>
      <c r="C1556" s="30" t="s">
        <v>2764</v>
      </c>
      <c r="D1556" s="30">
        <v>1550</v>
      </c>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c r="CP1556" s="30"/>
      <c r="CQ1556" s="30"/>
      <c r="CR1556" s="30"/>
    </row>
    <row r="1557" spans="1:96" x14ac:dyDescent="0.25">
      <c r="A1557" s="30" t="s">
        <v>1529</v>
      </c>
      <c r="B1557" s="30">
        <v>7339</v>
      </c>
      <c r="C1557" s="30" t="s">
        <v>2768</v>
      </c>
      <c r="D1557" s="30">
        <v>1110</v>
      </c>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c r="CP1557" s="30"/>
      <c r="CQ1557" s="30"/>
      <c r="CR1557" s="30"/>
    </row>
    <row r="1558" spans="1:96" x14ac:dyDescent="0.25">
      <c r="A1558" s="30" t="s">
        <v>1530</v>
      </c>
      <c r="B1558" s="30">
        <v>7338</v>
      </c>
      <c r="C1558" s="30" t="s">
        <v>2896</v>
      </c>
      <c r="D1558" s="30">
        <v>2020</v>
      </c>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c r="CP1558" s="30"/>
      <c r="CQ1558" s="30"/>
      <c r="CR1558" s="30"/>
    </row>
    <row r="1559" spans="1:96" x14ac:dyDescent="0.25">
      <c r="A1559" s="30" t="s">
        <v>1531</v>
      </c>
      <c r="B1559" s="30">
        <v>7342</v>
      </c>
      <c r="C1559" s="30" t="s">
        <v>2984</v>
      </c>
      <c r="D1559" s="30">
        <v>2590</v>
      </c>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c r="CP1559" s="30"/>
      <c r="CQ1559" s="30"/>
      <c r="CR1559" s="30"/>
    </row>
    <row r="1560" spans="1:96" x14ac:dyDescent="0.25">
      <c r="A1560" s="30" t="s">
        <v>1532</v>
      </c>
      <c r="B1560" s="30">
        <v>7346</v>
      </c>
      <c r="C1560" s="30" t="s">
        <v>2984</v>
      </c>
      <c r="D1560" s="30">
        <v>2590</v>
      </c>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c r="CP1560" s="30"/>
      <c r="CQ1560" s="30"/>
      <c r="CR1560" s="30"/>
    </row>
    <row r="1561" spans="1:96" x14ac:dyDescent="0.25">
      <c r="A1561" s="30" t="s">
        <v>1533</v>
      </c>
      <c r="B1561" s="30">
        <v>7344</v>
      </c>
      <c r="C1561" s="30" t="s">
        <v>2984</v>
      </c>
      <c r="D1561" s="30">
        <v>2590</v>
      </c>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c r="CP1561" s="30"/>
      <c r="CQ1561" s="30"/>
      <c r="CR1561" s="30"/>
    </row>
    <row r="1562" spans="1:96" x14ac:dyDescent="0.25">
      <c r="A1562" s="30" t="s">
        <v>1534</v>
      </c>
      <c r="B1562" s="30">
        <v>7350</v>
      </c>
      <c r="C1562" s="30" t="s">
        <v>2764</v>
      </c>
      <c r="D1562" s="30">
        <v>1550</v>
      </c>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30"/>
      <c r="CA1562" s="30"/>
      <c r="CB1562" s="30"/>
      <c r="CC1562" s="30"/>
      <c r="CD1562" s="30"/>
      <c r="CE1562" s="30"/>
      <c r="CF1562" s="30"/>
      <c r="CG1562" s="30"/>
      <c r="CH1562" s="30"/>
      <c r="CI1562" s="30"/>
      <c r="CJ1562" s="30"/>
      <c r="CK1562" s="30"/>
      <c r="CL1562" s="30"/>
      <c r="CM1562" s="30"/>
      <c r="CN1562" s="30"/>
      <c r="CO1562" s="30"/>
      <c r="CP1562" s="30"/>
      <c r="CQ1562" s="30"/>
      <c r="CR1562" s="30"/>
    </row>
    <row r="1563" spans="1:96" x14ac:dyDescent="0.25">
      <c r="A1563" s="30" t="s">
        <v>1535</v>
      </c>
      <c r="B1563" s="30">
        <v>7360</v>
      </c>
      <c r="C1563" s="30" t="s">
        <v>2879</v>
      </c>
      <c r="D1563" s="30">
        <v>1195</v>
      </c>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30"/>
      <c r="CA1563" s="30"/>
      <c r="CB1563" s="30"/>
      <c r="CC1563" s="30"/>
      <c r="CD1563" s="30"/>
      <c r="CE1563" s="30"/>
      <c r="CF1563" s="30"/>
      <c r="CG1563" s="30"/>
      <c r="CH1563" s="30"/>
      <c r="CI1563" s="30"/>
      <c r="CJ1563" s="30"/>
      <c r="CK1563" s="30"/>
      <c r="CL1563" s="30"/>
      <c r="CM1563" s="30"/>
      <c r="CN1563" s="30"/>
      <c r="CO1563" s="30"/>
      <c r="CP1563" s="30"/>
      <c r="CQ1563" s="30"/>
      <c r="CR1563" s="30"/>
    </row>
    <row r="1564" spans="1:96" x14ac:dyDescent="0.25">
      <c r="A1564" s="30" t="s">
        <v>1536</v>
      </c>
      <c r="B1564" s="30">
        <v>7356</v>
      </c>
      <c r="C1564" s="30" t="s">
        <v>2879</v>
      </c>
      <c r="D1564" s="30">
        <v>1195</v>
      </c>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30"/>
      <c r="CA1564" s="30"/>
      <c r="CB1564" s="30"/>
      <c r="CC1564" s="30"/>
      <c r="CD1564" s="30"/>
      <c r="CE1564" s="30"/>
      <c r="CF1564" s="30"/>
      <c r="CG1564" s="30"/>
      <c r="CH1564" s="30"/>
      <c r="CI1564" s="30"/>
      <c r="CJ1564" s="30"/>
      <c r="CK1564" s="30"/>
      <c r="CL1564" s="30"/>
      <c r="CM1564" s="30"/>
      <c r="CN1564" s="30"/>
      <c r="CO1564" s="30"/>
      <c r="CP1564" s="30"/>
      <c r="CQ1564" s="30"/>
      <c r="CR1564" s="30"/>
    </row>
    <row r="1565" spans="1:96" x14ac:dyDescent="0.25">
      <c r="A1565" s="30" t="s">
        <v>465</v>
      </c>
      <c r="B1565" s="30">
        <v>362</v>
      </c>
      <c r="C1565" s="30" t="s">
        <v>2712</v>
      </c>
      <c r="D1565" s="30">
        <v>2000</v>
      </c>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30"/>
      <c r="CA1565" s="30"/>
      <c r="CB1565" s="30"/>
      <c r="CC1565" s="30"/>
      <c r="CD1565" s="30"/>
      <c r="CE1565" s="30"/>
      <c r="CF1565" s="30"/>
      <c r="CG1565" s="30"/>
      <c r="CH1565" s="30"/>
      <c r="CI1565" s="30"/>
      <c r="CJ1565" s="30"/>
      <c r="CK1565" s="30"/>
      <c r="CL1565" s="30"/>
      <c r="CM1565" s="30"/>
      <c r="CN1565" s="30"/>
      <c r="CO1565" s="30"/>
      <c r="CP1565" s="30"/>
      <c r="CQ1565" s="30"/>
      <c r="CR1565" s="30"/>
    </row>
    <row r="1566" spans="1:96" x14ac:dyDescent="0.25">
      <c r="A1566" s="30" t="s">
        <v>523</v>
      </c>
      <c r="B1566" s="30">
        <v>7370</v>
      </c>
      <c r="C1566" s="30" t="s">
        <v>2642</v>
      </c>
      <c r="D1566" s="30">
        <v>880</v>
      </c>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c r="CP1566" s="30"/>
      <c r="CQ1566" s="30"/>
      <c r="CR1566" s="30"/>
    </row>
    <row r="1567" spans="1:96" x14ac:dyDescent="0.25">
      <c r="A1567" s="30" t="s">
        <v>524</v>
      </c>
      <c r="B1567" s="30">
        <v>2584</v>
      </c>
      <c r="C1567" s="30" t="s">
        <v>2641</v>
      </c>
      <c r="D1567" s="30">
        <v>20</v>
      </c>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c r="CP1567" s="30"/>
      <c r="CQ1567" s="30"/>
      <c r="CR1567" s="30"/>
    </row>
    <row r="1568" spans="1:96" x14ac:dyDescent="0.25">
      <c r="A1568" s="30" t="s">
        <v>525</v>
      </c>
      <c r="B1568" s="30">
        <v>7388</v>
      </c>
      <c r="C1568" s="30" t="s">
        <v>2879</v>
      </c>
      <c r="D1568" s="30">
        <v>1195</v>
      </c>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c r="CP1568" s="30"/>
      <c r="CQ1568" s="30"/>
      <c r="CR1568" s="30"/>
    </row>
    <row r="1569" spans="1:96" x14ac:dyDescent="0.25">
      <c r="A1569" s="30" t="s">
        <v>526</v>
      </c>
      <c r="B1569" s="30">
        <v>7402</v>
      </c>
      <c r="C1569" s="30" t="s">
        <v>2704</v>
      </c>
      <c r="D1569" s="30">
        <v>1520</v>
      </c>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c r="CP1569" s="30"/>
      <c r="CQ1569" s="30"/>
      <c r="CR1569" s="30"/>
    </row>
    <row r="1570" spans="1:96" x14ac:dyDescent="0.25">
      <c r="A1570" s="30" t="s">
        <v>527</v>
      </c>
      <c r="B1570" s="30">
        <v>7422</v>
      </c>
      <c r="C1570" s="30" t="s">
        <v>2774</v>
      </c>
      <c r="D1570" s="30">
        <v>1180</v>
      </c>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c r="CP1570" s="30"/>
      <c r="CQ1570" s="30"/>
      <c r="CR1570" s="30"/>
    </row>
    <row r="1571" spans="1:96" x14ac:dyDescent="0.25">
      <c r="A1571" s="30" t="s">
        <v>528</v>
      </c>
      <c r="B1571" s="30">
        <v>7435</v>
      </c>
      <c r="C1571" s="30" t="s">
        <v>2647</v>
      </c>
      <c r="D1571" s="30">
        <v>900</v>
      </c>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0"/>
      <c r="CA1571" s="30"/>
      <c r="CB1571" s="30"/>
      <c r="CC1571" s="30"/>
      <c r="CD1571" s="30"/>
      <c r="CE1571" s="30"/>
      <c r="CF1571" s="30"/>
      <c r="CG1571" s="30"/>
      <c r="CH1571" s="30"/>
      <c r="CI1571" s="30"/>
      <c r="CJ1571" s="30"/>
      <c r="CK1571" s="30"/>
      <c r="CL1571" s="30"/>
      <c r="CM1571" s="30"/>
      <c r="CN1571" s="30"/>
      <c r="CO1571" s="30"/>
      <c r="CP1571" s="30"/>
      <c r="CQ1571" s="30"/>
      <c r="CR1571" s="30"/>
    </row>
    <row r="1572" spans="1:96" x14ac:dyDescent="0.25">
      <c r="A1572" s="30" t="s">
        <v>529</v>
      </c>
      <c r="B1572" s="30">
        <v>2232</v>
      </c>
      <c r="C1572" s="30" t="s">
        <v>2647</v>
      </c>
      <c r="D1572" s="30">
        <v>900</v>
      </c>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30"/>
      <c r="BI1572" s="30"/>
      <c r="BJ1572" s="30"/>
      <c r="BK1572" s="30"/>
      <c r="BL1572" s="30"/>
      <c r="BM1572" s="30"/>
      <c r="BN1572" s="30"/>
      <c r="BO1572" s="30"/>
      <c r="BP1572" s="30"/>
      <c r="BQ1572" s="30"/>
      <c r="BR1572" s="30"/>
      <c r="BS1572" s="30"/>
      <c r="BT1572" s="30"/>
      <c r="BU1572" s="30"/>
      <c r="BV1572" s="30"/>
      <c r="BW1572" s="30"/>
      <c r="BX1572" s="30"/>
      <c r="BY1572" s="30"/>
      <c r="BZ1572" s="30"/>
      <c r="CA1572" s="30"/>
      <c r="CB1572" s="30"/>
      <c r="CC1572" s="30"/>
      <c r="CD1572" s="30"/>
      <c r="CE1572" s="30"/>
      <c r="CF1572" s="30"/>
      <c r="CG1572" s="30"/>
      <c r="CH1572" s="30"/>
      <c r="CI1572" s="30"/>
      <c r="CJ1572" s="30"/>
      <c r="CK1572" s="30"/>
      <c r="CL1572" s="30"/>
      <c r="CM1572" s="30"/>
      <c r="CN1572" s="30"/>
      <c r="CO1572" s="30"/>
      <c r="CP1572" s="30"/>
      <c r="CQ1572" s="30"/>
      <c r="CR1572" s="30"/>
    </row>
    <row r="1573" spans="1:96" x14ac:dyDescent="0.25">
      <c r="A1573" s="30" t="s">
        <v>530</v>
      </c>
      <c r="B1573" s="30">
        <v>7460</v>
      </c>
      <c r="C1573" s="30" t="s">
        <v>2649</v>
      </c>
      <c r="D1573" s="30">
        <v>1040</v>
      </c>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30"/>
      <c r="CA1573" s="30"/>
      <c r="CB1573" s="30"/>
      <c r="CC1573" s="30"/>
      <c r="CD1573" s="30"/>
      <c r="CE1573" s="30"/>
      <c r="CF1573" s="30"/>
      <c r="CG1573" s="30"/>
      <c r="CH1573" s="30"/>
      <c r="CI1573" s="30"/>
      <c r="CJ1573" s="30"/>
      <c r="CK1573" s="30"/>
      <c r="CL1573" s="30"/>
      <c r="CM1573" s="30"/>
      <c r="CN1573" s="30"/>
      <c r="CO1573" s="30"/>
      <c r="CP1573" s="30"/>
      <c r="CQ1573" s="30"/>
      <c r="CR1573" s="30"/>
    </row>
    <row r="1574" spans="1:96" x14ac:dyDescent="0.25">
      <c r="A1574" s="30" t="s">
        <v>531</v>
      </c>
      <c r="B1574" s="30">
        <v>7442</v>
      </c>
      <c r="C1574" s="30" t="s">
        <v>2944</v>
      </c>
      <c r="D1574" s="30">
        <v>2530</v>
      </c>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30"/>
      <c r="BI1574" s="30"/>
      <c r="BJ1574" s="30"/>
      <c r="BK1574" s="30"/>
      <c r="BL1574" s="30"/>
      <c r="BM1574" s="30"/>
      <c r="BN1574" s="30"/>
      <c r="BO1574" s="30"/>
      <c r="BP1574" s="30"/>
      <c r="BQ1574" s="30"/>
      <c r="BR1574" s="30"/>
      <c r="BS1574" s="30"/>
      <c r="BT1574" s="30"/>
      <c r="BU1574" s="30"/>
      <c r="BV1574" s="30"/>
      <c r="BW1574" s="30"/>
      <c r="BX1574" s="30"/>
      <c r="BY1574" s="30"/>
      <c r="BZ1574" s="30"/>
      <c r="CA1574" s="30"/>
      <c r="CB1574" s="30"/>
      <c r="CC1574" s="30"/>
      <c r="CD1574" s="30"/>
      <c r="CE1574" s="30"/>
      <c r="CF1574" s="30"/>
      <c r="CG1574" s="30"/>
      <c r="CH1574" s="30"/>
      <c r="CI1574" s="30"/>
      <c r="CJ1574" s="30"/>
      <c r="CK1574" s="30"/>
      <c r="CL1574" s="30"/>
      <c r="CM1574" s="30"/>
      <c r="CN1574" s="30"/>
      <c r="CO1574" s="30"/>
      <c r="CP1574" s="30"/>
      <c r="CQ1574" s="30"/>
      <c r="CR1574" s="30"/>
    </row>
    <row r="1575" spans="1:96" x14ac:dyDescent="0.25">
      <c r="A1575" s="30" t="s">
        <v>532</v>
      </c>
      <c r="B1575" s="30">
        <v>7448</v>
      </c>
      <c r="C1575" s="30" t="s">
        <v>2647</v>
      </c>
      <c r="D1575" s="30">
        <v>900</v>
      </c>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c r="CP1575" s="30"/>
      <c r="CQ1575" s="30"/>
      <c r="CR1575" s="30"/>
    </row>
    <row r="1576" spans="1:96" x14ac:dyDescent="0.25">
      <c r="A1576" s="30" t="s">
        <v>533</v>
      </c>
      <c r="B1576" s="30">
        <v>7462</v>
      </c>
      <c r="C1576" s="30" t="s">
        <v>2666</v>
      </c>
      <c r="D1576" s="30">
        <v>1420</v>
      </c>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c r="CP1576" s="30"/>
      <c r="CQ1576" s="30"/>
      <c r="CR1576" s="30"/>
    </row>
    <row r="1577" spans="1:96" x14ac:dyDescent="0.25">
      <c r="A1577" s="30" t="s">
        <v>534</v>
      </c>
      <c r="B1577" s="30">
        <v>7463</v>
      </c>
      <c r="C1577" s="30" t="s">
        <v>2768</v>
      </c>
      <c r="D1577" s="30">
        <v>1110</v>
      </c>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c r="CA1577" s="30"/>
      <c r="CB1577" s="30"/>
      <c r="CC1577" s="30"/>
      <c r="CD1577" s="30"/>
      <c r="CE1577" s="30"/>
      <c r="CF1577" s="30"/>
      <c r="CG1577" s="30"/>
      <c r="CH1577" s="30"/>
      <c r="CI1577" s="30"/>
      <c r="CJ1577" s="30"/>
      <c r="CK1577" s="30"/>
      <c r="CL1577" s="30"/>
      <c r="CM1577" s="30"/>
      <c r="CN1577" s="30"/>
      <c r="CO1577" s="30"/>
      <c r="CP1577" s="30"/>
      <c r="CQ1577" s="30"/>
      <c r="CR1577" s="30"/>
    </row>
    <row r="1578" spans="1:96" x14ac:dyDescent="0.25">
      <c r="A1578" s="30" t="s">
        <v>535</v>
      </c>
      <c r="B1578" s="30">
        <v>5415</v>
      </c>
      <c r="C1578" s="30" t="s">
        <v>2666</v>
      </c>
      <c r="D1578" s="30">
        <v>1420</v>
      </c>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c r="CA1578" s="30"/>
      <c r="CB1578" s="30"/>
      <c r="CC1578" s="30"/>
      <c r="CD1578" s="30"/>
      <c r="CE1578" s="30"/>
      <c r="CF1578" s="30"/>
      <c r="CG1578" s="30"/>
      <c r="CH1578" s="30"/>
      <c r="CI1578" s="30"/>
      <c r="CJ1578" s="30"/>
      <c r="CK1578" s="30"/>
      <c r="CL1578" s="30"/>
      <c r="CM1578" s="30"/>
      <c r="CN1578" s="30"/>
      <c r="CO1578" s="30"/>
      <c r="CP1578" s="30"/>
      <c r="CQ1578" s="30"/>
      <c r="CR1578" s="30"/>
    </row>
    <row r="1579" spans="1:96" x14ac:dyDescent="0.25">
      <c r="A1579" s="30" t="s">
        <v>536</v>
      </c>
      <c r="B1579" s="30">
        <v>2582</v>
      </c>
      <c r="C1579" s="30" t="s">
        <v>2641</v>
      </c>
      <c r="D1579" s="30">
        <v>20</v>
      </c>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30"/>
      <c r="CA1579" s="30"/>
      <c r="CB1579" s="30"/>
      <c r="CC1579" s="30"/>
      <c r="CD1579" s="30"/>
      <c r="CE1579" s="30"/>
      <c r="CF1579" s="30"/>
      <c r="CG1579" s="30"/>
      <c r="CH1579" s="30"/>
      <c r="CI1579" s="30"/>
      <c r="CJ1579" s="30"/>
      <c r="CK1579" s="30"/>
      <c r="CL1579" s="30"/>
      <c r="CM1579" s="30"/>
      <c r="CN1579" s="30"/>
      <c r="CO1579" s="30"/>
      <c r="CP1579" s="30"/>
      <c r="CQ1579" s="30"/>
      <c r="CR1579" s="30"/>
    </row>
    <row r="1580" spans="1:96" x14ac:dyDescent="0.25">
      <c r="A1580" s="30" t="s">
        <v>537</v>
      </c>
      <c r="B1580" s="30">
        <v>7467</v>
      </c>
      <c r="C1580" s="30" t="s">
        <v>2712</v>
      </c>
      <c r="D1580" s="30">
        <v>2000</v>
      </c>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c r="CP1580" s="30"/>
      <c r="CQ1580" s="30"/>
      <c r="CR1580" s="30"/>
    </row>
    <row r="1581" spans="1:96" x14ac:dyDescent="0.25">
      <c r="A1581" s="30" t="s">
        <v>538</v>
      </c>
      <c r="B1581" s="30">
        <v>7464</v>
      </c>
      <c r="C1581" s="30" t="s">
        <v>2671</v>
      </c>
      <c r="D1581" s="30">
        <v>470</v>
      </c>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c r="CP1581" s="30"/>
      <c r="CQ1581" s="30"/>
      <c r="CR1581" s="30"/>
    </row>
    <row r="1582" spans="1:96" x14ac:dyDescent="0.25">
      <c r="A1582" s="30" t="s">
        <v>539</v>
      </c>
      <c r="B1582" s="30">
        <v>7470</v>
      </c>
      <c r="C1582" s="30" t="s">
        <v>2764</v>
      </c>
      <c r="D1582" s="30">
        <v>1550</v>
      </c>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c r="CP1582" s="30"/>
      <c r="CQ1582" s="30"/>
      <c r="CR1582" s="30"/>
    </row>
    <row r="1583" spans="1:96" x14ac:dyDescent="0.25">
      <c r="A1583" s="30" t="s">
        <v>540</v>
      </c>
      <c r="B1583" s="30">
        <v>57</v>
      </c>
      <c r="C1583" s="30" t="s">
        <v>2641</v>
      </c>
      <c r="D1583" s="30">
        <v>20</v>
      </c>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c r="CP1583" s="30"/>
      <c r="CQ1583" s="30"/>
      <c r="CR1583" s="30"/>
    </row>
    <row r="1584" spans="1:96" x14ac:dyDescent="0.25">
      <c r="A1584" s="30" t="s">
        <v>541</v>
      </c>
      <c r="B1584" s="30">
        <v>9618</v>
      </c>
      <c r="C1584" s="30" t="s">
        <v>2651</v>
      </c>
      <c r="D1584" s="30">
        <v>1010</v>
      </c>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c r="CP1584" s="30"/>
      <c r="CQ1584" s="30"/>
      <c r="CR1584" s="30"/>
    </row>
    <row r="1585" spans="1:96" x14ac:dyDescent="0.25">
      <c r="A1585" s="30" t="s">
        <v>542</v>
      </c>
      <c r="B1585" s="30">
        <v>7476</v>
      </c>
      <c r="C1585" s="30" t="s">
        <v>2706</v>
      </c>
      <c r="D1585" s="30">
        <v>130</v>
      </c>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c r="CP1585" s="30"/>
      <c r="CQ1585" s="30"/>
      <c r="CR1585" s="30"/>
    </row>
    <row r="1586" spans="1:96" x14ac:dyDescent="0.25">
      <c r="A1586" s="30" t="s">
        <v>543</v>
      </c>
      <c r="B1586" s="30">
        <v>54</v>
      </c>
      <c r="C1586" s="30" t="s">
        <v>2857</v>
      </c>
      <c r="D1586" s="30">
        <v>3120</v>
      </c>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c r="CP1586" s="30"/>
      <c r="CQ1586" s="30"/>
      <c r="CR1586" s="30"/>
    </row>
    <row r="1587" spans="1:96" x14ac:dyDescent="0.25">
      <c r="A1587" s="30" t="s">
        <v>544</v>
      </c>
      <c r="B1587" s="30">
        <v>7481</v>
      </c>
      <c r="C1587" s="30" t="s">
        <v>2804</v>
      </c>
      <c r="D1587" s="30">
        <v>2690</v>
      </c>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c r="CP1587" s="30"/>
      <c r="CQ1587" s="30"/>
      <c r="CR1587" s="30"/>
    </row>
    <row r="1588" spans="1:96" x14ac:dyDescent="0.25">
      <c r="A1588" s="30" t="s">
        <v>545</v>
      </c>
      <c r="B1588" s="30">
        <v>7483</v>
      </c>
      <c r="C1588" s="30" t="s">
        <v>2666</v>
      </c>
      <c r="D1588" s="30">
        <v>1420</v>
      </c>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c r="CP1588" s="30"/>
      <c r="CQ1588" s="30"/>
      <c r="CR1588" s="30"/>
    </row>
    <row r="1589" spans="1:96" x14ac:dyDescent="0.25">
      <c r="A1589" s="30" t="s">
        <v>546</v>
      </c>
      <c r="B1589" s="30">
        <v>7482</v>
      </c>
      <c r="C1589" s="30" t="s">
        <v>2651</v>
      </c>
      <c r="D1589" s="30">
        <v>1010</v>
      </c>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30"/>
      <c r="CA1589" s="30"/>
      <c r="CB1589" s="30"/>
      <c r="CC1589" s="30"/>
      <c r="CD1589" s="30"/>
      <c r="CE1589" s="30"/>
      <c r="CF1589" s="30"/>
      <c r="CG1589" s="30"/>
      <c r="CH1589" s="30"/>
      <c r="CI1589" s="30"/>
      <c r="CJ1589" s="30"/>
      <c r="CK1589" s="30"/>
      <c r="CL1589" s="30"/>
      <c r="CM1589" s="30"/>
      <c r="CN1589" s="30"/>
      <c r="CO1589" s="30"/>
      <c r="CP1589" s="30"/>
      <c r="CQ1589" s="30"/>
      <c r="CR1589" s="30"/>
    </row>
    <row r="1590" spans="1:96" x14ac:dyDescent="0.25">
      <c r="A1590" s="30" t="s">
        <v>547</v>
      </c>
      <c r="B1590" s="30">
        <v>7490</v>
      </c>
      <c r="C1590" s="30" t="s">
        <v>2951</v>
      </c>
      <c r="D1590" s="30">
        <v>3110</v>
      </c>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30"/>
      <c r="CA1590" s="30"/>
      <c r="CB1590" s="30"/>
      <c r="CC1590" s="30"/>
      <c r="CD1590" s="30"/>
      <c r="CE1590" s="30"/>
      <c r="CF1590" s="30"/>
      <c r="CG1590" s="30"/>
      <c r="CH1590" s="30"/>
      <c r="CI1590" s="30"/>
      <c r="CJ1590" s="30"/>
      <c r="CK1590" s="30"/>
      <c r="CL1590" s="30"/>
      <c r="CM1590" s="30"/>
      <c r="CN1590" s="30"/>
      <c r="CO1590" s="30"/>
      <c r="CP1590" s="30"/>
      <c r="CQ1590" s="30"/>
      <c r="CR1590" s="30"/>
    </row>
    <row r="1591" spans="1:96" x14ac:dyDescent="0.25">
      <c r="A1591" s="30" t="s">
        <v>548</v>
      </c>
      <c r="B1591" s="30">
        <v>7500</v>
      </c>
      <c r="C1591" s="30" t="s">
        <v>2663</v>
      </c>
      <c r="D1591" s="30">
        <v>30</v>
      </c>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30"/>
      <c r="CA1591" s="30"/>
      <c r="CB1591" s="30"/>
      <c r="CC1591" s="30"/>
      <c r="CD1591" s="30"/>
      <c r="CE1591" s="30"/>
      <c r="CF1591" s="30"/>
      <c r="CG1591" s="30"/>
      <c r="CH1591" s="30"/>
      <c r="CI1591" s="30"/>
      <c r="CJ1591" s="30"/>
      <c r="CK1591" s="30"/>
      <c r="CL1591" s="30"/>
      <c r="CM1591" s="30"/>
      <c r="CN1591" s="30"/>
      <c r="CO1591" s="30"/>
      <c r="CP1591" s="30"/>
      <c r="CQ1591" s="30"/>
      <c r="CR1591" s="30"/>
    </row>
    <row r="1592" spans="1:96" x14ac:dyDescent="0.25">
      <c r="A1592" s="30" t="s">
        <v>549</v>
      </c>
      <c r="B1592" s="30">
        <v>7512</v>
      </c>
      <c r="C1592" s="30" t="s">
        <v>2702</v>
      </c>
      <c r="D1592" s="30">
        <v>8001</v>
      </c>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30"/>
      <c r="CA1592" s="30"/>
      <c r="CB1592" s="30"/>
      <c r="CC1592" s="30"/>
      <c r="CD1592" s="30"/>
      <c r="CE1592" s="30"/>
      <c r="CF1592" s="30"/>
      <c r="CG1592" s="30"/>
      <c r="CH1592" s="30"/>
      <c r="CI1592" s="30"/>
      <c r="CJ1592" s="30"/>
      <c r="CK1592" s="30"/>
      <c r="CL1592" s="30"/>
      <c r="CM1592" s="30"/>
      <c r="CN1592" s="30"/>
      <c r="CO1592" s="30"/>
      <c r="CP1592" s="30"/>
      <c r="CQ1592" s="30"/>
      <c r="CR1592" s="30"/>
    </row>
    <row r="1593" spans="1:96" x14ac:dyDescent="0.25">
      <c r="A1593" s="30" t="s">
        <v>550</v>
      </c>
      <c r="B1593" s="30">
        <v>7096</v>
      </c>
      <c r="C1593" s="30" t="s">
        <v>2647</v>
      </c>
      <c r="D1593" s="30">
        <v>900</v>
      </c>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c r="CP1593" s="30"/>
      <c r="CQ1593" s="30"/>
      <c r="CR1593" s="30"/>
    </row>
    <row r="1594" spans="1:96" x14ac:dyDescent="0.25">
      <c r="A1594" s="30" t="s">
        <v>551</v>
      </c>
      <c r="B1594" s="30">
        <v>2954</v>
      </c>
      <c r="C1594" s="30" t="s">
        <v>2647</v>
      </c>
      <c r="D1594" s="30">
        <v>900</v>
      </c>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c r="CP1594" s="30"/>
      <c r="CQ1594" s="30"/>
      <c r="CR1594" s="30"/>
    </row>
    <row r="1595" spans="1:96" x14ac:dyDescent="0.25">
      <c r="A1595" s="30" t="s">
        <v>552</v>
      </c>
      <c r="B1595" s="30">
        <v>7513</v>
      </c>
      <c r="C1595" s="30" t="s">
        <v>2651</v>
      </c>
      <c r="D1595" s="30">
        <v>1010</v>
      </c>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c r="CP1595" s="30"/>
      <c r="CQ1595" s="30"/>
      <c r="CR1595" s="30"/>
    </row>
    <row r="1596" spans="1:96" x14ac:dyDescent="0.25">
      <c r="A1596" s="30" t="s">
        <v>553</v>
      </c>
      <c r="B1596" s="30">
        <v>7517</v>
      </c>
      <c r="C1596" s="30" t="s">
        <v>2915</v>
      </c>
      <c r="D1596" s="30">
        <v>920</v>
      </c>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c r="CP1596" s="30"/>
      <c r="CQ1596" s="30"/>
      <c r="CR1596" s="30"/>
    </row>
    <row r="1597" spans="1:96" x14ac:dyDescent="0.25">
      <c r="A1597" s="30" t="s">
        <v>554</v>
      </c>
      <c r="B1597" s="30">
        <v>7518</v>
      </c>
      <c r="C1597" s="30" t="s">
        <v>2716</v>
      </c>
      <c r="D1597" s="30">
        <v>140</v>
      </c>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c r="CP1597" s="30"/>
      <c r="CQ1597" s="30"/>
      <c r="CR1597" s="30"/>
    </row>
    <row r="1598" spans="1:96" x14ac:dyDescent="0.25">
      <c r="A1598" s="30" t="s">
        <v>555</v>
      </c>
      <c r="B1598" s="30">
        <v>7523</v>
      </c>
      <c r="C1598" s="30" t="s">
        <v>2651</v>
      </c>
      <c r="D1598" s="30">
        <v>1010</v>
      </c>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30"/>
      <c r="CI1598" s="30"/>
      <c r="CJ1598" s="30"/>
      <c r="CK1598" s="30"/>
      <c r="CL1598" s="30"/>
      <c r="CM1598" s="30"/>
      <c r="CN1598" s="30"/>
      <c r="CO1598" s="30"/>
      <c r="CP1598" s="30"/>
      <c r="CQ1598" s="30"/>
      <c r="CR1598" s="30"/>
    </row>
    <row r="1599" spans="1:96" x14ac:dyDescent="0.25">
      <c r="A1599" s="30" t="s">
        <v>556</v>
      </c>
      <c r="B1599" s="30">
        <v>7528</v>
      </c>
      <c r="C1599" s="30" t="s">
        <v>2700</v>
      </c>
      <c r="D1599" s="30">
        <v>480</v>
      </c>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30"/>
      <c r="BI1599" s="30"/>
      <c r="BJ1599" s="30"/>
      <c r="BK1599" s="30"/>
      <c r="BL1599" s="30"/>
      <c r="BM1599" s="30"/>
      <c r="BN1599" s="30"/>
      <c r="BO1599" s="30"/>
      <c r="BP1599" s="30"/>
      <c r="BQ1599" s="30"/>
      <c r="BR1599" s="30"/>
      <c r="BS1599" s="30"/>
      <c r="BT1599" s="30"/>
      <c r="BU1599" s="30"/>
      <c r="BV1599" s="30"/>
      <c r="BW1599" s="30"/>
      <c r="BX1599" s="30"/>
      <c r="BY1599" s="30"/>
      <c r="BZ1599" s="30"/>
      <c r="CA1599" s="30"/>
      <c r="CB1599" s="30"/>
      <c r="CC1599" s="30"/>
      <c r="CD1599" s="30"/>
      <c r="CE1599" s="30"/>
      <c r="CF1599" s="30"/>
      <c r="CG1599" s="30"/>
      <c r="CH1599" s="30"/>
      <c r="CI1599" s="30"/>
      <c r="CJ1599" s="30"/>
      <c r="CK1599" s="30"/>
      <c r="CL1599" s="30"/>
      <c r="CM1599" s="30"/>
      <c r="CN1599" s="30"/>
      <c r="CO1599" s="30"/>
      <c r="CP1599" s="30"/>
      <c r="CQ1599" s="30"/>
      <c r="CR1599" s="30"/>
    </row>
    <row r="1600" spans="1:96" x14ac:dyDescent="0.25">
      <c r="A1600" s="30" t="s">
        <v>557</v>
      </c>
      <c r="B1600" s="30">
        <v>7529</v>
      </c>
      <c r="C1600" s="30" t="s">
        <v>2666</v>
      </c>
      <c r="D1600" s="30">
        <v>1420</v>
      </c>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30"/>
      <c r="BI1600" s="30"/>
      <c r="BJ1600" s="30"/>
      <c r="BK1600" s="30"/>
      <c r="BL1600" s="30"/>
      <c r="BM1600" s="30"/>
      <c r="BN1600" s="30"/>
      <c r="BO1600" s="30"/>
      <c r="BP1600" s="30"/>
      <c r="BQ1600" s="30"/>
      <c r="BR1600" s="30"/>
      <c r="BS1600" s="30"/>
      <c r="BT1600" s="30"/>
      <c r="BU1600" s="30"/>
      <c r="BV1600" s="30"/>
      <c r="BW1600" s="30"/>
      <c r="BX1600" s="30"/>
      <c r="BY1600" s="30"/>
      <c r="BZ1600" s="30"/>
      <c r="CA1600" s="30"/>
      <c r="CB1600" s="30"/>
      <c r="CC1600" s="30"/>
      <c r="CD1600" s="30"/>
      <c r="CE1600" s="30"/>
      <c r="CF1600" s="30"/>
      <c r="CG1600" s="30"/>
      <c r="CH1600" s="30"/>
      <c r="CI1600" s="30"/>
      <c r="CJ1600" s="30"/>
      <c r="CK1600" s="30"/>
      <c r="CL1600" s="30"/>
      <c r="CM1600" s="30"/>
      <c r="CN1600" s="30"/>
      <c r="CO1600" s="30"/>
      <c r="CP1600" s="30"/>
      <c r="CQ1600" s="30"/>
      <c r="CR1600" s="30"/>
    </row>
    <row r="1601" spans="1:96" x14ac:dyDescent="0.25">
      <c r="A1601" s="30" t="s">
        <v>558</v>
      </c>
      <c r="B1601" s="30">
        <v>7530</v>
      </c>
      <c r="C1601" s="30" t="s">
        <v>2640</v>
      </c>
      <c r="D1601" s="30">
        <v>2700</v>
      </c>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30"/>
      <c r="BI1601" s="30"/>
      <c r="BJ1601" s="30"/>
      <c r="BK1601" s="30"/>
      <c r="BL1601" s="30"/>
      <c r="BM1601" s="30"/>
      <c r="BN1601" s="30"/>
      <c r="BO1601" s="30"/>
      <c r="BP1601" s="30"/>
      <c r="BQ1601" s="30"/>
      <c r="BR1601" s="30"/>
      <c r="BS1601" s="30"/>
      <c r="BT1601" s="30"/>
      <c r="BU1601" s="30"/>
      <c r="BV1601" s="30"/>
      <c r="BW1601" s="30"/>
      <c r="BX1601" s="30"/>
      <c r="BY1601" s="30"/>
      <c r="BZ1601" s="30"/>
      <c r="CA1601" s="30"/>
      <c r="CB1601" s="30"/>
      <c r="CC1601" s="30"/>
      <c r="CD1601" s="30"/>
      <c r="CE1601" s="30"/>
      <c r="CF1601" s="30"/>
      <c r="CG1601" s="30"/>
      <c r="CH1601" s="30"/>
      <c r="CI1601" s="30"/>
      <c r="CJ1601" s="30"/>
      <c r="CK1601" s="30"/>
      <c r="CL1601" s="30"/>
      <c r="CM1601" s="30"/>
      <c r="CN1601" s="30"/>
      <c r="CO1601" s="30"/>
      <c r="CP1601" s="30"/>
      <c r="CQ1601" s="30"/>
      <c r="CR1601" s="30"/>
    </row>
    <row r="1602" spans="1:96" x14ac:dyDescent="0.25">
      <c r="A1602" s="30" t="s">
        <v>559</v>
      </c>
      <c r="B1602" s="30">
        <v>7534</v>
      </c>
      <c r="C1602" s="30" t="s">
        <v>2640</v>
      </c>
      <c r="D1602" s="30">
        <v>2700</v>
      </c>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c r="CP1602" s="30"/>
      <c r="CQ1602" s="30"/>
      <c r="CR1602" s="30"/>
    </row>
    <row r="1603" spans="1:96" x14ac:dyDescent="0.25">
      <c r="A1603" s="30" t="s">
        <v>560</v>
      </c>
      <c r="B1603" s="30">
        <v>7556</v>
      </c>
      <c r="C1603" s="30" t="s">
        <v>2651</v>
      </c>
      <c r="D1603" s="30">
        <v>1010</v>
      </c>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c r="CP1603" s="30"/>
      <c r="CQ1603" s="30"/>
      <c r="CR1603" s="30"/>
    </row>
    <row r="1604" spans="1:96" x14ac:dyDescent="0.25">
      <c r="A1604" s="30" t="s">
        <v>561</v>
      </c>
      <c r="B1604" s="30">
        <v>7554</v>
      </c>
      <c r="C1604" s="30" t="s">
        <v>2642</v>
      </c>
      <c r="D1604" s="30">
        <v>880</v>
      </c>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c r="CA1604" s="30"/>
      <c r="CB1604" s="30"/>
      <c r="CC1604" s="30"/>
      <c r="CD1604" s="30"/>
      <c r="CE1604" s="30"/>
      <c r="CF1604" s="30"/>
      <c r="CG1604" s="30"/>
      <c r="CH1604" s="30"/>
      <c r="CI1604" s="30"/>
      <c r="CJ1604" s="30"/>
      <c r="CK1604" s="30"/>
      <c r="CL1604" s="30"/>
      <c r="CM1604" s="30"/>
      <c r="CN1604" s="30"/>
      <c r="CO1604" s="30"/>
      <c r="CP1604" s="30"/>
      <c r="CQ1604" s="30"/>
      <c r="CR1604" s="30"/>
    </row>
    <row r="1605" spans="1:96" x14ac:dyDescent="0.25">
      <c r="A1605" s="30" t="s">
        <v>562</v>
      </c>
      <c r="B1605" s="30">
        <v>7558</v>
      </c>
      <c r="C1605" s="30" t="s">
        <v>2696</v>
      </c>
      <c r="D1605" s="30">
        <v>180</v>
      </c>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c r="CA1605" s="30"/>
      <c r="CB1605" s="30"/>
      <c r="CC1605" s="30"/>
      <c r="CD1605" s="30"/>
      <c r="CE1605" s="30"/>
      <c r="CF1605" s="30"/>
      <c r="CG1605" s="30"/>
      <c r="CH1605" s="30"/>
      <c r="CI1605" s="30"/>
      <c r="CJ1605" s="30"/>
      <c r="CK1605" s="30"/>
      <c r="CL1605" s="30"/>
      <c r="CM1605" s="30"/>
      <c r="CN1605" s="30"/>
      <c r="CO1605" s="30"/>
      <c r="CP1605" s="30"/>
      <c r="CQ1605" s="30"/>
      <c r="CR1605" s="30"/>
    </row>
    <row r="1606" spans="1:96" x14ac:dyDescent="0.25">
      <c r="A1606" s="30" t="s">
        <v>563</v>
      </c>
      <c r="B1606" s="30">
        <v>7562</v>
      </c>
      <c r="C1606" s="30" t="s">
        <v>2647</v>
      </c>
      <c r="D1606" s="30">
        <v>900</v>
      </c>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30"/>
      <c r="CI1606" s="30"/>
      <c r="CJ1606" s="30"/>
      <c r="CK1606" s="30"/>
      <c r="CL1606" s="30"/>
      <c r="CM1606" s="30"/>
      <c r="CN1606" s="30"/>
      <c r="CO1606" s="30"/>
      <c r="CP1606" s="30"/>
      <c r="CQ1606" s="30"/>
      <c r="CR1606" s="30"/>
    </row>
    <row r="1607" spans="1:96" x14ac:dyDescent="0.25">
      <c r="A1607" s="30" t="s">
        <v>564</v>
      </c>
      <c r="B1607" s="30">
        <v>5607</v>
      </c>
      <c r="C1607" s="30" t="s">
        <v>2647</v>
      </c>
      <c r="D1607" s="30">
        <v>900</v>
      </c>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c r="CP1607" s="30"/>
      <c r="CQ1607" s="30"/>
      <c r="CR1607" s="30"/>
    </row>
    <row r="1608" spans="1:96" x14ac:dyDescent="0.25">
      <c r="A1608" s="30" t="s">
        <v>565</v>
      </c>
      <c r="B1608" s="30">
        <v>7559</v>
      </c>
      <c r="C1608" s="30" t="s">
        <v>2706</v>
      </c>
      <c r="D1608" s="30">
        <v>130</v>
      </c>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c r="CP1608" s="30"/>
      <c r="CQ1608" s="30"/>
      <c r="CR1608" s="30"/>
    </row>
    <row r="1609" spans="1:96" x14ac:dyDescent="0.25">
      <c r="A1609" s="30" t="s">
        <v>566</v>
      </c>
      <c r="B1609" s="30">
        <v>6772</v>
      </c>
      <c r="C1609" s="30" t="s">
        <v>2647</v>
      </c>
      <c r="D1609" s="30">
        <v>900</v>
      </c>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c r="CP1609" s="30"/>
      <c r="CQ1609" s="30"/>
      <c r="CR1609" s="30"/>
    </row>
    <row r="1610" spans="1:96" x14ac:dyDescent="0.25">
      <c r="A1610" s="30" t="s">
        <v>567</v>
      </c>
      <c r="B1610" s="30">
        <v>7568</v>
      </c>
      <c r="C1610" s="30" t="s">
        <v>2940</v>
      </c>
      <c r="D1610" s="30">
        <v>500</v>
      </c>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c r="CP1610" s="30"/>
      <c r="CQ1610" s="30"/>
      <c r="CR1610" s="30"/>
    </row>
    <row r="1611" spans="1:96" x14ac:dyDescent="0.25">
      <c r="A1611" s="30" t="s">
        <v>568</v>
      </c>
      <c r="B1611" s="30">
        <v>4680</v>
      </c>
      <c r="C1611" s="30" t="s">
        <v>2940</v>
      </c>
      <c r="D1611" s="30">
        <v>500</v>
      </c>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c r="CP1611" s="30"/>
      <c r="CQ1611" s="30"/>
      <c r="CR1611" s="30"/>
    </row>
    <row r="1612" spans="1:96" x14ac:dyDescent="0.25">
      <c r="A1612" s="30" t="s">
        <v>569</v>
      </c>
      <c r="B1612" s="30">
        <v>7578</v>
      </c>
      <c r="C1612" s="30" t="s">
        <v>2642</v>
      </c>
      <c r="D1612" s="30">
        <v>880</v>
      </c>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c r="CP1612" s="30"/>
      <c r="CQ1612" s="30"/>
      <c r="CR1612" s="30"/>
    </row>
    <row r="1613" spans="1:96" x14ac:dyDescent="0.25">
      <c r="A1613" s="30" t="s">
        <v>570</v>
      </c>
      <c r="B1613" s="30">
        <v>7584</v>
      </c>
      <c r="C1613" s="30" t="s">
        <v>2671</v>
      </c>
      <c r="D1613" s="30">
        <v>470</v>
      </c>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c r="CP1613" s="30"/>
      <c r="CQ1613" s="30"/>
      <c r="CR1613" s="30"/>
    </row>
    <row r="1614" spans="1:96" x14ac:dyDescent="0.25">
      <c r="A1614" s="30" t="s">
        <v>571</v>
      </c>
      <c r="B1614" s="30">
        <v>7592</v>
      </c>
      <c r="C1614" s="30" t="s">
        <v>2700</v>
      </c>
      <c r="D1614" s="30">
        <v>480</v>
      </c>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c r="CP1614" s="30"/>
      <c r="CQ1614" s="30"/>
      <c r="CR1614" s="30"/>
    </row>
    <row r="1615" spans="1:96" x14ac:dyDescent="0.25">
      <c r="A1615" s="30" t="s">
        <v>572</v>
      </c>
      <c r="B1615" s="30">
        <v>7610</v>
      </c>
      <c r="C1615" s="30" t="s">
        <v>2647</v>
      </c>
      <c r="D1615" s="30">
        <v>900</v>
      </c>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c r="CP1615" s="30"/>
      <c r="CQ1615" s="30"/>
      <c r="CR1615" s="30"/>
    </row>
    <row r="1616" spans="1:96" x14ac:dyDescent="0.25">
      <c r="A1616" s="30" t="s">
        <v>573</v>
      </c>
      <c r="B1616" s="30">
        <v>7611</v>
      </c>
      <c r="C1616" s="30" t="s">
        <v>2669</v>
      </c>
      <c r="D1616" s="30">
        <v>980</v>
      </c>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30"/>
      <c r="CA1616" s="30"/>
      <c r="CB1616" s="30"/>
      <c r="CC1616" s="30"/>
      <c r="CD1616" s="30"/>
      <c r="CE1616" s="30"/>
      <c r="CF1616" s="30"/>
      <c r="CG1616" s="30"/>
      <c r="CH1616" s="30"/>
      <c r="CI1616" s="30"/>
      <c r="CJ1616" s="30"/>
      <c r="CK1616" s="30"/>
      <c r="CL1616" s="30"/>
      <c r="CM1616" s="30"/>
      <c r="CN1616" s="30"/>
      <c r="CO1616" s="30"/>
      <c r="CP1616" s="30"/>
      <c r="CQ1616" s="30"/>
      <c r="CR1616" s="30"/>
    </row>
    <row r="1617" spans="1:96" x14ac:dyDescent="0.25">
      <c r="A1617" s="30" t="s">
        <v>574</v>
      </c>
      <c r="B1617" s="30">
        <v>7613</v>
      </c>
      <c r="C1617" s="30" t="s">
        <v>2768</v>
      </c>
      <c r="D1617" s="30">
        <v>1110</v>
      </c>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30"/>
      <c r="CA1617" s="30"/>
      <c r="CB1617" s="30"/>
      <c r="CC1617" s="30"/>
      <c r="CD1617" s="30"/>
      <c r="CE1617" s="30"/>
      <c r="CF1617" s="30"/>
      <c r="CG1617" s="30"/>
      <c r="CH1617" s="30"/>
      <c r="CI1617" s="30"/>
      <c r="CJ1617" s="30"/>
      <c r="CK1617" s="30"/>
      <c r="CL1617" s="30"/>
      <c r="CM1617" s="30"/>
      <c r="CN1617" s="30"/>
      <c r="CO1617" s="30"/>
      <c r="CP1617" s="30"/>
      <c r="CQ1617" s="30"/>
      <c r="CR1617" s="30"/>
    </row>
    <row r="1618" spans="1:96" x14ac:dyDescent="0.25">
      <c r="A1618" s="30" t="s">
        <v>575</v>
      </c>
      <c r="B1618" s="30">
        <v>7606</v>
      </c>
      <c r="C1618" s="30" t="s">
        <v>2716</v>
      </c>
      <c r="D1618" s="30">
        <v>140</v>
      </c>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30"/>
      <c r="CA1618" s="30"/>
      <c r="CB1618" s="30"/>
      <c r="CC1618" s="30"/>
      <c r="CD1618" s="30"/>
      <c r="CE1618" s="30"/>
      <c r="CF1618" s="30"/>
      <c r="CG1618" s="30"/>
      <c r="CH1618" s="30"/>
      <c r="CI1618" s="30"/>
      <c r="CJ1618" s="30"/>
      <c r="CK1618" s="30"/>
      <c r="CL1618" s="30"/>
      <c r="CM1618" s="30"/>
      <c r="CN1618" s="30"/>
      <c r="CO1618" s="30"/>
      <c r="CP1618" s="30"/>
      <c r="CQ1618" s="30"/>
      <c r="CR1618" s="30"/>
    </row>
    <row r="1619" spans="1:96" x14ac:dyDescent="0.25">
      <c r="A1619" s="30" t="s">
        <v>576</v>
      </c>
      <c r="B1619" s="30">
        <v>1936</v>
      </c>
      <c r="C1619" s="30" t="s">
        <v>2896</v>
      </c>
      <c r="D1619" s="30">
        <v>2020</v>
      </c>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30"/>
      <c r="CA1619" s="30"/>
      <c r="CB1619" s="30"/>
      <c r="CC1619" s="30"/>
      <c r="CD1619" s="30"/>
      <c r="CE1619" s="30"/>
      <c r="CF1619" s="30"/>
      <c r="CG1619" s="30"/>
      <c r="CH1619" s="30"/>
      <c r="CI1619" s="30"/>
      <c r="CJ1619" s="30"/>
      <c r="CK1619" s="30"/>
      <c r="CL1619" s="30"/>
      <c r="CM1619" s="30"/>
      <c r="CN1619" s="30"/>
      <c r="CO1619" s="30"/>
      <c r="CP1619" s="30"/>
      <c r="CQ1619" s="30"/>
      <c r="CR1619" s="30"/>
    </row>
    <row r="1620" spans="1:96" x14ac:dyDescent="0.25">
      <c r="A1620" s="30" t="s">
        <v>577</v>
      </c>
      <c r="B1620" s="30">
        <v>7612</v>
      </c>
      <c r="C1620" s="30" t="s">
        <v>2985</v>
      </c>
      <c r="D1620" s="30">
        <v>560</v>
      </c>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c r="CP1620" s="30"/>
      <c r="CQ1620" s="30"/>
      <c r="CR1620" s="30"/>
    </row>
    <row r="1621" spans="1:96" x14ac:dyDescent="0.25">
      <c r="A1621" s="30" t="s">
        <v>578</v>
      </c>
      <c r="B1621" s="30">
        <v>7616</v>
      </c>
      <c r="C1621" s="30" t="s">
        <v>2985</v>
      </c>
      <c r="D1621" s="30">
        <v>560</v>
      </c>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row>
    <row r="1622" spans="1:96" x14ac:dyDescent="0.25">
      <c r="A1622" s="30" t="s">
        <v>579</v>
      </c>
      <c r="B1622" s="30">
        <v>7626</v>
      </c>
      <c r="C1622" s="30" t="s">
        <v>2986</v>
      </c>
      <c r="D1622" s="30">
        <v>110</v>
      </c>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row>
    <row r="1623" spans="1:96" x14ac:dyDescent="0.25">
      <c r="A1623" s="30" t="s">
        <v>580</v>
      </c>
      <c r="B1623" s="30">
        <v>7630</v>
      </c>
      <c r="C1623" s="30" t="s">
        <v>2986</v>
      </c>
      <c r="D1623" s="30">
        <v>110</v>
      </c>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c r="CP1623" s="30"/>
      <c r="CQ1623" s="30"/>
      <c r="CR1623" s="30"/>
    </row>
    <row r="1624" spans="1:96" x14ac:dyDescent="0.25">
      <c r="A1624" s="30" t="s">
        <v>581</v>
      </c>
      <c r="B1624" s="30">
        <v>7640</v>
      </c>
      <c r="C1624" s="30" t="s">
        <v>2760</v>
      </c>
      <c r="D1624" s="30">
        <v>1560</v>
      </c>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c r="CP1624" s="30"/>
      <c r="CQ1624" s="30"/>
      <c r="CR1624" s="30"/>
    </row>
    <row r="1625" spans="1:96" x14ac:dyDescent="0.25">
      <c r="A1625" s="30" t="s">
        <v>582</v>
      </c>
      <c r="B1625" s="30">
        <v>7660</v>
      </c>
      <c r="C1625" s="30" t="s">
        <v>2987</v>
      </c>
      <c r="D1625" s="30">
        <v>2750</v>
      </c>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0"/>
      <c r="CA1625" s="30"/>
      <c r="CB1625" s="30"/>
      <c r="CC1625" s="30"/>
      <c r="CD1625" s="30"/>
      <c r="CE1625" s="30"/>
      <c r="CF1625" s="30"/>
      <c r="CG1625" s="30"/>
      <c r="CH1625" s="30"/>
      <c r="CI1625" s="30"/>
      <c r="CJ1625" s="30"/>
      <c r="CK1625" s="30"/>
      <c r="CL1625" s="30"/>
      <c r="CM1625" s="30"/>
      <c r="CN1625" s="30"/>
      <c r="CO1625" s="30"/>
      <c r="CP1625" s="30"/>
      <c r="CQ1625" s="30"/>
      <c r="CR1625" s="30"/>
    </row>
    <row r="1626" spans="1:96" x14ac:dyDescent="0.25">
      <c r="A1626" s="30" t="s">
        <v>583</v>
      </c>
      <c r="B1626" s="30">
        <v>7668</v>
      </c>
      <c r="C1626" s="30" t="s">
        <v>2987</v>
      </c>
      <c r="D1626" s="30">
        <v>2750</v>
      </c>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30"/>
      <c r="BP1626" s="30"/>
      <c r="BQ1626" s="30"/>
      <c r="BR1626" s="30"/>
      <c r="BS1626" s="30"/>
      <c r="BT1626" s="30"/>
      <c r="BU1626" s="30"/>
      <c r="BV1626" s="30"/>
      <c r="BW1626" s="30"/>
      <c r="BX1626" s="30"/>
      <c r="BY1626" s="30"/>
      <c r="BZ1626" s="30"/>
      <c r="CA1626" s="30"/>
      <c r="CB1626" s="30"/>
      <c r="CC1626" s="30"/>
      <c r="CD1626" s="30"/>
      <c r="CE1626" s="30"/>
      <c r="CF1626" s="30"/>
      <c r="CG1626" s="30"/>
      <c r="CH1626" s="30"/>
      <c r="CI1626" s="30"/>
      <c r="CJ1626" s="30"/>
      <c r="CK1626" s="30"/>
      <c r="CL1626" s="30"/>
      <c r="CM1626" s="30"/>
      <c r="CN1626" s="30"/>
      <c r="CO1626" s="30"/>
      <c r="CP1626" s="30"/>
      <c r="CQ1626" s="30"/>
      <c r="CR1626" s="30"/>
    </row>
    <row r="1627" spans="1:96" x14ac:dyDescent="0.25">
      <c r="A1627" s="30" t="s">
        <v>584</v>
      </c>
      <c r="B1627" s="30">
        <v>7664</v>
      </c>
      <c r="C1627" s="30" t="s">
        <v>2987</v>
      </c>
      <c r="D1627" s="30">
        <v>2750</v>
      </c>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30"/>
      <c r="BI1627" s="30"/>
      <c r="BJ1627" s="30"/>
      <c r="BK1627" s="30"/>
      <c r="BL1627" s="30"/>
      <c r="BM1627" s="30"/>
      <c r="BN1627" s="30"/>
      <c r="BO1627" s="30"/>
      <c r="BP1627" s="30"/>
      <c r="BQ1627" s="30"/>
      <c r="BR1627" s="30"/>
      <c r="BS1627" s="30"/>
      <c r="BT1627" s="30"/>
      <c r="BU1627" s="30"/>
      <c r="BV1627" s="30"/>
      <c r="BW1627" s="30"/>
      <c r="BX1627" s="30"/>
      <c r="BY1627" s="30"/>
      <c r="BZ1627" s="30"/>
      <c r="CA1627" s="30"/>
      <c r="CB1627" s="30"/>
      <c r="CC1627" s="30"/>
      <c r="CD1627" s="30"/>
      <c r="CE1627" s="30"/>
      <c r="CF1627" s="30"/>
      <c r="CG1627" s="30"/>
      <c r="CH1627" s="30"/>
      <c r="CI1627" s="30"/>
      <c r="CJ1627" s="30"/>
      <c r="CK1627" s="30"/>
      <c r="CL1627" s="30"/>
      <c r="CM1627" s="30"/>
      <c r="CN1627" s="30"/>
      <c r="CO1627" s="30"/>
      <c r="CP1627" s="30"/>
      <c r="CQ1627" s="30"/>
      <c r="CR1627" s="30"/>
    </row>
    <row r="1628" spans="1:96" x14ac:dyDescent="0.25">
      <c r="A1628" s="30" t="s">
        <v>585</v>
      </c>
      <c r="B1628" s="30">
        <v>9434</v>
      </c>
      <c r="C1628" s="30" t="s">
        <v>2712</v>
      </c>
      <c r="D1628" s="30">
        <v>2000</v>
      </c>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30"/>
      <c r="BI1628" s="30"/>
      <c r="BJ1628" s="30"/>
      <c r="BK1628" s="30"/>
      <c r="BL1628" s="30"/>
      <c r="BM1628" s="30"/>
      <c r="BN1628" s="30"/>
      <c r="BO1628" s="30"/>
      <c r="BP1628" s="30"/>
      <c r="BQ1628" s="30"/>
      <c r="BR1628" s="30"/>
      <c r="BS1628" s="30"/>
      <c r="BT1628" s="30"/>
      <c r="BU1628" s="30"/>
      <c r="BV1628" s="30"/>
      <c r="BW1628" s="30"/>
      <c r="BX1628" s="30"/>
      <c r="BY1628" s="30"/>
      <c r="BZ1628" s="30"/>
      <c r="CA1628" s="30"/>
      <c r="CB1628" s="30"/>
      <c r="CC1628" s="30"/>
      <c r="CD1628" s="30"/>
      <c r="CE1628" s="30"/>
      <c r="CF1628" s="30"/>
      <c r="CG1628" s="30"/>
      <c r="CH1628" s="30"/>
      <c r="CI1628" s="30"/>
      <c r="CJ1628" s="30"/>
      <c r="CK1628" s="30"/>
      <c r="CL1628" s="30"/>
      <c r="CM1628" s="30"/>
      <c r="CN1628" s="30"/>
      <c r="CO1628" s="30"/>
      <c r="CP1628" s="30"/>
      <c r="CQ1628" s="30"/>
      <c r="CR1628" s="30"/>
    </row>
    <row r="1629" spans="1:96" x14ac:dyDescent="0.25">
      <c r="A1629" s="30" t="s">
        <v>586</v>
      </c>
      <c r="B1629" s="30">
        <v>7698</v>
      </c>
      <c r="C1629" s="30" t="s">
        <v>2642</v>
      </c>
      <c r="D1629" s="30">
        <v>880</v>
      </c>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c r="CP1629" s="30"/>
      <c r="CQ1629" s="30"/>
      <c r="CR1629" s="30"/>
    </row>
    <row r="1630" spans="1:96" x14ac:dyDescent="0.25">
      <c r="A1630" s="30" t="s">
        <v>587</v>
      </c>
      <c r="B1630" s="30">
        <v>1376</v>
      </c>
      <c r="C1630" s="30" t="s">
        <v>2702</v>
      </c>
      <c r="D1630" s="30">
        <v>8001</v>
      </c>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c r="CP1630" s="30"/>
      <c r="CQ1630" s="30"/>
      <c r="CR1630" s="30"/>
    </row>
    <row r="1631" spans="1:96" x14ac:dyDescent="0.25">
      <c r="A1631" s="30" t="s">
        <v>588</v>
      </c>
      <c r="B1631" s="30">
        <v>7705</v>
      </c>
      <c r="C1631" s="30" t="s">
        <v>2651</v>
      </c>
      <c r="D1631" s="30">
        <v>1010</v>
      </c>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c r="CP1631" s="30"/>
      <c r="CQ1631" s="30"/>
      <c r="CR1631" s="30"/>
    </row>
    <row r="1632" spans="1:96" x14ac:dyDescent="0.25">
      <c r="A1632" s="30" t="s">
        <v>589</v>
      </c>
      <c r="B1632" s="30">
        <v>7700</v>
      </c>
      <c r="C1632" s="30" t="s">
        <v>2857</v>
      </c>
      <c r="D1632" s="30">
        <v>3120</v>
      </c>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c r="CA1632" s="30"/>
      <c r="CB1632" s="30"/>
      <c r="CC1632" s="30"/>
      <c r="CD1632" s="30"/>
      <c r="CE1632" s="30"/>
      <c r="CF1632" s="30"/>
      <c r="CG1632" s="30"/>
      <c r="CH1632" s="30"/>
      <c r="CI1632" s="30"/>
      <c r="CJ1632" s="30"/>
      <c r="CK1632" s="30"/>
      <c r="CL1632" s="30"/>
      <c r="CM1632" s="30"/>
      <c r="CN1632" s="30"/>
      <c r="CO1632" s="30"/>
      <c r="CP1632" s="30"/>
      <c r="CQ1632" s="30"/>
      <c r="CR1632" s="30"/>
    </row>
    <row r="1633" spans="1:96" x14ac:dyDescent="0.25">
      <c r="A1633" s="30" t="s">
        <v>590</v>
      </c>
      <c r="B1633" s="30">
        <v>7725</v>
      </c>
      <c r="C1633" s="30" t="s">
        <v>2800</v>
      </c>
      <c r="D1633" s="30">
        <v>40</v>
      </c>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30"/>
      <c r="CA1633" s="30"/>
      <c r="CB1633" s="30"/>
      <c r="CC1633" s="30"/>
      <c r="CD1633" s="30"/>
      <c r="CE1633" s="30"/>
      <c r="CF1633" s="30"/>
      <c r="CG1633" s="30"/>
      <c r="CH1633" s="30"/>
      <c r="CI1633" s="30"/>
      <c r="CJ1633" s="30"/>
      <c r="CK1633" s="30"/>
      <c r="CL1633" s="30"/>
      <c r="CM1633" s="30"/>
      <c r="CN1633" s="30"/>
      <c r="CO1633" s="30"/>
      <c r="CP1633" s="30"/>
      <c r="CQ1633" s="30"/>
      <c r="CR1633" s="30"/>
    </row>
    <row r="1634" spans="1:96" x14ac:dyDescent="0.25">
      <c r="A1634" s="30" t="s">
        <v>591</v>
      </c>
      <c r="B1634" s="30">
        <v>7714</v>
      </c>
      <c r="C1634" s="30" t="s">
        <v>2800</v>
      </c>
      <c r="D1634" s="30">
        <v>40</v>
      </c>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30"/>
      <c r="CA1634" s="30"/>
      <c r="CB1634" s="30"/>
      <c r="CC1634" s="30"/>
      <c r="CD1634" s="30"/>
      <c r="CE1634" s="30"/>
      <c r="CF1634" s="30"/>
      <c r="CG1634" s="30"/>
      <c r="CH1634" s="30"/>
      <c r="CI1634" s="30"/>
      <c r="CJ1634" s="30"/>
      <c r="CK1634" s="30"/>
      <c r="CL1634" s="30"/>
      <c r="CM1634" s="30"/>
      <c r="CN1634" s="30"/>
      <c r="CO1634" s="30"/>
      <c r="CP1634" s="30"/>
      <c r="CQ1634" s="30"/>
      <c r="CR1634" s="30"/>
    </row>
    <row r="1635" spans="1:96" x14ac:dyDescent="0.25">
      <c r="A1635" s="30" t="s">
        <v>592</v>
      </c>
      <c r="B1635" s="30">
        <v>7708</v>
      </c>
      <c r="C1635" s="30" t="s">
        <v>2666</v>
      </c>
      <c r="D1635" s="30">
        <v>1420</v>
      </c>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c r="CP1635" s="30"/>
      <c r="CQ1635" s="30"/>
      <c r="CR1635" s="30"/>
    </row>
    <row r="1636" spans="1:96" x14ac:dyDescent="0.25">
      <c r="A1636" s="30" t="s">
        <v>593</v>
      </c>
      <c r="B1636" s="30">
        <v>7718</v>
      </c>
      <c r="C1636" s="30" t="s">
        <v>2647</v>
      </c>
      <c r="D1636" s="30">
        <v>900</v>
      </c>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c r="CP1636" s="30"/>
      <c r="CQ1636" s="30"/>
      <c r="CR1636" s="30"/>
    </row>
    <row r="1637" spans="1:96" x14ac:dyDescent="0.25">
      <c r="A1637" s="30" t="s">
        <v>594</v>
      </c>
      <c r="B1637" s="30">
        <v>7753</v>
      </c>
      <c r="C1637" s="30" t="s">
        <v>2666</v>
      </c>
      <c r="D1637" s="30">
        <v>1420</v>
      </c>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c r="CP1637" s="30"/>
      <c r="CQ1637" s="30"/>
      <c r="CR1637" s="30"/>
    </row>
    <row r="1638" spans="1:96" x14ac:dyDescent="0.25">
      <c r="A1638" s="30" t="s">
        <v>595</v>
      </c>
      <c r="B1638" s="30">
        <v>7764</v>
      </c>
      <c r="C1638" s="30" t="s">
        <v>2908</v>
      </c>
      <c r="D1638" s="30">
        <v>890</v>
      </c>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c r="CP1638" s="30"/>
      <c r="CQ1638" s="30"/>
      <c r="CR1638" s="30"/>
    </row>
    <row r="1639" spans="1:96" x14ac:dyDescent="0.25">
      <c r="A1639" s="30" t="s">
        <v>596</v>
      </c>
      <c r="B1639" s="30">
        <v>7755</v>
      </c>
      <c r="C1639" s="30" t="s">
        <v>2930</v>
      </c>
      <c r="D1639" s="30">
        <v>3100</v>
      </c>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c r="CP1639" s="30"/>
      <c r="CQ1639" s="30"/>
      <c r="CR1639" s="30"/>
    </row>
    <row r="1640" spans="1:96" x14ac:dyDescent="0.25">
      <c r="A1640" s="30" t="s">
        <v>597</v>
      </c>
      <c r="B1640" s="30">
        <v>6342</v>
      </c>
      <c r="C1640" s="30" t="s">
        <v>2641</v>
      </c>
      <c r="D1640" s="30">
        <v>20</v>
      </c>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c r="CP1640" s="30"/>
      <c r="CQ1640" s="30"/>
      <c r="CR1640" s="30"/>
    </row>
    <row r="1641" spans="1:96" x14ac:dyDescent="0.25">
      <c r="A1641" s="30" t="s">
        <v>598</v>
      </c>
      <c r="B1641" s="30">
        <v>7780</v>
      </c>
      <c r="C1641" s="30" t="s">
        <v>2666</v>
      </c>
      <c r="D1641" s="30">
        <v>1420</v>
      </c>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c r="CP1641" s="30"/>
      <c r="CQ1641" s="30"/>
      <c r="CR1641" s="30"/>
    </row>
    <row r="1642" spans="1:96" x14ac:dyDescent="0.25">
      <c r="A1642" s="30" t="s">
        <v>599</v>
      </c>
      <c r="B1642" s="30">
        <v>7794</v>
      </c>
      <c r="C1642" s="30" t="s">
        <v>2938</v>
      </c>
      <c r="D1642" s="30">
        <v>2670</v>
      </c>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c r="CP1642" s="30"/>
      <c r="CQ1642" s="30"/>
      <c r="CR1642" s="30"/>
    </row>
    <row r="1643" spans="1:96" x14ac:dyDescent="0.25">
      <c r="A1643" s="30" t="s">
        <v>600</v>
      </c>
      <c r="B1643" s="30">
        <v>7812</v>
      </c>
      <c r="C1643" s="30" t="s">
        <v>2893</v>
      </c>
      <c r="D1643" s="30">
        <v>70</v>
      </c>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c r="CP1643" s="30"/>
      <c r="CQ1643" s="30"/>
      <c r="CR1643" s="30"/>
    </row>
    <row r="1644" spans="1:96" x14ac:dyDescent="0.25">
      <c r="A1644" s="30" t="s">
        <v>601</v>
      </c>
      <c r="B1644" s="30">
        <v>7814</v>
      </c>
      <c r="C1644" s="30" t="s">
        <v>2857</v>
      </c>
      <c r="D1644" s="30">
        <v>3120</v>
      </c>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30"/>
      <c r="CA1644" s="30"/>
      <c r="CB1644" s="30"/>
      <c r="CC1644" s="30"/>
      <c r="CD1644" s="30"/>
      <c r="CE1644" s="30"/>
      <c r="CF1644" s="30"/>
      <c r="CG1644" s="30"/>
      <c r="CH1644" s="30"/>
      <c r="CI1644" s="30"/>
      <c r="CJ1644" s="30"/>
      <c r="CK1644" s="30"/>
      <c r="CL1644" s="30"/>
      <c r="CM1644" s="30"/>
      <c r="CN1644" s="30"/>
      <c r="CO1644" s="30"/>
      <c r="CP1644" s="30"/>
      <c r="CQ1644" s="30"/>
      <c r="CR1644" s="30"/>
    </row>
    <row r="1645" spans="1:96" x14ac:dyDescent="0.25">
      <c r="A1645" s="30" t="s">
        <v>602</v>
      </c>
      <c r="B1645" s="30">
        <v>7832</v>
      </c>
      <c r="C1645" s="30" t="s">
        <v>2712</v>
      </c>
      <c r="D1645" s="30">
        <v>2000</v>
      </c>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30"/>
      <c r="CA1645" s="30"/>
      <c r="CB1645" s="30"/>
      <c r="CC1645" s="30"/>
      <c r="CD1645" s="30"/>
      <c r="CE1645" s="30"/>
      <c r="CF1645" s="30"/>
      <c r="CG1645" s="30"/>
      <c r="CH1645" s="30"/>
      <c r="CI1645" s="30"/>
      <c r="CJ1645" s="30"/>
      <c r="CK1645" s="30"/>
      <c r="CL1645" s="30"/>
      <c r="CM1645" s="30"/>
      <c r="CN1645" s="30"/>
      <c r="CO1645" s="30"/>
      <c r="CP1645" s="30"/>
      <c r="CQ1645" s="30"/>
      <c r="CR1645" s="30"/>
    </row>
    <row r="1646" spans="1:96" x14ac:dyDescent="0.25">
      <c r="A1646" s="30" t="s">
        <v>603</v>
      </c>
      <c r="B1646" s="30">
        <v>7833</v>
      </c>
      <c r="C1646" s="30" t="s">
        <v>2666</v>
      </c>
      <c r="D1646" s="30">
        <v>1420</v>
      </c>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30"/>
      <c r="CA1646" s="30"/>
      <c r="CB1646" s="30"/>
      <c r="CC1646" s="30"/>
      <c r="CD1646" s="30"/>
      <c r="CE1646" s="30"/>
      <c r="CF1646" s="30"/>
      <c r="CG1646" s="30"/>
      <c r="CH1646" s="30"/>
      <c r="CI1646" s="30"/>
      <c r="CJ1646" s="30"/>
      <c r="CK1646" s="30"/>
      <c r="CL1646" s="30"/>
      <c r="CM1646" s="30"/>
      <c r="CN1646" s="30"/>
      <c r="CO1646" s="30"/>
      <c r="CP1646" s="30"/>
      <c r="CQ1646" s="30"/>
      <c r="CR1646" s="30"/>
    </row>
    <row r="1647" spans="1:96" x14ac:dyDescent="0.25">
      <c r="A1647" s="30" t="s">
        <v>604</v>
      </c>
      <c r="B1647" s="30">
        <v>7834</v>
      </c>
      <c r="C1647" s="30" t="s">
        <v>2764</v>
      </c>
      <c r="D1647" s="30">
        <v>1550</v>
      </c>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c r="CA1647" s="30"/>
      <c r="CB1647" s="30"/>
      <c r="CC1647" s="30"/>
      <c r="CD1647" s="30"/>
      <c r="CE1647" s="30"/>
      <c r="CF1647" s="30"/>
      <c r="CG1647" s="30"/>
      <c r="CH1647" s="30"/>
      <c r="CI1647" s="30"/>
      <c r="CJ1647" s="30"/>
      <c r="CK1647" s="30"/>
      <c r="CL1647" s="30"/>
      <c r="CM1647" s="30"/>
      <c r="CN1647" s="30"/>
      <c r="CO1647" s="30"/>
      <c r="CP1647" s="30"/>
      <c r="CQ1647" s="30"/>
      <c r="CR1647" s="30"/>
    </row>
    <row r="1648" spans="1:96" x14ac:dyDescent="0.25">
      <c r="A1648" s="30" t="s">
        <v>605</v>
      </c>
      <c r="B1648" s="30">
        <v>3054</v>
      </c>
      <c r="C1648" s="30" t="s">
        <v>2988</v>
      </c>
      <c r="D1648" s="30">
        <v>123</v>
      </c>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c r="CP1648" s="30"/>
      <c r="CQ1648" s="30"/>
      <c r="CR1648" s="30"/>
    </row>
    <row r="1649" spans="1:96" x14ac:dyDescent="0.25">
      <c r="A1649" s="30" t="s">
        <v>606</v>
      </c>
      <c r="B1649" s="30">
        <v>4478</v>
      </c>
      <c r="C1649" s="30" t="s">
        <v>2666</v>
      </c>
      <c r="D1649" s="30">
        <v>1420</v>
      </c>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c r="CP1649" s="30"/>
      <c r="CQ1649" s="30"/>
      <c r="CR1649" s="30"/>
    </row>
    <row r="1650" spans="1:96" x14ac:dyDescent="0.25">
      <c r="A1650" s="30" t="s">
        <v>607</v>
      </c>
      <c r="B1650" s="30">
        <v>7842</v>
      </c>
      <c r="C1650" s="30" t="s">
        <v>2988</v>
      </c>
      <c r="D1650" s="30">
        <v>123</v>
      </c>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c r="CP1650" s="30"/>
      <c r="CQ1650" s="30"/>
      <c r="CR1650" s="30"/>
    </row>
    <row r="1651" spans="1:96" x14ac:dyDescent="0.25">
      <c r="A1651" s="30" t="s">
        <v>608</v>
      </c>
      <c r="B1651" s="30">
        <v>7837</v>
      </c>
      <c r="C1651" s="30" t="s">
        <v>2988</v>
      </c>
      <c r="D1651" s="30">
        <v>123</v>
      </c>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c r="CP1651" s="30"/>
      <c r="CQ1651" s="30"/>
      <c r="CR1651" s="30"/>
    </row>
    <row r="1652" spans="1:96" x14ac:dyDescent="0.25">
      <c r="A1652" s="30" t="s">
        <v>609</v>
      </c>
      <c r="B1652" s="30">
        <v>7860</v>
      </c>
      <c r="C1652" s="30" t="s">
        <v>2893</v>
      </c>
      <c r="D1652" s="30">
        <v>70</v>
      </c>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c r="CP1652" s="30"/>
      <c r="CQ1652" s="30"/>
      <c r="CR1652" s="30"/>
    </row>
    <row r="1653" spans="1:96" x14ac:dyDescent="0.25">
      <c r="A1653" s="30" t="s">
        <v>610</v>
      </c>
      <c r="B1653" s="30">
        <v>7865</v>
      </c>
      <c r="C1653" s="30" t="s">
        <v>2696</v>
      </c>
      <c r="D1653" s="30">
        <v>180</v>
      </c>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30"/>
      <c r="BI1653" s="30"/>
      <c r="BJ1653" s="30"/>
      <c r="BK1653" s="30"/>
      <c r="BL1653" s="30"/>
      <c r="BM1653" s="30"/>
      <c r="BN1653" s="30"/>
      <c r="BO1653" s="30"/>
      <c r="BP1653" s="30"/>
      <c r="BQ1653" s="30"/>
      <c r="BR1653" s="30"/>
      <c r="BS1653" s="30"/>
      <c r="BT1653" s="30"/>
      <c r="BU1653" s="30"/>
      <c r="BV1653" s="30"/>
      <c r="BW1653" s="30"/>
      <c r="BX1653" s="30"/>
      <c r="BY1653" s="30"/>
      <c r="BZ1653" s="30"/>
      <c r="CA1653" s="30"/>
      <c r="CB1653" s="30"/>
      <c r="CC1653" s="30"/>
      <c r="CD1653" s="30"/>
      <c r="CE1653" s="30"/>
      <c r="CF1653" s="30"/>
      <c r="CG1653" s="30"/>
      <c r="CH1653" s="30"/>
      <c r="CI1653" s="30"/>
      <c r="CJ1653" s="30"/>
      <c r="CK1653" s="30"/>
      <c r="CL1653" s="30"/>
      <c r="CM1653" s="30"/>
      <c r="CN1653" s="30"/>
      <c r="CO1653" s="30"/>
      <c r="CP1653" s="30"/>
      <c r="CQ1653" s="30"/>
      <c r="CR1653" s="30"/>
    </row>
    <row r="1654" spans="1:96" x14ac:dyDescent="0.25">
      <c r="A1654" s="30" t="s">
        <v>611</v>
      </c>
      <c r="B1654" s="30">
        <v>7870</v>
      </c>
      <c r="C1654" s="30" t="s">
        <v>2666</v>
      </c>
      <c r="D1654" s="30">
        <v>1420</v>
      </c>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30"/>
      <c r="BI1654" s="30"/>
      <c r="BJ1654" s="30"/>
      <c r="BK1654" s="30"/>
      <c r="BL1654" s="30"/>
      <c r="BM1654" s="30"/>
      <c r="BN1654" s="30"/>
      <c r="BO1654" s="30"/>
      <c r="BP1654" s="30"/>
      <c r="BQ1654" s="30"/>
      <c r="BR1654" s="30"/>
      <c r="BS1654" s="30"/>
      <c r="BT1654" s="30"/>
      <c r="BU1654" s="30"/>
      <c r="BV1654" s="30"/>
      <c r="BW1654" s="30"/>
      <c r="BX1654" s="30"/>
      <c r="BY1654" s="30"/>
      <c r="BZ1654" s="30"/>
      <c r="CA1654" s="30"/>
      <c r="CB1654" s="30"/>
      <c r="CC1654" s="30"/>
      <c r="CD1654" s="30"/>
      <c r="CE1654" s="30"/>
      <c r="CF1654" s="30"/>
      <c r="CG1654" s="30"/>
      <c r="CH1654" s="30"/>
      <c r="CI1654" s="30"/>
      <c r="CJ1654" s="30"/>
      <c r="CK1654" s="30"/>
      <c r="CL1654" s="30"/>
      <c r="CM1654" s="30"/>
      <c r="CN1654" s="30"/>
      <c r="CO1654" s="30"/>
      <c r="CP1654" s="30"/>
      <c r="CQ1654" s="30"/>
      <c r="CR1654" s="30"/>
    </row>
    <row r="1655" spans="1:96" x14ac:dyDescent="0.25">
      <c r="A1655" s="30" t="s">
        <v>612</v>
      </c>
      <c r="B1655" s="30">
        <v>7876</v>
      </c>
      <c r="C1655" s="30" t="s">
        <v>2989</v>
      </c>
      <c r="D1655" s="30">
        <v>740</v>
      </c>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30"/>
      <c r="BI1655" s="30"/>
      <c r="BJ1655" s="30"/>
      <c r="BK1655" s="30"/>
      <c r="BL1655" s="30"/>
      <c r="BM1655" s="30"/>
      <c r="BN1655" s="30"/>
      <c r="BO1655" s="30"/>
      <c r="BP1655" s="30"/>
      <c r="BQ1655" s="30"/>
      <c r="BR1655" s="30"/>
      <c r="BS1655" s="30"/>
      <c r="BT1655" s="30"/>
      <c r="BU1655" s="30"/>
      <c r="BV1655" s="30"/>
      <c r="BW1655" s="30"/>
      <c r="BX1655" s="30"/>
      <c r="BY1655" s="30"/>
      <c r="BZ1655" s="30"/>
      <c r="CA1655" s="30"/>
      <c r="CB1655" s="30"/>
      <c r="CC1655" s="30"/>
      <c r="CD1655" s="30"/>
      <c r="CE1655" s="30"/>
      <c r="CF1655" s="30"/>
      <c r="CG1655" s="30"/>
      <c r="CH1655" s="30"/>
      <c r="CI1655" s="30"/>
      <c r="CJ1655" s="30"/>
      <c r="CK1655" s="30"/>
      <c r="CL1655" s="30"/>
      <c r="CM1655" s="30"/>
      <c r="CN1655" s="30"/>
      <c r="CO1655" s="30"/>
      <c r="CP1655" s="30"/>
      <c r="CQ1655" s="30"/>
      <c r="CR1655" s="30"/>
    </row>
    <row r="1656" spans="1:96" x14ac:dyDescent="0.25">
      <c r="A1656" s="30" t="s">
        <v>613</v>
      </c>
      <c r="B1656" s="30">
        <v>7878</v>
      </c>
      <c r="C1656" s="30" t="s">
        <v>2989</v>
      </c>
      <c r="D1656" s="30">
        <v>740</v>
      </c>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30"/>
      <c r="BI1656" s="30"/>
      <c r="BJ1656" s="30"/>
      <c r="BK1656" s="30"/>
      <c r="BL1656" s="30"/>
      <c r="BM1656" s="30"/>
      <c r="BN1656" s="30"/>
      <c r="BO1656" s="30"/>
      <c r="BP1656" s="30"/>
      <c r="BQ1656" s="30"/>
      <c r="BR1656" s="30"/>
      <c r="BS1656" s="30"/>
      <c r="BT1656" s="30"/>
      <c r="BU1656" s="30"/>
      <c r="BV1656" s="30"/>
      <c r="BW1656" s="30"/>
      <c r="BX1656" s="30"/>
      <c r="BY1656" s="30"/>
      <c r="BZ1656" s="30"/>
      <c r="CA1656" s="30"/>
      <c r="CB1656" s="30"/>
      <c r="CC1656" s="30"/>
      <c r="CD1656" s="30"/>
      <c r="CE1656" s="30"/>
      <c r="CF1656" s="30"/>
      <c r="CG1656" s="30"/>
      <c r="CH1656" s="30"/>
      <c r="CI1656" s="30"/>
      <c r="CJ1656" s="30"/>
      <c r="CK1656" s="30"/>
      <c r="CL1656" s="30"/>
      <c r="CM1656" s="30"/>
      <c r="CN1656" s="30"/>
      <c r="CO1656" s="30"/>
      <c r="CP1656" s="30"/>
      <c r="CQ1656" s="30"/>
      <c r="CR1656" s="30"/>
    </row>
    <row r="1657" spans="1:96" x14ac:dyDescent="0.25">
      <c r="A1657" s="30" t="s">
        <v>614</v>
      </c>
      <c r="B1657" s="30">
        <v>7880</v>
      </c>
      <c r="C1657" s="30" t="s">
        <v>2989</v>
      </c>
      <c r="D1657" s="30">
        <v>740</v>
      </c>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c r="CP1657" s="30"/>
      <c r="CQ1657" s="30"/>
      <c r="CR1657" s="30"/>
    </row>
    <row r="1658" spans="1:96" x14ac:dyDescent="0.25">
      <c r="A1658" s="30" t="s">
        <v>615</v>
      </c>
      <c r="B1658" s="30">
        <v>7882</v>
      </c>
      <c r="C1658" s="30" t="s">
        <v>2669</v>
      </c>
      <c r="D1658" s="30">
        <v>980</v>
      </c>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c r="CP1658" s="30"/>
      <c r="CQ1658" s="30"/>
      <c r="CR1658" s="30"/>
    </row>
    <row r="1659" spans="1:96" x14ac:dyDescent="0.25">
      <c r="A1659" s="30" t="s">
        <v>616</v>
      </c>
      <c r="B1659" s="30">
        <v>6773</v>
      </c>
      <c r="C1659" s="30" t="s">
        <v>2647</v>
      </c>
      <c r="D1659" s="30">
        <v>900</v>
      </c>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c r="CP1659" s="30"/>
      <c r="CQ1659" s="30"/>
      <c r="CR1659" s="30"/>
    </row>
    <row r="1660" spans="1:96" x14ac:dyDescent="0.25">
      <c r="A1660" s="30" t="s">
        <v>617</v>
      </c>
      <c r="B1660" s="30">
        <v>7886</v>
      </c>
      <c r="C1660" s="30" t="s">
        <v>2640</v>
      </c>
      <c r="D1660" s="30">
        <v>2700</v>
      </c>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30"/>
      <c r="CA1660" s="30"/>
      <c r="CB1660" s="30"/>
      <c r="CC1660" s="30"/>
      <c r="CD1660" s="30"/>
      <c r="CE1660" s="30"/>
      <c r="CF1660" s="30"/>
      <c r="CG1660" s="30"/>
      <c r="CH1660" s="30"/>
      <c r="CI1660" s="30"/>
      <c r="CJ1660" s="30"/>
      <c r="CK1660" s="30"/>
      <c r="CL1660" s="30"/>
      <c r="CM1660" s="30"/>
      <c r="CN1660" s="30"/>
      <c r="CO1660" s="30"/>
      <c r="CP1660" s="30"/>
      <c r="CQ1660" s="30"/>
      <c r="CR1660" s="30"/>
    </row>
    <row r="1661" spans="1:96" x14ac:dyDescent="0.25">
      <c r="A1661" s="30" t="s">
        <v>618</v>
      </c>
      <c r="B1661" s="30">
        <v>7795</v>
      </c>
      <c r="C1661" s="30" t="s">
        <v>2641</v>
      </c>
      <c r="D1661" s="30">
        <v>20</v>
      </c>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30"/>
      <c r="CA1661" s="30"/>
      <c r="CB1661" s="30"/>
      <c r="CC1661" s="30"/>
      <c r="CD1661" s="30"/>
      <c r="CE1661" s="30"/>
      <c r="CF1661" s="30"/>
      <c r="CG1661" s="30"/>
      <c r="CH1661" s="30"/>
      <c r="CI1661" s="30"/>
      <c r="CJ1661" s="30"/>
      <c r="CK1661" s="30"/>
      <c r="CL1661" s="30"/>
      <c r="CM1661" s="30"/>
      <c r="CN1661" s="30"/>
      <c r="CO1661" s="30"/>
      <c r="CP1661" s="30"/>
      <c r="CQ1661" s="30"/>
      <c r="CR1661" s="30"/>
    </row>
    <row r="1662" spans="1:96" x14ac:dyDescent="0.25">
      <c r="A1662" s="30" t="s">
        <v>619</v>
      </c>
      <c r="B1662" s="30">
        <v>7789</v>
      </c>
      <c r="C1662" s="30" t="s">
        <v>2671</v>
      </c>
      <c r="D1662" s="30">
        <v>470</v>
      </c>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30"/>
      <c r="CA1662" s="30"/>
      <c r="CB1662" s="30"/>
      <c r="CC1662" s="30"/>
      <c r="CD1662" s="30"/>
      <c r="CE1662" s="30"/>
      <c r="CF1662" s="30"/>
      <c r="CG1662" s="30"/>
      <c r="CH1662" s="30"/>
      <c r="CI1662" s="30"/>
      <c r="CJ1662" s="30"/>
      <c r="CK1662" s="30"/>
      <c r="CL1662" s="30"/>
      <c r="CM1662" s="30"/>
      <c r="CN1662" s="30"/>
      <c r="CO1662" s="30"/>
      <c r="CP1662" s="30"/>
      <c r="CQ1662" s="30"/>
      <c r="CR1662" s="30"/>
    </row>
    <row r="1663" spans="1:96" x14ac:dyDescent="0.25">
      <c r="A1663" s="30" t="s">
        <v>620</v>
      </c>
      <c r="B1663" s="30">
        <v>4187</v>
      </c>
      <c r="C1663" s="30" t="s">
        <v>2641</v>
      </c>
      <c r="D1663" s="30">
        <v>20</v>
      </c>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c r="CP1663" s="30"/>
      <c r="CQ1663" s="30"/>
      <c r="CR1663" s="30"/>
    </row>
    <row r="1664" spans="1:96" x14ac:dyDescent="0.25">
      <c r="A1664" s="30" t="s">
        <v>621</v>
      </c>
      <c r="B1664" s="30">
        <v>7891</v>
      </c>
      <c r="C1664" s="30" t="s">
        <v>2913</v>
      </c>
      <c r="D1664" s="30">
        <v>2610</v>
      </c>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c r="CP1664" s="30"/>
      <c r="CQ1664" s="30"/>
      <c r="CR1664" s="30"/>
    </row>
    <row r="1665" spans="1:96" x14ac:dyDescent="0.25">
      <c r="A1665" s="30" t="s">
        <v>622</v>
      </c>
      <c r="B1665" s="30">
        <v>8376</v>
      </c>
      <c r="C1665" s="30" t="s">
        <v>2855</v>
      </c>
      <c r="D1665" s="30">
        <v>3000</v>
      </c>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c r="CP1665" s="30"/>
      <c r="CQ1665" s="30"/>
      <c r="CR1665" s="30"/>
    </row>
    <row r="1666" spans="1:96" x14ac:dyDescent="0.25">
      <c r="A1666" s="30" t="s">
        <v>623</v>
      </c>
      <c r="B1666" s="30">
        <v>7900</v>
      </c>
      <c r="C1666" s="30" t="s">
        <v>2990</v>
      </c>
      <c r="D1666" s="30">
        <v>2820</v>
      </c>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c r="CP1666" s="30"/>
      <c r="CQ1666" s="30"/>
      <c r="CR1666" s="30"/>
    </row>
    <row r="1667" spans="1:96" x14ac:dyDescent="0.25">
      <c r="A1667" s="30" t="s">
        <v>624</v>
      </c>
      <c r="B1667" s="30">
        <v>7904</v>
      </c>
      <c r="C1667" s="30" t="s">
        <v>2990</v>
      </c>
      <c r="D1667" s="30">
        <v>2820</v>
      </c>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c r="CP1667" s="30"/>
      <c r="CQ1667" s="30"/>
      <c r="CR1667" s="30"/>
    </row>
    <row r="1668" spans="1:96" x14ac:dyDescent="0.25">
      <c r="A1668" s="30" t="s">
        <v>625</v>
      </c>
      <c r="B1668" s="30">
        <v>7902</v>
      </c>
      <c r="C1668" s="30" t="s">
        <v>2990</v>
      </c>
      <c r="D1668" s="30">
        <v>2820</v>
      </c>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c r="CP1668" s="30"/>
      <c r="CQ1668" s="30"/>
      <c r="CR1668" s="30"/>
    </row>
    <row r="1669" spans="1:96" x14ac:dyDescent="0.25">
      <c r="A1669" s="30" t="s">
        <v>626</v>
      </c>
      <c r="B1669" s="30">
        <v>7914</v>
      </c>
      <c r="C1669" s="30" t="s">
        <v>2991</v>
      </c>
      <c r="D1669" s="30">
        <v>940</v>
      </c>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c r="CP1669" s="30"/>
      <c r="CQ1669" s="30"/>
      <c r="CR1669" s="30"/>
    </row>
    <row r="1670" spans="1:96" x14ac:dyDescent="0.25">
      <c r="A1670" s="30" t="s">
        <v>627</v>
      </c>
      <c r="B1670" s="30">
        <v>7922</v>
      </c>
      <c r="C1670" s="30" t="s">
        <v>2991</v>
      </c>
      <c r="D1670" s="30">
        <v>940</v>
      </c>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c r="CP1670" s="30"/>
      <c r="CQ1670" s="30"/>
      <c r="CR1670" s="30"/>
    </row>
    <row r="1671" spans="1:96" x14ac:dyDescent="0.25">
      <c r="A1671" s="30" t="s">
        <v>628</v>
      </c>
      <c r="B1671" s="30">
        <v>7918</v>
      </c>
      <c r="C1671" s="30" t="s">
        <v>2991</v>
      </c>
      <c r="D1671" s="30">
        <v>940</v>
      </c>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c r="CP1671" s="30"/>
      <c r="CQ1671" s="30"/>
      <c r="CR1671" s="30"/>
    </row>
    <row r="1672" spans="1:96" x14ac:dyDescent="0.25">
      <c r="A1672" s="30" t="s">
        <v>629</v>
      </c>
      <c r="B1672" s="30">
        <v>7925</v>
      </c>
      <c r="C1672" s="30" t="s">
        <v>2915</v>
      </c>
      <c r="D1672" s="30">
        <v>920</v>
      </c>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30"/>
      <c r="CA1672" s="30"/>
      <c r="CB1672" s="30"/>
      <c r="CC1672" s="30"/>
      <c r="CD1672" s="30"/>
      <c r="CE1672" s="30"/>
      <c r="CF1672" s="30"/>
      <c r="CG1672" s="30"/>
      <c r="CH1672" s="30"/>
      <c r="CI1672" s="30"/>
      <c r="CJ1672" s="30"/>
      <c r="CK1672" s="30"/>
      <c r="CL1672" s="30"/>
      <c r="CM1672" s="30"/>
      <c r="CN1672" s="30"/>
      <c r="CO1672" s="30"/>
      <c r="CP1672" s="30"/>
      <c r="CQ1672" s="30"/>
      <c r="CR1672" s="30"/>
    </row>
    <row r="1673" spans="1:96" x14ac:dyDescent="0.25">
      <c r="A1673" s="30" t="s">
        <v>630</v>
      </c>
      <c r="B1673" s="30">
        <v>7924</v>
      </c>
      <c r="C1673" s="30" t="s">
        <v>2915</v>
      </c>
      <c r="D1673" s="30">
        <v>920</v>
      </c>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30"/>
      <c r="CA1673" s="30"/>
      <c r="CB1673" s="30"/>
      <c r="CC1673" s="30"/>
      <c r="CD1673" s="30"/>
      <c r="CE1673" s="30"/>
      <c r="CF1673" s="30"/>
      <c r="CG1673" s="30"/>
      <c r="CH1673" s="30"/>
      <c r="CI1673" s="30"/>
      <c r="CJ1673" s="30"/>
      <c r="CK1673" s="30"/>
      <c r="CL1673" s="30"/>
      <c r="CM1673" s="30"/>
      <c r="CN1673" s="30"/>
      <c r="CO1673" s="30"/>
      <c r="CP1673" s="30"/>
      <c r="CQ1673" s="30"/>
      <c r="CR1673" s="30"/>
    </row>
    <row r="1674" spans="1:96" x14ac:dyDescent="0.25">
      <c r="A1674" s="30" t="s">
        <v>631</v>
      </c>
      <c r="B1674" s="30">
        <v>7932</v>
      </c>
      <c r="C1674" s="30" t="s">
        <v>2696</v>
      </c>
      <c r="D1674" s="30">
        <v>180</v>
      </c>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c r="CA1674" s="30"/>
      <c r="CB1674" s="30"/>
      <c r="CC1674" s="30"/>
      <c r="CD1674" s="30"/>
      <c r="CE1674" s="30"/>
      <c r="CF1674" s="30"/>
      <c r="CG1674" s="30"/>
      <c r="CH1674" s="30"/>
      <c r="CI1674" s="30"/>
      <c r="CJ1674" s="30"/>
      <c r="CK1674" s="30"/>
      <c r="CL1674" s="30"/>
      <c r="CM1674" s="30"/>
      <c r="CN1674" s="30"/>
      <c r="CO1674" s="30"/>
      <c r="CP1674" s="30"/>
      <c r="CQ1674" s="30"/>
      <c r="CR1674" s="30"/>
    </row>
    <row r="1675" spans="1:96" x14ac:dyDescent="0.25">
      <c r="A1675" s="30" t="s">
        <v>632</v>
      </c>
      <c r="B1675" s="30">
        <v>7942</v>
      </c>
      <c r="C1675" s="30" t="s">
        <v>2642</v>
      </c>
      <c r="D1675" s="30">
        <v>880</v>
      </c>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0"/>
      <c r="CA1675" s="30"/>
      <c r="CB1675" s="30"/>
      <c r="CC1675" s="30"/>
      <c r="CD1675" s="30"/>
      <c r="CE1675" s="30"/>
      <c r="CF1675" s="30"/>
      <c r="CG1675" s="30"/>
      <c r="CH1675" s="30"/>
      <c r="CI1675" s="30"/>
      <c r="CJ1675" s="30"/>
      <c r="CK1675" s="30"/>
      <c r="CL1675" s="30"/>
      <c r="CM1675" s="30"/>
      <c r="CN1675" s="30"/>
      <c r="CO1675" s="30"/>
      <c r="CP1675" s="30"/>
      <c r="CQ1675" s="30"/>
      <c r="CR1675" s="30"/>
    </row>
    <row r="1676" spans="1:96" x14ac:dyDescent="0.25">
      <c r="A1676" s="30" t="s">
        <v>633</v>
      </c>
      <c r="B1676" s="30">
        <v>1416</v>
      </c>
      <c r="C1676" s="30" t="s">
        <v>2889</v>
      </c>
      <c r="D1676" s="30">
        <v>2810</v>
      </c>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c r="CP1676" s="30"/>
      <c r="CQ1676" s="30"/>
      <c r="CR1676" s="30"/>
    </row>
    <row r="1677" spans="1:96" x14ac:dyDescent="0.25">
      <c r="A1677" s="30" t="s">
        <v>634</v>
      </c>
      <c r="B1677" s="30">
        <v>25</v>
      </c>
      <c r="C1677" s="30" t="s">
        <v>2640</v>
      </c>
      <c r="D1677" s="30">
        <v>2700</v>
      </c>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c r="CP1677" s="30"/>
      <c r="CQ1677" s="30"/>
      <c r="CR1677" s="30"/>
    </row>
    <row r="1678" spans="1:96" x14ac:dyDescent="0.25">
      <c r="A1678" s="30" t="s">
        <v>635</v>
      </c>
      <c r="B1678" s="30">
        <v>141</v>
      </c>
      <c r="C1678" s="30" t="s">
        <v>2706</v>
      </c>
      <c r="D1678" s="30">
        <v>130</v>
      </c>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row>
    <row r="1679" spans="1:96" x14ac:dyDescent="0.25">
      <c r="A1679" s="30" t="s">
        <v>636</v>
      </c>
      <c r="B1679" s="30">
        <v>7950</v>
      </c>
      <c r="C1679" s="30" t="s">
        <v>2882</v>
      </c>
      <c r="D1679" s="30">
        <v>1140</v>
      </c>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row>
    <row r="1680" spans="1:96" x14ac:dyDescent="0.25">
      <c r="A1680" s="30" t="s">
        <v>637</v>
      </c>
      <c r="B1680" s="30">
        <v>7954</v>
      </c>
      <c r="C1680" s="30" t="s">
        <v>2671</v>
      </c>
      <c r="D1680" s="30">
        <v>470</v>
      </c>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c r="CP1680" s="30"/>
      <c r="CQ1680" s="30"/>
      <c r="CR1680" s="30"/>
    </row>
    <row r="1681" spans="1:96" x14ac:dyDescent="0.25">
      <c r="A1681" s="30" t="s">
        <v>638</v>
      </c>
      <c r="B1681" s="30">
        <v>7952</v>
      </c>
      <c r="C1681" s="30" t="s">
        <v>2893</v>
      </c>
      <c r="D1681" s="30">
        <v>70</v>
      </c>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0"/>
      <c r="BY1681" s="30"/>
      <c r="BZ1681" s="30"/>
      <c r="CA1681" s="30"/>
      <c r="CB1681" s="30"/>
      <c r="CC1681" s="30"/>
      <c r="CD1681" s="30"/>
      <c r="CE1681" s="30"/>
      <c r="CF1681" s="30"/>
      <c r="CG1681" s="30"/>
      <c r="CH1681" s="30"/>
      <c r="CI1681" s="30"/>
      <c r="CJ1681" s="30"/>
      <c r="CK1681" s="30"/>
      <c r="CL1681" s="30"/>
      <c r="CM1681" s="30"/>
      <c r="CN1681" s="30"/>
      <c r="CO1681" s="30"/>
      <c r="CP1681" s="30"/>
      <c r="CQ1681" s="30"/>
      <c r="CR1681" s="30"/>
    </row>
    <row r="1682" spans="1:96" x14ac:dyDescent="0.25">
      <c r="A1682" s="30" t="s">
        <v>639</v>
      </c>
      <c r="B1682" s="30">
        <v>6365</v>
      </c>
      <c r="C1682" s="30" t="s">
        <v>2647</v>
      </c>
      <c r="D1682" s="30">
        <v>900</v>
      </c>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0"/>
      <c r="BY1682" s="30"/>
      <c r="BZ1682" s="30"/>
      <c r="CA1682" s="30"/>
      <c r="CB1682" s="30"/>
      <c r="CC1682" s="30"/>
      <c r="CD1682" s="30"/>
      <c r="CE1682" s="30"/>
      <c r="CF1682" s="30"/>
      <c r="CG1682" s="30"/>
      <c r="CH1682" s="30"/>
      <c r="CI1682" s="30"/>
      <c r="CJ1682" s="30"/>
      <c r="CK1682" s="30"/>
      <c r="CL1682" s="30"/>
      <c r="CM1682" s="30"/>
      <c r="CN1682" s="30"/>
      <c r="CO1682" s="30"/>
      <c r="CP1682" s="30"/>
      <c r="CQ1682" s="30"/>
      <c r="CR1682" s="30"/>
    </row>
    <row r="1683" spans="1:96" x14ac:dyDescent="0.25">
      <c r="A1683" s="30" t="s">
        <v>640</v>
      </c>
      <c r="B1683" s="30">
        <v>2578</v>
      </c>
      <c r="C1683" s="30" t="s">
        <v>2641</v>
      </c>
      <c r="D1683" s="30">
        <v>20</v>
      </c>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0"/>
      <c r="BY1683" s="30"/>
      <c r="BZ1683" s="30"/>
      <c r="CA1683" s="30"/>
      <c r="CB1683" s="30"/>
      <c r="CC1683" s="30"/>
      <c r="CD1683" s="30"/>
      <c r="CE1683" s="30"/>
      <c r="CF1683" s="30"/>
      <c r="CG1683" s="30"/>
      <c r="CH1683" s="30"/>
      <c r="CI1683" s="30"/>
      <c r="CJ1683" s="30"/>
      <c r="CK1683" s="30"/>
      <c r="CL1683" s="30"/>
      <c r="CM1683" s="30"/>
      <c r="CN1683" s="30"/>
      <c r="CO1683" s="30"/>
      <c r="CP1683" s="30"/>
      <c r="CQ1683" s="30"/>
      <c r="CR1683" s="30"/>
    </row>
    <row r="1684" spans="1:96" x14ac:dyDescent="0.25">
      <c r="A1684" s="30" t="s">
        <v>641</v>
      </c>
      <c r="B1684" s="30">
        <v>7958</v>
      </c>
      <c r="C1684" s="30" t="s">
        <v>2930</v>
      </c>
      <c r="D1684" s="30">
        <v>3100</v>
      </c>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c r="CA1684" s="30"/>
      <c r="CB1684" s="30"/>
      <c r="CC1684" s="30"/>
      <c r="CD1684" s="30"/>
      <c r="CE1684" s="30"/>
      <c r="CF1684" s="30"/>
      <c r="CG1684" s="30"/>
      <c r="CH1684" s="30"/>
      <c r="CI1684" s="30"/>
      <c r="CJ1684" s="30"/>
      <c r="CK1684" s="30"/>
      <c r="CL1684" s="30"/>
      <c r="CM1684" s="30"/>
      <c r="CN1684" s="30"/>
      <c r="CO1684" s="30"/>
      <c r="CP1684" s="30"/>
      <c r="CQ1684" s="30"/>
      <c r="CR1684" s="30"/>
    </row>
    <row r="1685" spans="1:96" x14ac:dyDescent="0.25">
      <c r="A1685" s="30" t="s">
        <v>642</v>
      </c>
      <c r="B1685" s="30">
        <v>7960</v>
      </c>
      <c r="C1685" s="30" t="s">
        <v>2768</v>
      </c>
      <c r="D1685" s="30">
        <v>1110</v>
      </c>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c r="CP1685" s="30"/>
      <c r="CQ1685" s="30"/>
      <c r="CR1685" s="30"/>
    </row>
    <row r="1686" spans="1:96" x14ac:dyDescent="0.25">
      <c r="A1686" s="30" t="s">
        <v>643</v>
      </c>
      <c r="B1686" s="30">
        <v>1604</v>
      </c>
      <c r="C1686" s="30" t="s">
        <v>2867</v>
      </c>
      <c r="D1686" s="30">
        <v>1020</v>
      </c>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c r="CP1686" s="30"/>
      <c r="CQ1686" s="30"/>
      <c r="CR1686" s="30"/>
    </row>
    <row r="1687" spans="1:96" x14ac:dyDescent="0.25">
      <c r="A1687" s="30" t="s">
        <v>644</v>
      </c>
      <c r="B1687" s="30">
        <v>7962</v>
      </c>
      <c r="C1687" s="30" t="s">
        <v>2666</v>
      </c>
      <c r="D1687" s="30">
        <v>1420</v>
      </c>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c r="CP1687" s="30"/>
      <c r="CQ1687" s="30"/>
      <c r="CR1687" s="30"/>
    </row>
    <row r="1688" spans="1:96" x14ac:dyDescent="0.25">
      <c r="A1688" s="30" t="s">
        <v>645</v>
      </c>
      <c r="B1688" s="30">
        <v>7972</v>
      </c>
      <c r="C1688" s="30" t="s">
        <v>2642</v>
      </c>
      <c r="D1688" s="30">
        <v>880</v>
      </c>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30"/>
      <c r="CA1688" s="30"/>
      <c r="CB1688" s="30"/>
      <c r="CC1688" s="30"/>
      <c r="CD1688" s="30"/>
      <c r="CE1688" s="30"/>
      <c r="CF1688" s="30"/>
      <c r="CG1688" s="30"/>
      <c r="CH1688" s="30"/>
      <c r="CI1688" s="30"/>
      <c r="CJ1688" s="30"/>
      <c r="CK1688" s="30"/>
      <c r="CL1688" s="30"/>
      <c r="CM1688" s="30"/>
      <c r="CN1688" s="30"/>
      <c r="CO1688" s="30"/>
      <c r="CP1688" s="30"/>
      <c r="CQ1688" s="30"/>
      <c r="CR1688" s="30"/>
    </row>
    <row r="1689" spans="1:96" x14ac:dyDescent="0.25">
      <c r="A1689" s="30" t="s">
        <v>646</v>
      </c>
      <c r="B1689" s="30">
        <v>7992</v>
      </c>
      <c r="C1689" s="30" t="s">
        <v>2642</v>
      </c>
      <c r="D1689" s="30">
        <v>880</v>
      </c>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30"/>
      <c r="CA1689" s="30"/>
      <c r="CB1689" s="30"/>
      <c r="CC1689" s="30"/>
      <c r="CD1689" s="30"/>
      <c r="CE1689" s="30"/>
      <c r="CF1689" s="30"/>
      <c r="CG1689" s="30"/>
      <c r="CH1689" s="30"/>
      <c r="CI1689" s="30"/>
      <c r="CJ1689" s="30"/>
      <c r="CK1689" s="30"/>
      <c r="CL1689" s="30"/>
      <c r="CM1689" s="30"/>
      <c r="CN1689" s="30"/>
      <c r="CO1689" s="30"/>
      <c r="CP1689" s="30"/>
      <c r="CQ1689" s="30"/>
      <c r="CR1689" s="30"/>
    </row>
    <row r="1690" spans="1:96" x14ac:dyDescent="0.25">
      <c r="A1690" s="30" t="s">
        <v>647</v>
      </c>
      <c r="B1690" s="30">
        <v>8006</v>
      </c>
      <c r="C1690" s="30" t="s">
        <v>2642</v>
      </c>
      <c r="D1690" s="30">
        <v>880</v>
      </c>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c r="CA1690" s="30"/>
      <c r="CB1690" s="30"/>
      <c r="CC1690" s="30"/>
      <c r="CD1690" s="30"/>
      <c r="CE1690" s="30"/>
      <c r="CF1690" s="30"/>
      <c r="CG1690" s="30"/>
      <c r="CH1690" s="30"/>
      <c r="CI1690" s="30"/>
      <c r="CJ1690" s="30"/>
      <c r="CK1690" s="30"/>
      <c r="CL1690" s="30"/>
      <c r="CM1690" s="30"/>
      <c r="CN1690" s="30"/>
      <c r="CO1690" s="30"/>
      <c r="CP1690" s="30"/>
      <c r="CQ1690" s="30"/>
      <c r="CR1690" s="30"/>
    </row>
    <row r="1691" spans="1:96" x14ac:dyDescent="0.25">
      <c r="A1691" s="30" t="s">
        <v>648</v>
      </c>
      <c r="B1691" s="30">
        <v>202</v>
      </c>
      <c r="C1691" s="30" t="s">
        <v>2758</v>
      </c>
      <c r="D1691" s="30">
        <v>1828</v>
      </c>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c r="CP1691" s="30"/>
      <c r="CQ1691" s="30"/>
      <c r="CR1691" s="30"/>
    </row>
    <row r="1692" spans="1:96" x14ac:dyDescent="0.25">
      <c r="A1692" s="30" t="s">
        <v>649</v>
      </c>
      <c r="B1692" s="30">
        <v>8020</v>
      </c>
      <c r="C1692" s="30" t="s">
        <v>2706</v>
      </c>
      <c r="D1692" s="30">
        <v>130</v>
      </c>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c r="CP1692" s="30"/>
      <c r="CQ1692" s="30"/>
      <c r="CR1692" s="30"/>
    </row>
    <row r="1693" spans="1:96" x14ac:dyDescent="0.25">
      <c r="A1693" s="30" t="s">
        <v>650</v>
      </c>
      <c r="B1693" s="30">
        <v>8375</v>
      </c>
      <c r="C1693" s="30" t="s">
        <v>2855</v>
      </c>
      <c r="D1693" s="30">
        <v>3000</v>
      </c>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c r="CP1693" s="30"/>
      <c r="CQ1693" s="30"/>
      <c r="CR1693" s="30"/>
    </row>
    <row r="1694" spans="1:96" x14ac:dyDescent="0.25">
      <c r="A1694" s="30" t="s">
        <v>651</v>
      </c>
      <c r="B1694" s="30">
        <v>8131</v>
      </c>
      <c r="C1694" s="30" t="s">
        <v>2642</v>
      </c>
      <c r="D1694" s="30">
        <v>880</v>
      </c>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c r="CP1694" s="30"/>
      <c r="CQ1694" s="30"/>
      <c r="CR1694" s="30"/>
    </row>
    <row r="1695" spans="1:96" x14ac:dyDescent="0.25">
      <c r="A1695" s="30" t="s">
        <v>652</v>
      </c>
      <c r="B1695" s="30">
        <v>8053</v>
      </c>
      <c r="C1695" s="30" t="s">
        <v>2642</v>
      </c>
      <c r="D1695" s="30">
        <v>880</v>
      </c>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c r="CP1695" s="30"/>
      <c r="CQ1695" s="30"/>
      <c r="CR1695" s="30"/>
    </row>
    <row r="1696" spans="1:96" x14ac:dyDescent="0.25">
      <c r="A1696" s="30" t="s">
        <v>653</v>
      </c>
      <c r="B1696" s="30">
        <v>8034</v>
      </c>
      <c r="C1696" s="30" t="s">
        <v>2669</v>
      </c>
      <c r="D1696" s="30">
        <v>980</v>
      </c>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c r="CP1696" s="30"/>
      <c r="CQ1696" s="30"/>
      <c r="CR1696" s="30"/>
    </row>
    <row r="1697" spans="1:96" x14ac:dyDescent="0.25">
      <c r="A1697" s="30" t="s">
        <v>654</v>
      </c>
      <c r="B1697" s="30">
        <v>8106</v>
      </c>
      <c r="C1697" s="30" t="s">
        <v>2647</v>
      </c>
      <c r="D1697" s="30">
        <v>900</v>
      </c>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c r="CP1697" s="30"/>
      <c r="CQ1697" s="30"/>
      <c r="CR1697" s="30"/>
    </row>
    <row r="1698" spans="1:96" x14ac:dyDescent="0.25">
      <c r="A1698" s="30" t="s">
        <v>655</v>
      </c>
      <c r="B1698" s="30">
        <v>8036</v>
      </c>
      <c r="C1698" s="30" t="s">
        <v>2666</v>
      </c>
      <c r="D1698" s="30">
        <v>1420</v>
      </c>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c r="CP1698" s="30"/>
      <c r="CQ1698" s="30"/>
      <c r="CR1698" s="30"/>
    </row>
    <row r="1699" spans="1:96" x14ac:dyDescent="0.25">
      <c r="A1699" s="30" t="s">
        <v>656</v>
      </c>
      <c r="B1699" s="30">
        <v>8208</v>
      </c>
      <c r="C1699" s="30" t="s">
        <v>2969</v>
      </c>
      <c r="D1699" s="30">
        <v>2770</v>
      </c>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c r="CP1699" s="30"/>
      <c r="CQ1699" s="30"/>
      <c r="CR1699" s="30"/>
    </row>
    <row r="1700" spans="1:96" x14ac:dyDescent="0.25">
      <c r="A1700" s="30" t="s">
        <v>657</v>
      </c>
      <c r="B1700" s="30">
        <v>8030</v>
      </c>
      <c r="C1700" s="30" t="s">
        <v>2804</v>
      </c>
      <c r="D1700" s="30">
        <v>2690</v>
      </c>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30"/>
      <c r="CA1700" s="30"/>
      <c r="CB1700" s="30"/>
      <c r="CC1700" s="30"/>
      <c r="CD1700" s="30"/>
      <c r="CE1700" s="30"/>
      <c r="CF1700" s="30"/>
      <c r="CG1700" s="30"/>
      <c r="CH1700" s="30"/>
      <c r="CI1700" s="30"/>
      <c r="CJ1700" s="30"/>
      <c r="CK1700" s="30"/>
      <c r="CL1700" s="30"/>
      <c r="CM1700" s="30"/>
      <c r="CN1700" s="30"/>
      <c r="CO1700" s="30"/>
      <c r="CP1700" s="30"/>
      <c r="CQ1700" s="30"/>
      <c r="CR1700" s="30"/>
    </row>
    <row r="1701" spans="1:96" x14ac:dyDescent="0.25">
      <c r="A1701" s="30" t="s">
        <v>658</v>
      </c>
      <c r="B1701" s="30">
        <v>8038</v>
      </c>
      <c r="C1701" s="30" t="s">
        <v>2774</v>
      </c>
      <c r="D1701" s="30">
        <v>1180</v>
      </c>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c r="CA1701" s="30"/>
      <c r="CB1701" s="30"/>
      <c r="CC1701" s="30"/>
      <c r="CD1701" s="30"/>
      <c r="CE1701" s="30"/>
      <c r="CF1701" s="30"/>
      <c r="CG1701" s="30"/>
      <c r="CH1701" s="30"/>
      <c r="CI1701" s="30"/>
      <c r="CJ1701" s="30"/>
      <c r="CK1701" s="30"/>
      <c r="CL1701" s="30"/>
      <c r="CM1701" s="30"/>
      <c r="CN1701" s="30"/>
      <c r="CO1701" s="30"/>
      <c r="CP1701" s="30"/>
      <c r="CQ1701" s="30"/>
      <c r="CR1701" s="30"/>
    </row>
    <row r="1702" spans="1:96" x14ac:dyDescent="0.25">
      <c r="A1702" s="30" t="s">
        <v>659</v>
      </c>
      <c r="B1702" s="30">
        <v>8050</v>
      </c>
      <c r="C1702" s="30" t="s">
        <v>2992</v>
      </c>
      <c r="D1702" s="30">
        <v>2780</v>
      </c>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0"/>
      <c r="CA1702" s="30"/>
      <c r="CB1702" s="30"/>
      <c r="CC1702" s="30"/>
      <c r="CD1702" s="30"/>
      <c r="CE1702" s="30"/>
      <c r="CF1702" s="30"/>
      <c r="CG1702" s="30"/>
      <c r="CH1702" s="30"/>
      <c r="CI1702" s="30"/>
      <c r="CJ1702" s="30"/>
      <c r="CK1702" s="30"/>
      <c r="CL1702" s="30"/>
      <c r="CM1702" s="30"/>
      <c r="CN1702" s="30"/>
      <c r="CO1702" s="30"/>
      <c r="CP1702" s="30"/>
      <c r="CQ1702" s="30"/>
      <c r="CR1702" s="30"/>
    </row>
    <row r="1703" spans="1:96" x14ac:dyDescent="0.25">
      <c r="A1703" s="30" t="s">
        <v>660</v>
      </c>
      <c r="B1703" s="30">
        <v>8048</v>
      </c>
      <c r="C1703" s="30" t="s">
        <v>2992</v>
      </c>
      <c r="D1703" s="30">
        <v>2780</v>
      </c>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c r="CA1703" s="30"/>
      <c r="CB1703" s="30"/>
      <c r="CC1703" s="30"/>
      <c r="CD1703" s="30"/>
      <c r="CE1703" s="30"/>
      <c r="CF1703" s="30"/>
      <c r="CG1703" s="30"/>
      <c r="CH1703" s="30"/>
      <c r="CI1703" s="30"/>
      <c r="CJ1703" s="30"/>
      <c r="CK1703" s="30"/>
      <c r="CL1703" s="30"/>
      <c r="CM1703" s="30"/>
      <c r="CN1703" s="30"/>
      <c r="CO1703" s="30"/>
      <c r="CP1703" s="30"/>
      <c r="CQ1703" s="30"/>
      <c r="CR1703" s="30"/>
    </row>
    <row r="1704" spans="1:96" x14ac:dyDescent="0.25">
      <c r="A1704" s="30" t="s">
        <v>661</v>
      </c>
      <c r="B1704" s="30">
        <v>8060</v>
      </c>
      <c r="C1704" s="30" t="s">
        <v>2800</v>
      </c>
      <c r="D1704" s="30">
        <v>40</v>
      </c>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c r="CP1704" s="30"/>
      <c r="CQ1704" s="30"/>
      <c r="CR1704" s="30"/>
    </row>
    <row r="1705" spans="1:96" x14ac:dyDescent="0.25">
      <c r="A1705" s="30" t="s">
        <v>662</v>
      </c>
      <c r="B1705" s="30">
        <v>8086</v>
      </c>
      <c r="C1705" s="30" t="s">
        <v>2642</v>
      </c>
      <c r="D1705" s="30">
        <v>880</v>
      </c>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c r="CP1705" s="30"/>
      <c r="CQ1705" s="30"/>
      <c r="CR1705" s="30"/>
    </row>
    <row r="1706" spans="1:96" x14ac:dyDescent="0.25">
      <c r="A1706" s="30" t="s">
        <v>663</v>
      </c>
      <c r="B1706" s="30">
        <v>8082</v>
      </c>
      <c r="C1706" s="30" t="s">
        <v>2804</v>
      </c>
      <c r="D1706" s="30">
        <v>2690</v>
      </c>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c r="CP1706" s="30"/>
      <c r="CQ1706" s="30"/>
      <c r="CR1706" s="30"/>
    </row>
    <row r="1707" spans="1:96" x14ac:dyDescent="0.25">
      <c r="A1707" s="30" t="s">
        <v>664</v>
      </c>
      <c r="B1707" s="30">
        <v>8102</v>
      </c>
      <c r="C1707" s="30" t="s">
        <v>2666</v>
      </c>
      <c r="D1707" s="30">
        <v>1420</v>
      </c>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c r="CP1707" s="30"/>
      <c r="CQ1707" s="30"/>
      <c r="CR1707" s="30"/>
    </row>
    <row r="1708" spans="1:96" x14ac:dyDescent="0.25">
      <c r="A1708" s="30" t="s">
        <v>665</v>
      </c>
      <c r="B1708" s="30">
        <v>8110</v>
      </c>
      <c r="C1708" s="30" t="s">
        <v>2640</v>
      </c>
      <c r="D1708" s="30">
        <v>2700</v>
      </c>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c r="CP1708" s="30"/>
      <c r="CQ1708" s="30"/>
      <c r="CR1708" s="30"/>
    </row>
    <row r="1709" spans="1:96" x14ac:dyDescent="0.25">
      <c r="A1709" s="30" t="s">
        <v>666</v>
      </c>
      <c r="B1709" s="30">
        <v>8078</v>
      </c>
      <c r="C1709" s="30" t="s">
        <v>2696</v>
      </c>
      <c r="D1709" s="30">
        <v>180</v>
      </c>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0"/>
      <c r="BY1709" s="30"/>
      <c r="BZ1709" s="30"/>
      <c r="CA1709" s="30"/>
      <c r="CB1709" s="30"/>
      <c r="CC1709" s="30"/>
      <c r="CD1709" s="30"/>
      <c r="CE1709" s="30"/>
      <c r="CF1709" s="30"/>
      <c r="CG1709" s="30"/>
      <c r="CH1709" s="30"/>
      <c r="CI1709" s="30"/>
      <c r="CJ1709" s="30"/>
      <c r="CK1709" s="30"/>
      <c r="CL1709" s="30"/>
      <c r="CM1709" s="30"/>
      <c r="CN1709" s="30"/>
      <c r="CO1709" s="30"/>
      <c r="CP1709" s="30"/>
      <c r="CQ1709" s="30"/>
      <c r="CR1709" s="30"/>
    </row>
    <row r="1710" spans="1:96" x14ac:dyDescent="0.25">
      <c r="A1710" s="30" t="s">
        <v>667</v>
      </c>
      <c r="B1710" s="30">
        <v>8116</v>
      </c>
      <c r="C1710" s="30" t="s">
        <v>2804</v>
      </c>
      <c r="D1710" s="30">
        <v>2690</v>
      </c>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30"/>
      <c r="BI1710" s="30"/>
      <c r="BJ1710" s="30"/>
      <c r="BK1710" s="30"/>
      <c r="BL1710" s="30"/>
      <c r="BM1710" s="30"/>
      <c r="BN1710" s="30"/>
      <c r="BO1710" s="30"/>
      <c r="BP1710" s="30"/>
      <c r="BQ1710" s="30"/>
      <c r="BR1710" s="30"/>
      <c r="BS1710" s="30"/>
      <c r="BT1710" s="30"/>
      <c r="BU1710" s="30"/>
      <c r="BV1710" s="30"/>
      <c r="BW1710" s="30"/>
      <c r="BX1710" s="30"/>
      <c r="BY1710" s="30"/>
      <c r="BZ1710" s="30"/>
      <c r="CA1710" s="30"/>
      <c r="CB1710" s="30"/>
      <c r="CC1710" s="30"/>
      <c r="CD1710" s="30"/>
      <c r="CE1710" s="30"/>
      <c r="CF1710" s="30"/>
      <c r="CG1710" s="30"/>
      <c r="CH1710" s="30"/>
      <c r="CI1710" s="30"/>
      <c r="CJ1710" s="30"/>
      <c r="CK1710" s="30"/>
      <c r="CL1710" s="30"/>
      <c r="CM1710" s="30"/>
      <c r="CN1710" s="30"/>
      <c r="CO1710" s="30"/>
      <c r="CP1710" s="30"/>
      <c r="CQ1710" s="30"/>
      <c r="CR1710" s="30"/>
    </row>
    <row r="1711" spans="1:96" x14ac:dyDescent="0.25">
      <c r="A1711" s="30" t="s">
        <v>668</v>
      </c>
      <c r="B1711" s="30">
        <v>8118</v>
      </c>
      <c r="C1711" s="30" t="s">
        <v>2913</v>
      </c>
      <c r="D1711" s="30">
        <v>2610</v>
      </c>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c r="CA1711" s="30"/>
      <c r="CB1711" s="30"/>
      <c r="CC1711" s="30"/>
      <c r="CD1711" s="30"/>
      <c r="CE1711" s="30"/>
      <c r="CF1711" s="30"/>
      <c r="CG1711" s="30"/>
      <c r="CH1711" s="30"/>
      <c r="CI1711" s="30"/>
      <c r="CJ1711" s="30"/>
      <c r="CK1711" s="30"/>
      <c r="CL1711" s="30"/>
      <c r="CM1711" s="30"/>
      <c r="CN1711" s="30"/>
      <c r="CO1711" s="30"/>
      <c r="CP1711" s="30"/>
      <c r="CQ1711" s="30"/>
      <c r="CR1711" s="30"/>
    </row>
    <row r="1712" spans="1:96" x14ac:dyDescent="0.25">
      <c r="A1712" s="30" t="s">
        <v>669</v>
      </c>
      <c r="B1712" s="30">
        <v>8126</v>
      </c>
      <c r="C1712" s="30" t="s">
        <v>2647</v>
      </c>
      <c r="D1712" s="30">
        <v>900</v>
      </c>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c r="CA1712" s="30"/>
      <c r="CB1712" s="30"/>
      <c r="CC1712" s="30"/>
      <c r="CD1712" s="30"/>
      <c r="CE1712" s="30"/>
      <c r="CF1712" s="30"/>
      <c r="CG1712" s="30"/>
      <c r="CH1712" s="30"/>
      <c r="CI1712" s="30"/>
      <c r="CJ1712" s="30"/>
      <c r="CK1712" s="30"/>
      <c r="CL1712" s="30"/>
      <c r="CM1712" s="30"/>
      <c r="CN1712" s="30"/>
      <c r="CO1712" s="30"/>
      <c r="CP1712" s="30"/>
      <c r="CQ1712" s="30"/>
      <c r="CR1712" s="30"/>
    </row>
    <row r="1713" spans="1:96" x14ac:dyDescent="0.25">
      <c r="A1713" s="30" t="s">
        <v>670</v>
      </c>
      <c r="B1713" s="30">
        <v>8119</v>
      </c>
      <c r="C1713" s="30" t="s">
        <v>2992</v>
      </c>
      <c r="D1713" s="30">
        <v>2780</v>
      </c>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c r="CP1713" s="30"/>
      <c r="CQ1713" s="30"/>
      <c r="CR1713" s="30"/>
    </row>
    <row r="1714" spans="1:96" x14ac:dyDescent="0.25">
      <c r="A1714" s="30" t="s">
        <v>671</v>
      </c>
      <c r="B1714" s="30">
        <v>8120</v>
      </c>
      <c r="C1714" s="30" t="s">
        <v>2992</v>
      </c>
      <c r="D1714" s="30">
        <v>2780</v>
      </c>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c r="CP1714" s="30"/>
      <c r="CQ1714" s="30"/>
      <c r="CR1714" s="30"/>
    </row>
    <row r="1715" spans="1:96" x14ac:dyDescent="0.25">
      <c r="A1715" s="30" t="s">
        <v>672</v>
      </c>
      <c r="B1715" s="30">
        <v>7058</v>
      </c>
      <c r="C1715" s="30" t="s">
        <v>2926</v>
      </c>
      <c r="D1715" s="30">
        <v>3080</v>
      </c>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c r="CP1715" s="30"/>
      <c r="CQ1715" s="30"/>
      <c r="CR1715" s="30"/>
    </row>
    <row r="1716" spans="1:96" x14ac:dyDescent="0.25">
      <c r="A1716" s="30" t="s">
        <v>673</v>
      </c>
      <c r="B1716" s="30">
        <v>8130</v>
      </c>
      <c r="C1716" s="30" t="s">
        <v>2800</v>
      </c>
      <c r="D1716" s="30">
        <v>40</v>
      </c>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30"/>
      <c r="CA1716" s="30"/>
      <c r="CB1716" s="30"/>
      <c r="CC1716" s="30"/>
      <c r="CD1716" s="30"/>
      <c r="CE1716" s="30"/>
      <c r="CF1716" s="30"/>
      <c r="CG1716" s="30"/>
      <c r="CH1716" s="30"/>
      <c r="CI1716" s="30"/>
      <c r="CJ1716" s="30"/>
      <c r="CK1716" s="30"/>
      <c r="CL1716" s="30"/>
      <c r="CM1716" s="30"/>
      <c r="CN1716" s="30"/>
      <c r="CO1716" s="30"/>
      <c r="CP1716" s="30"/>
      <c r="CQ1716" s="30"/>
      <c r="CR1716" s="30"/>
    </row>
    <row r="1717" spans="1:96" x14ac:dyDescent="0.25">
      <c r="A1717" s="30" t="s">
        <v>674</v>
      </c>
      <c r="B1717" s="30">
        <v>7879</v>
      </c>
      <c r="C1717" s="30" t="s">
        <v>2640</v>
      </c>
      <c r="D1717" s="30">
        <v>2700</v>
      </c>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c r="CA1717" s="30"/>
      <c r="CB1717" s="30"/>
      <c r="CC1717" s="30"/>
      <c r="CD1717" s="30"/>
      <c r="CE1717" s="30"/>
      <c r="CF1717" s="30"/>
      <c r="CG1717" s="30"/>
      <c r="CH1717" s="30"/>
      <c r="CI1717" s="30"/>
      <c r="CJ1717" s="30"/>
      <c r="CK1717" s="30"/>
      <c r="CL1717" s="30"/>
      <c r="CM1717" s="30"/>
      <c r="CN1717" s="30"/>
      <c r="CO1717" s="30"/>
      <c r="CP1717" s="30"/>
      <c r="CQ1717" s="30"/>
      <c r="CR1717" s="30"/>
    </row>
    <row r="1718" spans="1:96" x14ac:dyDescent="0.25">
      <c r="A1718" s="30" t="s">
        <v>675</v>
      </c>
      <c r="B1718" s="30">
        <v>8135</v>
      </c>
      <c r="C1718" s="30" t="s">
        <v>2700</v>
      </c>
      <c r="D1718" s="30">
        <v>480</v>
      </c>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30"/>
      <c r="CA1718" s="30"/>
      <c r="CB1718" s="30"/>
      <c r="CC1718" s="30"/>
      <c r="CD1718" s="30"/>
      <c r="CE1718" s="30"/>
      <c r="CF1718" s="30"/>
      <c r="CG1718" s="30"/>
      <c r="CH1718" s="30"/>
      <c r="CI1718" s="30"/>
      <c r="CJ1718" s="30"/>
      <c r="CK1718" s="30"/>
      <c r="CL1718" s="30"/>
      <c r="CM1718" s="30"/>
      <c r="CN1718" s="30"/>
      <c r="CO1718" s="30"/>
      <c r="CP1718" s="30"/>
      <c r="CQ1718" s="30"/>
      <c r="CR1718" s="30"/>
    </row>
    <row r="1719" spans="1:96" x14ac:dyDescent="0.25">
      <c r="A1719" s="30" t="s">
        <v>676</v>
      </c>
      <c r="B1719" s="30">
        <v>8138</v>
      </c>
      <c r="C1719" s="30" t="s">
        <v>2642</v>
      </c>
      <c r="D1719" s="30">
        <v>880</v>
      </c>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c r="CP1719" s="30"/>
      <c r="CQ1719" s="30"/>
      <c r="CR1719" s="30"/>
    </row>
    <row r="1720" spans="1:96" x14ac:dyDescent="0.25">
      <c r="A1720" s="30" t="s">
        <v>677</v>
      </c>
      <c r="B1720" s="30">
        <v>8121</v>
      </c>
      <c r="C1720" s="30" t="s">
        <v>2993</v>
      </c>
      <c r="D1720" s="30">
        <v>9050</v>
      </c>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c r="CP1720" s="30"/>
      <c r="CQ1720" s="30"/>
      <c r="CR1720" s="30"/>
    </row>
    <row r="1721" spans="1:96" x14ac:dyDescent="0.25">
      <c r="A1721" s="30" t="s">
        <v>678</v>
      </c>
      <c r="B1721" s="30">
        <v>8132</v>
      </c>
      <c r="C1721" s="30" t="s">
        <v>2642</v>
      </c>
      <c r="D1721" s="30">
        <v>880</v>
      </c>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c r="CP1721" s="30"/>
      <c r="CQ1721" s="30"/>
      <c r="CR1721" s="30"/>
    </row>
    <row r="1722" spans="1:96" x14ac:dyDescent="0.25">
      <c r="A1722" s="30" t="s">
        <v>679</v>
      </c>
      <c r="B1722" s="30">
        <v>8133</v>
      </c>
      <c r="C1722" s="30" t="s">
        <v>2780</v>
      </c>
      <c r="D1722" s="30">
        <v>2035</v>
      </c>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c r="CP1722" s="30"/>
      <c r="CQ1722" s="30"/>
      <c r="CR1722" s="30"/>
    </row>
    <row r="1723" spans="1:96" x14ac:dyDescent="0.25">
      <c r="A1723" s="30" t="s">
        <v>680</v>
      </c>
      <c r="B1723" s="30">
        <v>8359</v>
      </c>
      <c r="C1723" s="30" t="s">
        <v>2651</v>
      </c>
      <c r="D1723" s="30">
        <v>1010</v>
      </c>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c r="CP1723" s="30"/>
      <c r="CQ1723" s="30"/>
      <c r="CR1723" s="30"/>
    </row>
    <row r="1724" spans="1:96" x14ac:dyDescent="0.25">
      <c r="A1724" s="30" t="s">
        <v>681</v>
      </c>
      <c r="B1724" s="30">
        <v>8140</v>
      </c>
      <c r="C1724" s="30" t="s">
        <v>2671</v>
      </c>
      <c r="D1724" s="30">
        <v>470</v>
      </c>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c r="CP1724" s="30"/>
      <c r="CQ1724" s="30"/>
      <c r="CR1724" s="30"/>
    </row>
    <row r="1725" spans="1:96" x14ac:dyDescent="0.25">
      <c r="A1725" s="30" t="s">
        <v>682</v>
      </c>
      <c r="B1725" s="30">
        <v>8143</v>
      </c>
      <c r="C1725" s="30" t="s">
        <v>2804</v>
      </c>
      <c r="D1725" s="30">
        <v>2690</v>
      </c>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c r="CP1725" s="30"/>
      <c r="CQ1725" s="30"/>
      <c r="CR1725" s="30"/>
    </row>
    <row r="1726" spans="1:96" x14ac:dyDescent="0.25">
      <c r="A1726" s="30" t="s">
        <v>683</v>
      </c>
      <c r="B1726" s="30">
        <v>8160</v>
      </c>
      <c r="C1726" s="30" t="s">
        <v>2994</v>
      </c>
      <c r="D1726" s="30">
        <v>250</v>
      </c>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c r="CP1726" s="30"/>
      <c r="CQ1726" s="30"/>
      <c r="CR1726" s="30"/>
    </row>
    <row r="1727" spans="1:96" x14ac:dyDescent="0.25">
      <c r="A1727" s="30" t="s">
        <v>684</v>
      </c>
      <c r="B1727" s="30">
        <v>8168</v>
      </c>
      <c r="C1727" s="30" t="s">
        <v>2994</v>
      </c>
      <c r="D1727" s="30">
        <v>250</v>
      </c>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c r="CP1727" s="30"/>
      <c r="CQ1727" s="30"/>
      <c r="CR1727" s="30"/>
    </row>
    <row r="1728" spans="1:96" x14ac:dyDescent="0.25">
      <c r="A1728" s="30" t="s">
        <v>685</v>
      </c>
      <c r="B1728" s="30">
        <v>8164</v>
      </c>
      <c r="C1728" s="30" t="s">
        <v>2994</v>
      </c>
      <c r="D1728" s="30">
        <v>250</v>
      </c>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c r="CA1728" s="30"/>
      <c r="CB1728" s="30"/>
      <c r="CC1728" s="30"/>
      <c r="CD1728" s="30"/>
      <c r="CE1728" s="30"/>
      <c r="CF1728" s="30"/>
      <c r="CG1728" s="30"/>
      <c r="CH1728" s="30"/>
      <c r="CI1728" s="30"/>
      <c r="CJ1728" s="30"/>
      <c r="CK1728" s="30"/>
      <c r="CL1728" s="30"/>
      <c r="CM1728" s="30"/>
      <c r="CN1728" s="30"/>
      <c r="CO1728" s="30"/>
      <c r="CP1728" s="30"/>
      <c r="CQ1728" s="30"/>
      <c r="CR1728" s="30"/>
    </row>
    <row r="1729" spans="1:96" x14ac:dyDescent="0.25">
      <c r="A1729" s="30" t="s">
        <v>686</v>
      </c>
      <c r="B1729" s="30">
        <v>8010</v>
      </c>
      <c r="C1729" s="30" t="s">
        <v>2768</v>
      </c>
      <c r="D1729" s="30">
        <v>1110</v>
      </c>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0"/>
      <c r="CA1729" s="30"/>
      <c r="CB1729" s="30"/>
      <c r="CC1729" s="30"/>
      <c r="CD1729" s="30"/>
      <c r="CE1729" s="30"/>
      <c r="CF1729" s="30"/>
      <c r="CG1729" s="30"/>
      <c r="CH1729" s="30"/>
      <c r="CI1729" s="30"/>
      <c r="CJ1729" s="30"/>
      <c r="CK1729" s="30"/>
      <c r="CL1729" s="30"/>
      <c r="CM1729" s="30"/>
      <c r="CN1729" s="30"/>
      <c r="CO1729" s="30"/>
      <c r="CP1729" s="30"/>
      <c r="CQ1729" s="30"/>
      <c r="CR1729" s="30"/>
    </row>
    <row r="1730" spans="1:96" x14ac:dyDescent="0.25">
      <c r="A1730" s="30" t="s">
        <v>687</v>
      </c>
      <c r="B1730" s="30">
        <v>8178</v>
      </c>
      <c r="C1730" s="30" t="s">
        <v>2906</v>
      </c>
      <c r="D1730" s="30">
        <v>990</v>
      </c>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c r="CA1730" s="30"/>
      <c r="CB1730" s="30"/>
      <c r="CC1730" s="30"/>
      <c r="CD1730" s="30"/>
      <c r="CE1730" s="30"/>
      <c r="CF1730" s="30"/>
      <c r="CG1730" s="30"/>
      <c r="CH1730" s="30"/>
      <c r="CI1730" s="30"/>
      <c r="CJ1730" s="30"/>
      <c r="CK1730" s="30"/>
      <c r="CL1730" s="30"/>
      <c r="CM1730" s="30"/>
      <c r="CN1730" s="30"/>
      <c r="CO1730" s="30"/>
      <c r="CP1730" s="30"/>
      <c r="CQ1730" s="30"/>
      <c r="CR1730" s="30"/>
    </row>
    <row r="1731" spans="1:96" x14ac:dyDescent="0.25">
      <c r="A1731" s="30" t="s">
        <v>688</v>
      </c>
      <c r="B1731" s="30">
        <v>7565</v>
      </c>
      <c r="C1731" s="30" t="s">
        <v>2671</v>
      </c>
      <c r="D1731" s="30">
        <v>470</v>
      </c>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0"/>
      <c r="CA1731" s="30"/>
      <c r="CB1731" s="30"/>
      <c r="CC1731" s="30"/>
      <c r="CD1731" s="30"/>
      <c r="CE1731" s="30"/>
      <c r="CF1731" s="30"/>
      <c r="CG1731" s="30"/>
      <c r="CH1731" s="30"/>
      <c r="CI1731" s="30"/>
      <c r="CJ1731" s="30"/>
      <c r="CK1731" s="30"/>
      <c r="CL1731" s="30"/>
      <c r="CM1731" s="30"/>
      <c r="CN1731" s="30"/>
      <c r="CO1731" s="30"/>
      <c r="CP1731" s="30"/>
      <c r="CQ1731" s="30"/>
      <c r="CR1731" s="30"/>
    </row>
    <row r="1732" spans="1:96" x14ac:dyDescent="0.25">
      <c r="A1732" s="30" t="s">
        <v>689</v>
      </c>
      <c r="B1732" s="30">
        <v>7839</v>
      </c>
      <c r="C1732" s="30" t="s">
        <v>2671</v>
      </c>
      <c r="D1732" s="30">
        <v>470</v>
      </c>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c r="CP1732" s="30"/>
      <c r="CQ1732" s="30"/>
      <c r="CR1732" s="30"/>
    </row>
    <row r="1733" spans="1:96" x14ac:dyDescent="0.25">
      <c r="A1733" s="30" t="s">
        <v>690</v>
      </c>
      <c r="B1733" s="30">
        <v>8209</v>
      </c>
      <c r="C1733" s="30" t="s">
        <v>2666</v>
      </c>
      <c r="D1733" s="30">
        <v>1420</v>
      </c>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c r="CP1733" s="30"/>
      <c r="CQ1733" s="30"/>
      <c r="CR1733" s="30"/>
    </row>
    <row r="1734" spans="1:96" x14ac:dyDescent="0.25">
      <c r="A1734" s="30" t="s">
        <v>691</v>
      </c>
      <c r="B1734" s="30">
        <v>7650</v>
      </c>
      <c r="C1734" s="30" t="s">
        <v>2760</v>
      </c>
      <c r="D1734" s="30">
        <v>1560</v>
      </c>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c r="CP1734" s="30"/>
      <c r="CQ1734" s="30"/>
      <c r="CR1734" s="30"/>
    </row>
    <row r="1735" spans="1:96" x14ac:dyDescent="0.25">
      <c r="A1735" s="30" t="s">
        <v>692</v>
      </c>
      <c r="B1735" s="30">
        <v>1519</v>
      </c>
      <c r="C1735" s="30" t="s">
        <v>2641</v>
      </c>
      <c r="D1735" s="30">
        <v>20</v>
      </c>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c r="CP1735" s="30"/>
      <c r="CQ1735" s="30"/>
      <c r="CR1735" s="30"/>
    </row>
    <row r="1736" spans="1:96" x14ac:dyDescent="0.25">
      <c r="A1736" s="30" t="s">
        <v>693</v>
      </c>
      <c r="B1736" s="30">
        <v>124</v>
      </c>
      <c r="C1736" s="30" t="s">
        <v>2663</v>
      </c>
      <c r="D1736" s="30">
        <v>30</v>
      </c>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c r="CP1736" s="30"/>
      <c r="CQ1736" s="30"/>
      <c r="CR1736" s="30"/>
    </row>
    <row r="1737" spans="1:96" x14ac:dyDescent="0.25">
      <c r="A1737" s="30" t="s">
        <v>694</v>
      </c>
      <c r="B1737" s="30">
        <v>8212</v>
      </c>
      <c r="C1737" s="30" t="s">
        <v>2969</v>
      </c>
      <c r="D1737" s="30">
        <v>2770</v>
      </c>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0"/>
      <c r="BY1737" s="30"/>
      <c r="BZ1737" s="30"/>
      <c r="CA1737" s="30"/>
      <c r="CB1737" s="30"/>
      <c r="CC1737" s="30"/>
      <c r="CD1737" s="30"/>
      <c r="CE1737" s="30"/>
      <c r="CF1737" s="30"/>
      <c r="CG1737" s="30"/>
      <c r="CH1737" s="30"/>
      <c r="CI1737" s="30"/>
      <c r="CJ1737" s="30"/>
      <c r="CK1737" s="30"/>
      <c r="CL1737" s="30"/>
      <c r="CM1737" s="30"/>
      <c r="CN1737" s="30"/>
      <c r="CO1737" s="30"/>
      <c r="CP1737" s="30"/>
      <c r="CQ1737" s="30"/>
      <c r="CR1737" s="30"/>
    </row>
    <row r="1738" spans="1:96" x14ac:dyDescent="0.25">
      <c r="A1738" s="30" t="s">
        <v>695</v>
      </c>
      <c r="B1738" s="30">
        <v>8210</v>
      </c>
      <c r="C1738" s="30" t="s">
        <v>2969</v>
      </c>
      <c r="D1738" s="30">
        <v>2770</v>
      </c>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c r="CA1738" s="30"/>
      <c r="CB1738" s="30"/>
      <c r="CC1738" s="30"/>
      <c r="CD1738" s="30"/>
      <c r="CE1738" s="30"/>
      <c r="CF1738" s="30"/>
      <c r="CG1738" s="30"/>
      <c r="CH1738" s="30"/>
      <c r="CI1738" s="30"/>
      <c r="CJ1738" s="30"/>
      <c r="CK1738" s="30"/>
      <c r="CL1738" s="30"/>
      <c r="CM1738" s="30"/>
      <c r="CN1738" s="30"/>
      <c r="CO1738" s="30"/>
      <c r="CP1738" s="30"/>
      <c r="CQ1738" s="30"/>
      <c r="CR1738" s="30"/>
    </row>
    <row r="1739" spans="1:96" x14ac:dyDescent="0.25">
      <c r="A1739" s="30" t="s">
        <v>696</v>
      </c>
      <c r="B1739" s="30">
        <v>8222</v>
      </c>
      <c r="C1739" s="30" t="s">
        <v>2642</v>
      </c>
      <c r="D1739" s="30">
        <v>880</v>
      </c>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c r="CA1739" s="30"/>
      <c r="CB1739" s="30"/>
      <c r="CC1739" s="30"/>
      <c r="CD1739" s="30"/>
      <c r="CE1739" s="30"/>
      <c r="CF1739" s="30"/>
      <c r="CG1739" s="30"/>
      <c r="CH1739" s="30"/>
      <c r="CI1739" s="30"/>
      <c r="CJ1739" s="30"/>
      <c r="CK1739" s="30"/>
      <c r="CL1739" s="30"/>
      <c r="CM1739" s="30"/>
      <c r="CN1739" s="30"/>
      <c r="CO1739" s="30"/>
      <c r="CP1739" s="30"/>
      <c r="CQ1739" s="30"/>
      <c r="CR1739" s="30"/>
    </row>
    <row r="1740" spans="1:96" x14ac:dyDescent="0.25">
      <c r="A1740" s="30" t="s">
        <v>697</v>
      </c>
      <c r="B1740" s="30">
        <v>8232</v>
      </c>
      <c r="C1740" s="30" t="s">
        <v>2642</v>
      </c>
      <c r="D1740" s="30">
        <v>880</v>
      </c>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c r="CA1740" s="30"/>
      <c r="CB1740" s="30"/>
      <c r="CC1740" s="30"/>
      <c r="CD1740" s="30"/>
      <c r="CE1740" s="30"/>
      <c r="CF1740" s="30"/>
      <c r="CG1740" s="30"/>
      <c r="CH1740" s="30"/>
      <c r="CI1740" s="30"/>
      <c r="CJ1740" s="30"/>
      <c r="CK1740" s="30"/>
      <c r="CL1740" s="30"/>
      <c r="CM1740" s="30"/>
      <c r="CN1740" s="30"/>
      <c r="CO1740" s="30"/>
      <c r="CP1740" s="30"/>
      <c r="CQ1740" s="30"/>
      <c r="CR1740" s="30"/>
    </row>
    <row r="1741" spans="1:96" x14ac:dyDescent="0.25">
      <c r="A1741" s="30" t="s">
        <v>698</v>
      </c>
      <c r="B1741" s="30">
        <v>8246</v>
      </c>
      <c r="C1741" s="30" t="s">
        <v>2651</v>
      </c>
      <c r="D1741" s="30">
        <v>1010</v>
      </c>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c r="CP1741" s="30"/>
      <c r="CQ1741" s="30"/>
      <c r="CR1741" s="30"/>
    </row>
    <row r="1742" spans="1:96" x14ac:dyDescent="0.25">
      <c r="A1742" s="30" t="s">
        <v>699</v>
      </c>
      <c r="B1742" s="30">
        <v>8242</v>
      </c>
      <c r="C1742" s="30" t="s">
        <v>2642</v>
      </c>
      <c r="D1742" s="30">
        <v>880</v>
      </c>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c r="CP1742" s="30"/>
      <c r="CQ1742" s="30"/>
      <c r="CR1742" s="30"/>
    </row>
    <row r="1743" spans="1:96" x14ac:dyDescent="0.25">
      <c r="A1743" s="30" t="s">
        <v>700</v>
      </c>
      <c r="B1743" s="30">
        <v>8248</v>
      </c>
      <c r="C1743" s="30" t="s">
        <v>2666</v>
      </c>
      <c r="D1743" s="30">
        <v>1420</v>
      </c>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c r="CP1743" s="30"/>
      <c r="CQ1743" s="30"/>
      <c r="CR1743" s="30"/>
    </row>
    <row r="1744" spans="1:96" x14ac:dyDescent="0.25">
      <c r="A1744" s="30" t="s">
        <v>701</v>
      </c>
      <c r="B1744" s="30">
        <v>8225</v>
      </c>
      <c r="C1744" s="30" t="s">
        <v>2641</v>
      </c>
      <c r="D1744" s="30">
        <v>20</v>
      </c>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c r="CA1744" s="30"/>
      <c r="CB1744" s="30"/>
      <c r="CC1744" s="30"/>
      <c r="CD1744" s="30"/>
      <c r="CE1744" s="30"/>
      <c r="CF1744" s="30"/>
      <c r="CG1744" s="30"/>
      <c r="CH1744" s="30"/>
      <c r="CI1744" s="30"/>
      <c r="CJ1744" s="30"/>
      <c r="CK1744" s="30"/>
      <c r="CL1744" s="30"/>
      <c r="CM1744" s="30"/>
      <c r="CN1744" s="30"/>
      <c r="CO1744" s="30"/>
      <c r="CP1744" s="30"/>
      <c r="CQ1744" s="30"/>
      <c r="CR1744" s="30"/>
    </row>
    <row r="1745" spans="1:96" x14ac:dyDescent="0.25">
      <c r="A1745" s="30" t="s">
        <v>702</v>
      </c>
      <c r="B1745" s="30">
        <v>5259</v>
      </c>
      <c r="C1745" s="30" t="s">
        <v>2647</v>
      </c>
      <c r="D1745" s="30">
        <v>900</v>
      </c>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30"/>
      <c r="CA1745" s="30"/>
      <c r="CB1745" s="30"/>
      <c r="CC1745" s="30"/>
      <c r="CD1745" s="30"/>
      <c r="CE1745" s="30"/>
      <c r="CF1745" s="30"/>
      <c r="CG1745" s="30"/>
      <c r="CH1745" s="30"/>
      <c r="CI1745" s="30"/>
      <c r="CJ1745" s="30"/>
      <c r="CK1745" s="30"/>
      <c r="CL1745" s="30"/>
      <c r="CM1745" s="30"/>
      <c r="CN1745" s="30"/>
      <c r="CO1745" s="30"/>
      <c r="CP1745" s="30"/>
      <c r="CQ1745" s="30"/>
      <c r="CR1745" s="30"/>
    </row>
    <row r="1746" spans="1:96" x14ac:dyDescent="0.25">
      <c r="A1746" s="30" t="s">
        <v>703</v>
      </c>
      <c r="B1746" s="30">
        <v>8275</v>
      </c>
      <c r="C1746" s="30" t="s">
        <v>2641</v>
      </c>
      <c r="D1746" s="30">
        <v>20</v>
      </c>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30"/>
      <c r="CA1746" s="30"/>
      <c r="CB1746" s="30"/>
      <c r="CC1746" s="30"/>
      <c r="CD1746" s="30"/>
      <c r="CE1746" s="30"/>
      <c r="CF1746" s="30"/>
      <c r="CG1746" s="30"/>
      <c r="CH1746" s="30"/>
      <c r="CI1746" s="30"/>
      <c r="CJ1746" s="30"/>
      <c r="CK1746" s="30"/>
      <c r="CL1746" s="30"/>
      <c r="CM1746" s="30"/>
      <c r="CN1746" s="30"/>
      <c r="CO1746" s="30"/>
      <c r="CP1746" s="30"/>
      <c r="CQ1746" s="30"/>
      <c r="CR1746" s="30"/>
    </row>
    <row r="1747" spans="1:96" x14ac:dyDescent="0.25">
      <c r="A1747" s="30" t="s">
        <v>704</v>
      </c>
      <c r="B1747" s="30">
        <v>8149</v>
      </c>
      <c r="C1747" s="30" t="s">
        <v>2642</v>
      </c>
      <c r="D1747" s="30">
        <v>880</v>
      </c>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c r="CP1747" s="30"/>
      <c r="CQ1747" s="30"/>
      <c r="CR1747" s="30"/>
    </row>
    <row r="1748" spans="1:96" x14ac:dyDescent="0.25">
      <c r="A1748" s="30" t="s">
        <v>705</v>
      </c>
      <c r="B1748" s="30">
        <v>8260</v>
      </c>
      <c r="C1748" s="30" t="s">
        <v>2758</v>
      </c>
      <c r="D1748" s="30">
        <v>1828</v>
      </c>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c r="CP1748" s="30"/>
      <c r="CQ1748" s="30"/>
      <c r="CR1748" s="30"/>
    </row>
    <row r="1749" spans="1:96" x14ac:dyDescent="0.25">
      <c r="A1749" s="30" t="s">
        <v>706</v>
      </c>
      <c r="B1749" s="30">
        <v>8256</v>
      </c>
      <c r="C1749" s="30" t="s">
        <v>2758</v>
      </c>
      <c r="D1749" s="30">
        <v>1828</v>
      </c>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c r="CP1749" s="30"/>
      <c r="CQ1749" s="30"/>
      <c r="CR1749" s="30"/>
    </row>
    <row r="1750" spans="1:96" x14ac:dyDescent="0.25">
      <c r="A1750" s="30" t="s">
        <v>707</v>
      </c>
      <c r="B1750" s="30">
        <v>8266</v>
      </c>
      <c r="C1750" s="30" t="s">
        <v>2768</v>
      </c>
      <c r="D1750" s="30">
        <v>1110</v>
      </c>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c r="CP1750" s="30"/>
      <c r="CQ1750" s="30"/>
      <c r="CR1750" s="30"/>
    </row>
    <row r="1751" spans="1:96" x14ac:dyDescent="0.25">
      <c r="A1751" s="30" t="s">
        <v>708</v>
      </c>
      <c r="B1751" s="30">
        <v>8223</v>
      </c>
      <c r="C1751" s="30" t="s">
        <v>2666</v>
      </c>
      <c r="D1751" s="30">
        <v>1420</v>
      </c>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c r="CP1751" s="30"/>
      <c r="CQ1751" s="30"/>
      <c r="CR1751" s="30"/>
    </row>
    <row r="1752" spans="1:96" x14ac:dyDescent="0.25">
      <c r="A1752" s="30" t="s">
        <v>708</v>
      </c>
      <c r="B1752" s="30">
        <v>8272</v>
      </c>
      <c r="C1752" s="30" t="s">
        <v>2666</v>
      </c>
      <c r="D1752" s="30">
        <v>1420</v>
      </c>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c r="CP1752" s="30"/>
      <c r="CQ1752" s="30"/>
      <c r="CR1752" s="30"/>
    </row>
    <row r="1753" spans="1:96" x14ac:dyDescent="0.25">
      <c r="A1753" s="30" t="s">
        <v>709</v>
      </c>
      <c r="B1753" s="30">
        <v>8276</v>
      </c>
      <c r="C1753" s="30" t="s">
        <v>2666</v>
      </c>
      <c r="D1753" s="30">
        <v>1420</v>
      </c>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c r="CP1753" s="30"/>
      <c r="CQ1753" s="30"/>
      <c r="CR1753" s="30"/>
    </row>
    <row r="1754" spans="1:96" x14ac:dyDescent="0.25">
      <c r="A1754" s="30" t="s">
        <v>710</v>
      </c>
      <c r="B1754" s="30">
        <v>653</v>
      </c>
      <c r="C1754" s="30" t="s">
        <v>2702</v>
      </c>
      <c r="D1754" s="30">
        <v>8001</v>
      </c>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c r="CP1754" s="30"/>
      <c r="CQ1754" s="30"/>
      <c r="CR1754" s="30"/>
    </row>
    <row r="1755" spans="1:96" x14ac:dyDescent="0.25">
      <c r="A1755" s="30" t="s">
        <v>711</v>
      </c>
      <c r="B1755" s="30">
        <v>2953</v>
      </c>
      <c r="C1755" s="30" t="s">
        <v>2647</v>
      </c>
      <c r="D1755" s="30">
        <v>900</v>
      </c>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c r="CP1755" s="30"/>
      <c r="CQ1755" s="30"/>
      <c r="CR1755" s="30"/>
    </row>
    <row r="1756" spans="1:96" x14ac:dyDescent="0.25">
      <c r="A1756" s="30" t="s">
        <v>712</v>
      </c>
      <c r="B1756" s="30">
        <v>8280</v>
      </c>
      <c r="C1756" s="30" t="s">
        <v>2666</v>
      </c>
      <c r="D1756" s="30">
        <v>1420</v>
      </c>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0"/>
      <c r="CA1756" s="30"/>
      <c r="CB1756" s="30"/>
      <c r="CC1756" s="30"/>
      <c r="CD1756" s="30"/>
      <c r="CE1756" s="30"/>
      <c r="CF1756" s="30"/>
      <c r="CG1756" s="30"/>
      <c r="CH1756" s="30"/>
      <c r="CI1756" s="30"/>
      <c r="CJ1756" s="30"/>
      <c r="CK1756" s="30"/>
      <c r="CL1756" s="30"/>
      <c r="CM1756" s="30"/>
      <c r="CN1756" s="30"/>
      <c r="CO1756" s="30"/>
      <c r="CP1756" s="30"/>
      <c r="CQ1756" s="30"/>
      <c r="CR1756" s="30"/>
    </row>
    <row r="1757" spans="1:96" x14ac:dyDescent="0.25">
      <c r="A1757" s="30" t="s">
        <v>713</v>
      </c>
      <c r="B1757" s="30">
        <v>8300</v>
      </c>
      <c r="C1757" s="30" t="s">
        <v>2666</v>
      </c>
      <c r="D1757" s="30">
        <v>1420</v>
      </c>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c r="CA1757" s="30"/>
      <c r="CB1757" s="30"/>
      <c r="CC1757" s="30"/>
      <c r="CD1757" s="30"/>
      <c r="CE1757" s="30"/>
      <c r="CF1757" s="30"/>
      <c r="CG1757" s="30"/>
      <c r="CH1757" s="30"/>
      <c r="CI1757" s="30"/>
      <c r="CJ1757" s="30"/>
      <c r="CK1757" s="30"/>
      <c r="CL1757" s="30"/>
      <c r="CM1757" s="30"/>
      <c r="CN1757" s="30"/>
      <c r="CO1757" s="30"/>
      <c r="CP1757" s="30"/>
      <c r="CQ1757" s="30"/>
      <c r="CR1757" s="30"/>
    </row>
    <row r="1758" spans="1:96" x14ac:dyDescent="0.25">
      <c r="A1758" s="30" t="s">
        <v>714</v>
      </c>
      <c r="B1758" s="30">
        <v>8318</v>
      </c>
      <c r="C1758" s="30" t="s">
        <v>2764</v>
      </c>
      <c r="D1758" s="30">
        <v>1550</v>
      </c>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0"/>
      <c r="CA1758" s="30"/>
      <c r="CB1758" s="30"/>
      <c r="CC1758" s="30"/>
      <c r="CD1758" s="30"/>
      <c r="CE1758" s="30"/>
      <c r="CF1758" s="30"/>
      <c r="CG1758" s="30"/>
      <c r="CH1758" s="30"/>
      <c r="CI1758" s="30"/>
      <c r="CJ1758" s="30"/>
      <c r="CK1758" s="30"/>
      <c r="CL1758" s="30"/>
      <c r="CM1758" s="30"/>
      <c r="CN1758" s="30"/>
      <c r="CO1758" s="30"/>
      <c r="CP1758" s="30"/>
      <c r="CQ1758" s="30"/>
      <c r="CR1758" s="30"/>
    </row>
    <row r="1759" spans="1:96" x14ac:dyDescent="0.25">
      <c r="A1759" s="30" t="s">
        <v>715</v>
      </c>
      <c r="B1759" s="30">
        <v>8328</v>
      </c>
      <c r="C1759" s="30" t="s">
        <v>2934</v>
      </c>
      <c r="D1759" s="30">
        <v>60</v>
      </c>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c r="CA1759" s="30"/>
      <c r="CB1759" s="30"/>
      <c r="CC1759" s="30"/>
      <c r="CD1759" s="30"/>
      <c r="CE1759" s="30"/>
      <c r="CF1759" s="30"/>
      <c r="CG1759" s="30"/>
      <c r="CH1759" s="30"/>
      <c r="CI1759" s="30"/>
      <c r="CJ1759" s="30"/>
      <c r="CK1759" s="30"/>
      <c r="CL1759" s="30"/>
      <c r="CM1759" s="30"/>
      <c r="CN1759" s="30"/>
      <c r="CO1759" s="30"/>
      <c r="CP1759" s="30"/>
      <c r="CQ1759" s="30"/>
      <c r="CR1759" s="30"/>
    </row>
    <row r="1760" spans="1:96" x14ac:dyDescent="0.25">
      <c r="A1760" s="30" t="s">
        <v>716</v>
      </c>
      <c r="B1760" s="30">
        <v>8334</v>
      </c>
      <c r="C1760" s="30" t="s">
        <v>2934</v>
      </c>
      <c r="D1760" s="30">
        <v>60</v>
      </c>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c r="CP1760" s="30"/>
      <c r="CQ1760" s="30"/>
      <c r="CR1760" s="30"/>
    </row>
    <row r="1761" spans="1:96" x14ac:dyDescent="0.25">
      <c r="A1761" s="30" t="s">
        <v>717</v>
      </c>
      <c r="B1761" s="30">
        <v>8337</v>
      </c>
      <c r="C1761" s="30" t="s">
        <v>2669</v>
      </c>
      <c r="D1761" s="30">
        <v>980</v>
      </c>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c r="CP1761" s="30"/>
      <c r="CQ1761" s="30"/>
      <c r="CR1761" s="30"/>
    </row>
    <row r="1762" spans="1:96" x14ac:dyDescent="0.25">
      <c r="A1762" s="30" t="s">
        <v>718</v>
      </c>
      <c r="B1762" s="30">
        <v>8346</v>
      </c>
      <c r="C1762" s="30" t="s">
        <v>2651</v>
      </c>
      <c r="D1762" s="30">
        <v>1010</v>
      </c>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c r="CP1762" s="30"/>
      <c r="CQ1762" s="30"/>
      <c r="CR1762" s="30"/>
    </row>
    <row r="1763" spans="1:96" x14ac:dyDescent="0.25">
      <c r="A1763" s="30" t="s">
        <v>719</v>
      </c>
      <c r="B1763" s="30">
        <v>8342</v>
      </c>
      <c r="C1763" s="30" t="s">
        <v>2995</v>
      </c>
      <c r="D1763" s="30">
        <v>1480</v>
      </c>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c r="CP1763" s="30"/>
      <c r="CQ1763" s="30"/>
      <c r="CR1763" s="30"/>
    </row>
    <row r="1764" spans="1:96" x14ac:dyDescent="0.25">
      <c r="A1764" s="30" t="s">
        <v>720</v>
      </c>
      <c r="B1764" s="30">
        <v>8350</v>
      </c>
      <c r="C1764" s="30" t="s">
        <v>2669</v>
      </c>
      <c r="D1764" s="30">
        <v>980</v>
      </c>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c r="CP1764" s="30"/>
      <c r="CQ1764" s="30"/>
      <c r="CR1764" s="30"/>
    </row>
    <row r="1765" spans="1:96" x14ac:dyDescent="0.25">
      <c r="A1765" s="30" t="s">
        <v>721</v>
      </c>
      <c r="B1765" s="30">
        <v>8351</v>
      </c>
      <c r="C1765" s="30" t="s">
        <v>2995</v>
      </c>
      <c r="D1765" s="30">
        <v>1480</v>
      </c>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c r="CA1765" s="30"/>
      <c r="CB1765" s="30"/>
      <c r="CC1765" s="30"/>
      <c r="CD1765" s="30"/>
      <c r="CE1765" s="30"/>
      <c r="CF1765" s="30"/>
      <c r="CG1765" s="30"/>
      <c r="CH1765" s="30"/>
      <c r="CI1765" s="30"/>
      <c r="CJ1765" s="30"/>
      <c r="CK1765" s="30"/>
      <c r="CL1765" s="30"/>
      <c r="CM1765" s="30"/>
      <c r="CN1765" s="30"/>
      <c r="CO1765" s="30"/>
      <c r="CP1765" s="30"/>
      <c r="CQ1765" s="30"/>
      <c r="CR1765" s="30"/>
    </row>
    <row r="1766" spans="1:96" x14ac:dyDescent="0.25">
      <c r="A1766" s="30" t="s">
        <v>722</v>
      </c>
      <c r="B1766" s="30">
        <v>8354</v>
      </c>
      <c r="C1766" s="30" t="s">
        <v>2995</v>
      </c>
      <c r="D1766" s="30">
        <v>1480</v>
      </c>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c r="CA1766" s="30"/>
      <c r="CB1766" s="30"/>
      <c r="CC1766" s="30"/>
      <c r="CD1766" s="30"/>
      <c r="CE1766" s="30"/>
      <c r="CF1766" s="30"/>
      <c r="CG1766" s="30"/>
      <c r="CH1766" s="30"/>
      <c r="CI1766" s="30"/>
      <c r="CJ1766" s="30"/>
      <c r="CK1766" s="30"/>
      <c r="CL1766" s="30"/>
      <c r="CM1766" s="30"/>
      <c r="CN1766" s="30"/>
      <c r="CO1766" s="30"/>
      <c r="CP1766" s="30"/>
      <c r="CQ1766" s="30"/>
      <c r="CR1766" s="30"/>
    </row>
    <row r="1767" spans="1:96" x14ac:dyDescent="0.25">
      <c r="A1767" s="30" t="s">
        <v>723</v>
      </c>
      <c r="B1767" s="30">
        <v>8358</v>
      </c>
      <c r="C1767" s="30" t="s">
        <v>2969</v>
      </c>
      <c r="D1767" s="30">
        <v>2770</v>
      </c>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c r="CA1767" s="30"/>
      <c r="CB1767" s="30"/>
      <c r="CC1767" s="30"/>
      <c r="CD1767" s="30"/>
      <c r="CE1767" s="30"/>
      <c r="CF1767" s="30"/>
      <c r="CG1767" s="30"/>
      <c r="CH1767" s="30"/>
      <c r="CI1767" s="30"/>
      <c r="CJ1767" s="30"/>
      <c r="CK1767" s="30"/>
      <c r="CL1767" s="30"/>
      <c r="CM1767" s="30"/>
      <c r="CN1767" s="30"/>
      <c r="CO1767" s="30"/>
      <c r="CP1767" s="30"/>
      <c r="CQ1767" s="30"/>
      <c r="CR1767" s="30"/>
    </row>
    <row r="1768" spans="1:96" x14ac:dyDescent="0.25">
      <c r="A1768" s="30" t="s">
        <v>724</v>
      </c>
      <c r="B1768" s="30">
        <v>8361</v>
      </c>
      <c r="C1768" s="30" t="s">
        <v>2641</v>
      </c>
      <c r="D1768" s="30">
        <v>20</v>
      </c>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30"/>
      <c r="CA1768" s="30"/>
      <c r="CB1768" s="30"/>
      <c r="CC1768" s="30"/>
      <c r="CD1768" s="30"/>
      <c r="CE1768" s="30"/>
      <c r="CF1768" s="30"/>
      <c r="CG1768" s="30"/>
      <c r="CH1768" s="30"/>
      <c r="CI1768" s="30"/>
      <c r="CJ1768" s="30"/>
      <c r="CK1768" s="30"/>
      <c r="CL1768" s="30"/>
      <c r="CM1768" s="30"/>
      <c r="CN1768" s="30"/>
      <c r="CO1768" s="30"/>
      <c r="CP1768" s="30"/>
      <c r="CQ1768" s="30"/>
      <c r="CR1768" s="30"/>
    </row>
    <row r="1769" spans="1:96" x14ac:dyDescent="0.25">
      <c r="A1769" s="30" t="s">
        <v>725</v>
      </c>
      <c r="B1769" s="30">
        <v>8145</v>
      </c>
      <c r="C1769" s="30" t="s">
        <v>2642</v>
      </c>
      <c r="D1769" s="30">
        <v>880</v>
      </c>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c r="CP1769" s="30"/>
      <c r="CQ1769" s="30"/>
      <c r="CR1769" s="30"/>
    </row>
    <row r="1770" spans="1:96" x14ac:dyDescent="0.25">
      <c r="A1770" s="30" t="s">
        <v>726</v>
      </c>
      <c r="B1770" s="30">
        <v>8385</v>
      </c>
      <c r="C1770" s="30" t="s">
        <v>2855</v>
      </c>
      <c r="D1770" s="30">
        <v>3000</v>
      </c>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c r="CP1770" s="30"/>
      <c r="CQ1770" s="30"/>
      <c r="CR1770" s="30"/>
    </row>
    <row r="1771" spans="1:96" x14ac:dyDescent="0.25">
      <c r="A1771" s="30" t="s">
        <v>727</v>
      </c>
      <c r="B1771" s="30">
        <v>8380</v>
      </c>
      <c r="C1771" s="30" t="s">
        <v>2706</v>
      </c>
      <c r="D1771" s="30">
        <v>130</v>
      </c>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c r="CP1771" s="30"/>
      <c r="CQ1771" s="30"/>
      <c r="CR1771" s="30"/>
    </row>
    <row r="1772" spans="1:96" x14ac:dyDescent="0.25">
      <c r="A1772" s="30" t="s">
        <v>728</v>
      </c>
      <c r="B1772" s="30">
        <v>8379</v>
      </c>
      <c r="C1772" s="30" t="s">
        <v>2894</v>
      </c>
      <c r="D1772" s="30">
        <v>3020</v>
      </c>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30"/>
      <c r="CA1772" s="30"/>
      <c r="CB1772" s="30"/>
      <c r="CC1772" s="30"/>
      <c r="CD1772" s="30"/>
      <c r="CE1772" s="30"/>
      <c r="CF1772" s="30"/>
      <c r="CG1772" s="30"/>
      <c r="CH1772" s="30"/>
      <c r="CI1772" s="30"/>
      <c r="CJ1772" s="30"/>
      <c r="CK1772" s="30"/>
      <c r="CL1772" s="30"/>
      <c r="CM1772" s="30"/>
      <c r="CN1772" s="30"/>
      <c r="CO1772" s="30"/>
      <c r="CP1772" s="30"/>
      <c r="CQ1772" s="30"/>
      <c r="CR1772" s="30"/>
    </row>
    <row r="1773" spans="1:96" x14ac:dyDescent="0.25">
      <c r="A1773" s="30" t="s">
        <v>729</v>
      </c>
      <c r="B1773" s="30">
        <v>8378</v>
      </c>
      <c r="C1773" s="30" t="s">
        <v>2855</v>
      </c>
      <c r="D1773" s="30">
        <v>3000</v>
      </c>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30"/>
      <c r="CA1773" s="30"/>
      <c r="CB1773" s="30"/>
      <c r="CC1773" s="30"/>
      <c r="CD1773" s="30"/>
      <c r="CE1773" s="30"/>
      <c r="CF1773" s="30"/>
      <c r="CG1773" s="30"/>
      <c r="CH1773" s="30"/>
      <c r="CI1773" s="30"/>
      <c r="CJ1773" s="30"/>
      <c r="CK1773" s="30"/>
      <c r="CL1773" s="30"/>
      <c r="CM1773" s="30"/>
      <c r="CN1773" s="30"/>
      <c r="CO1773" s="30"/>
      <c r="CP1773" s="30"/>
      <c r="CQ1773" s="30"/>
      <c r="CR1773" s="30"/>
    </row>
    <row r="1774" spans="1:96" x14ac:dyDescent="0.25">
      <c r="A1774" s="30" t="s">
        <v>730</v>
      </c>
      <c r="B1774" s="30">
        <v>8387</v>
      </c>
      <c r="C1774" s="30" t="s">
        <v>2700</v>
      </c>
      <c r="D1774" s="30">
        <v>480</v>
      </c>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30"/>
      <c r="CA1774" s="30"/>
      <c r="CB1774" s="30"/>
      <c r="CC1774" s="30"/>
      <c r="CD1774" s="30"/>
      <c r="CE1774" s="30"/>
      <c r="CF1774" s="30"/>
      <c r="CG1774" s="30"/>
      <c r="CH1774" s="30"/>
      <c r="CI1774" s="30"/>
      <c r="CJ1774" s="30"/>
      <c r="CK1774" s="30"/>
      <c r="CL1774" s="30"/>
      <c r="CM1774" s="30"/>
      <c r="CN1774" s="30"/>
      <c r="CO1774" s="30"/>
      <c r="CP1774" s="30"/>
      <c r="CQ1774" s="30"/>
      <c r="CR1774" s="30"/>
    </row>
    <row r="1775" spans="1:96" x14ac:dyDescent="0.25">
      <c r="A1775" s="30" t="s">
        <v>731</v>
      </c>
      <c r="B1775" s="30">
        <v>8377</v>
      </c>
      <c r="C1775" s="30" t="s">
        <v>2855</v>
      </c>
      <c r="D1775" s="30">
        <v>3000</v>
      </c>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c r="CP1775" s="30"/>
      <c r="CQ1775" s="30"/>
      <c r="CR1775" s="30"/>
    </row>
    <row r="1776" spans="1:96" x14ac:dyDescent="0.25">
      <c r="A1776" s="30" t="s">
        <v>732</v>
      </c>
      <c r="B1776" s="30">
        <v>8381</v>
      </c>
      <c r="C1776" s="30" t="s">
        <v>2666</v>
      </c>
      <c r="D1776" s="30">
        <v>1420</v>
      </c>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c r="CP1776" s="30"/>
      <c r="CQ1776" s="30"/>
      <c r="CR1776" s="30"/>
    </row>
    <row r="1777" spans="1:96" x14ac:dyDescent="0.25">
      <c r="A1777" s="30" t="s">
        <v>733</v>
      </c>
      <c r="B1777" s="30">
        <v>8382</v>
      </c>
      <c r="C1777" s="30" t="s">
        <v>2647</v>
      </c>
      <c r="D1777" s="30">
        <v>900</v>
      </c>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c r="CP1777" s="30"/>
      <c r="CQ1777" s="30"/>
      <c r="CR1777" s="30"/>
    </row>
    <row r="1778" spans="1:96" x14ac:dyDescent="0.25">
      <c r="A1778" s="30" t="s">
        <v>734</v>
      </c>
      <c r="B1778" s="30">
        <v>8388</v>
      </c>
      <c r="C1778" s="30" t="s">
        <v>2704</v>
      </c>
      <c r="D1778" s="30">
        <v>1520</v>
      </c>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c r="CP1778" s="30"/>
      <c r="CQ1778" s="30"/>
      <c r="CR1778" s="30"/>
    </row>
    <row r="1779" spans="1:96" x14ac:dyDescent="0.25">
      <c r="A1779" s="30" t="s">
        <v>735</v>
      </c>
      <c r="B1779" s="30">
        <v>8394</v>
      </c>
      <c r="C1779" s="30" t="s">
        <v>2706</v>
      </c>
      <c r="D1779" s="30">
        <v>130</v>
      </c>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c r="CP1779" s="30"/>
      <c r="CQ1779" s="30"/>
      <c r="CR1779" s="30"/>
    </row>
    <row r="1780" spans="1:96" x14ac:dyDescent="0.25">
      <c r="A1780" s="30" t="s">
        <v>736</v>
      </c>
      <c r="B1780" s="30">
        <v>8392</v>
      </c>
      <c r="C1780" s="30" t="s">
        <v>2906</v>
      </c>
      <c r="D1780" s="30">
        <v>990</v>
      </c>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c r="CP1780" s="30"/>
      <c r="CQ1780" s="30"/>
      <c r="CR1780" s="30"/>
    </row>
    <row r="1781" spans="1:96" x14ac:dyDescent="0.25">
      <c r="A1781" s="30" t="s">
        <v>737</v>
      </c>
      <c r="B1781" s="30">
        <v>8398</v>
      </c>
      <c r="C1781" s="30" t="s">
        <v>2896</v>
      </c>
      <c r="D1781" s="30">
        <v>2020</v>
      </c>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c r="CP1781" s="30"/>
      <c r="CQ1781" s="30"/>
      <c r="CR1781" s="30"/>
    </row>
    <row r="1782" spans="1:96" x14ac:dyDescent="0.25">
      <c r="A1782" s="30" t="s">
        <v>738</v>
      </c>
      <c r="B1782" s="30">
        <v>5286</v>
      </c>
      <c r="C1782" s="30" t="s">
        <v>2671</v>
      </c>
      <c r="D1782" s="30">
        <v>470</v>
      </c>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c r="CP1782" s="30"/>
      <c r="CQ1782" s="30"/>
      <c r="CR1782" s="30"/>
    </row>
    <row r="1783" spans="1:96" x14ac:dyDescent="0.25">
      <c r="A1783" s="30" t="s">
        <v>739</v>
      </c>
      <c r="B1783" s="30">
        <v>8402</v>
      </c>
      <c r="C1783" s="30" t="s">
        <v>2804</v>
      </c>
      <c r="D1783" s="30">
        <v>2690</v>
      </c>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c r="CP1783" s="30"/>
      <c r="CQ1783" s="30"/>
      <c r="CR1783" s="30"/>
    </row>
    <row r="1784" spans="1:96" x14ac:dyDescent="0.25">
      <c r="A1784" s="30" t="s">
        <v>740</v>
      </c>
      <c r="B1784" s="30">
        <v>8406</v>
      </c>
      <c r="C1784" s="30" t="s">
        <v>2893</v>
      </c>
      <c r="D1784" s="30">
        <v>70</v>
      </c>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c r="CA1784" s="30"/>
      <c r="CB1784" s="30"/>
      <c r="CC1784" s="30"/>
      <c r="CD1784" s="30"/>
      <c r="CE1784" s="30"/>
      <c r="CF1784" s="30"/>
      <c r="CG1784" s="30"/>
      <c r="CH1784" s="30"/>
      <c r="CI1784" s="30"/>
      <c r="CJ1784" s="30"/>
      <c r="CK1784" s="30"/>
      <c r="CL1784" s="30"/>
      <c r="CM1784" s="30"/>
      <c r="CN1784" s="30"/>
      <c r="CO1784" s="30"/>
      <c r="CP1784" s="30"/>
      <c r="CQ1784" s="30"/>
      <c r="CR1784" s="30"/>
    </row>
    <row r="1785" spans="1:96" x14ac:dyDescent="0.25">
      <c r="A1785" s="30" t="s">
        <v>741</v>
      </c>
      <c r="B1785" s="30">
        <v>8418</v>
      </c>
      <c r="C1785" s="30" t="s">
        <v>2700</v>
      </c>
      <c r="D1785" s="30">
        <v>480</v>
      </c>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0"/>
      <c r="CA1785" s="30"/>
      <c r="CB1785" s="30"/>
      <c r="CC1785" s="30"/>
      <c r="CD1785" s="30"/>
      <c r="CE1785" s="30"/>
      <c r="CF1785" s="30"/>
      <c r="CG1785" s="30"/>
      <c r="CH1785" s="30"/>
      <c r="CI1785" s="30"/>
      <c r="CJ1785" s="30"/>
      <c r="CK1785" s="30"/>
      <c r="CL1785" s="30"/>
      <c r="CM1785" s="30"/>
      <c r="CN1785" s="30"/>
      <c r="CO1785" s="30"/>
      <c r="CP1785" s="30"/>
      <c r="CQ1785" s="30"/>
      <c r="CR1785" s="30"/>
    </row>
    <row r="1786" spans="1:96" x14ac:dyDescent="0.25">
      <c r="A1786" s="30" t="s">
        <v>742</v>
      </c>
      <c r="B1786" s="30">
        <v>8419</v>
      </c>
      <c r="C1786" s="30" t="s">
        <v>2762</v>
      </c>
      <c r="D1786" s="30">
        <v>870</v>
      </c>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c r="CA1786" s="30"/>
      <c r="CB1786" s="30"/>
      <c r="CC1786" s="30"/>
      <c r="CD1786" s="30"/>
      <c r="CE1786" s="30"/>
      <c r="CF1786" s="30"/>
      <c r="CG1786" s="30"/>
      <c r="CH1786" s="30"/>
      <c r="CI1786" s="30"/>
      <c r="CJ1786" s="30"/>
      <c r="CK1786" s="30"/>
      <c r="CL1786" s="30"/>
      <c r="CM1786" s="30"/>
      <c r="CN1786" s="30"/>
      <c r="CO1786" s="30"/>
      <c r="CP1786" s="30"/>
      <c r="CQ1786" s="30"/>
      <c r="CR1786" s="30"/>
    </row>
    <row r="1787" spans="1:96" x14ac:dyDescent="0.25">
      <c r="A1787" s="30" t="s">
        <v>743</v>
      </c>
      <c r="B1787" s="30">
        <v>8420</v>
      </c>
      <c r="C1787" s="30" t="s">
        <v>2640</v>
      </c>
      <c r="D1787" s="30">
        <v>2700</v>
      </c>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0"/>
      <c r="CA1787" s="30"/>
      <c r="CB1787" s="30"/>
      <c r="CC1787" s="30"/>
      <c r="CD1787" s="30"/>
      <c r="CE1787" s="30"/>
      <c r="CF1787" s="30"/>
      <c r="CG1787" s="30"/>
      <c r="CH1787" s="30"/>
      <c r="CI1787" s="30"/>
      <c r="CJ1787" s="30"/>
      <c r="CK1787" s="30"/>
      <c r="CL1787" s="30"/>
      <c r="CM1787" s="30"/>
      <c r="CN1787" s="30"/>
      <c r="CO1787" s="30"/>
      <c r="CP1787" s="30"/>
      <c r="CQ1787" s="30"/>
      <c r="CR1787" s="30"/>
    </row>
    <row r="1788" spans="1:96" x14ac:dyDescent="0.25">
      <c r="A1788" s="30" t="s">
        <v>744</v>
      </c>
      <c r="B1788" s="30">
        <v>8422</v>
      </c>
      <c r="C1788" s="30" t="s">
        <v>2642</v>
      </c>
      <c r="D1788" s="30">
        <v>880</v>
      </c>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c r="CP1788" s="30"/>
      <c r="CQ1788" s="30"/>
      <c r="CR1788" s="30"/>
    </row>
    <row r="1789" spans="1:96" x14ac:dyDescent="0.25">
      <c r="A1789" s="30" t="s">
        <v>745</v>
      </c>
      <c r="B1789" s="30">
        <v>8432</v>
      </c>
      <c r="C1789" s="30" t="s">
        <v>2666</v>
      </c>
      <c r="D1789" s="30">
        <v>1420</v>
      </c>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c r="CP1789" s="30"/>
      <c r="CQ1789" s="30"/>
      <c r="CR1789" s="30"/>
    </row>
    <row r="1790" spans="1:96" x14ac:dyDescent="0.25">
      <c r="A1790" s="30" t="s">
        <v>746</v>
      </c>
      <c r="B1790" s="30">
        <v>8453</v>
      </c>
      <c r="C1790" s="30" t="s">
        <v>2642</v>
      </c>
      <c r="D1790" s="30">
        <v>880</v>
      </c>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c r="CP1790" s="30"/>
      <c r="CQ1790" s="30"/>
      <c r="CR1790" s="30"/>
    </row>
    <row r="1791" spans="1:96" x14ac:dyDescent="0.25">
      <c r="A1791" s="30" t="s">
        <v>747</v>
      </c>
      <c r="B1791" s="30">
        <v>8452</v>
      </c>
      <c r="C1791" s="30" t="s">
        <v>2996</v>
      </c>
      <c r="D1791" s="30">
        <v>2570</v>
      </c>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c r="CP1791" s="30"/>
      <c r="CQ1791" s="30"/>
      <c r="CR1791" s="30"/>
    </row>
    <row r="1792" spans="1:96" x14ac:dyDescent="0.25">
      <c r="A1792" s="30" t="s">
        <v>748</v>
      </c>
      <c r="B1792" s="30">
        <v>8456</v>
      </c>
      <c r="C1792" s="30" t="s">
        <v>2996</v>
      </c>
      <c r="D1792" s="30">
        <v>2570</v>
      </c>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c r="CP1792" s="30"/>
      <c r="CQ1792" s="30"/>
      <c r="CR1792" s="30"/>
    </row>
    <row r="1793" spans="1:96" x14ac:dyDescent="0.25">
      <c r="A1793" s="30" t="s">
        <v>749</v>
      </c>
      <c r="B1793" s="30">
        <v>657</v>
      </c>
      <c r="C1793" s="30" t="s">
        <v>2702</v>
      </c>
      <c r="D1793" s="30">
        <v>8001</v>
      </c>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c r="CA1793" s="30"/>
      <c r="CB1793" s="30"/>
      <c r="CC1793" s="30"/>
      <c r="CD1793" s="30"/>
      <c r="CE1793" s="30"/>
      <c r="CF1793" s="30"/>
      <c r="CG1793" s="30"/>
      <c r="CH1793" s="30"/>
      <c r="CI1793" s="30"/>
      <c r="CJ1793" s="30"/>
      <c r="CK1793" s="30"/>
      <c r="CL1793" s="30"/>
      <c r="CM1793" s="30"/>
      <c r="CN1793" s="30"/>
      <c r="CO1793" s="30"/>
      <c r="CP1793" s="30"/>
      <c r="CQ1793" s="30"/>
      <c r="CR1793" s="30"/>
    </row>
    <row r="1794" spans="1:96" x14ac:dyDescent="0.25">
      <c r="A1794" s="30" t="s">
        <v>750</v>
      </c>
      <c r="B1794" s="30">
        <v>4346</v>
      </c>
      <c r="C1794" s="30" t="s">
        <v>2906</v>
      </c>
      <c r="D1794" s="30">
        <v>990</v>
      </c>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c r="CA1794" s="30"/>
      <c r="CB1794" s="30"/>
      <c r="CC1794" s="30"/>
      <c r="CD1794" s="30"/>
      <c r="CE1794" s="30"/>
      <c r="CF1794" s="30"/>
      <c r="CG1794" s="30"/>
      <c r="CH1794" s="30"/>
      <c r="CI1794" s="30"/>
      <c r="CJ1794" s="30"/>
      <c r="CK1794" s="30"/>
      <c r="CL1794" s="30"/>
      <c r="CM1794" s="30"/>
      <c r="CN1794" s="30"/>
      <c r="CO1794" s="30"/>
      <c r="CP1794" s="30"/>
      <c r="CQ1794" s="30"/>
      <c r="CR1794" s="30"/>
    </row>
    <row r="1795" spans="1:96" x14ac:dyDescent="0.25">
      <c r="A1795" s="30" t="s">
        <v>751</v>
      </c>
      <c r="B1795" s="30">
        <v>2410</v>
      </c>
      <c r="C1795" s="30" t="s">
        <v>2641</v>
      </c>
      <c r="D1795" s="30">
        <v>20</v>
      </c>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30"/>
      <c r="CA1795" s="30"/>
      <c r="CB1795" s="30"/>
      <c r="CC1795" s="30"/>
      <c r="CD1795" s="30"/>
      <c r="CE1795" s="30"/>
      <c r="CF1795" s="30"/>
      <c r="CG1795" s="30"/>
      <c r="CH1795" s="30"/>
      <c r="CI1795" s="30"/>
      <c r="CJ1795" s="30"/>
      <c r="CK1795" s="30"/>
      <c r="CL1795" s="30"/>
      <c r="CM1795" s="30"/>
      <c r="CN1795" s="30"/>
      <c r="CO1795" s="30"/>
      <c r="CP1795" s="30"/>
      <c r="CQ1795" s="30"/>
      <c r="CR1795" s="30"/>
    </row>
    <row r="1796" spans="1:96" x14ac:dyDescent="0.25">
      <c r="A1796" s="30" t="s">
        <v>752</v>
      </c>
      <c r="B1796" s="30">
        <v>8460</v>
      </c>
      <c r="C1796" s="30" t="s">
        <v>2764</v>
      </c>
      <c r="D1796" s="30">
        <v>1550</v>
      </c>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30"/>
      <c r="CA1796" s="30"/>
      <c r="CB1796" s="30"/>
      <c r="CC1796" s="30"/>
      <c r="CD1796" s="30"/>
      <c r="CE1796" s="30"/>
      <c r="CF1796" s="30"/>
      <c r="CG1796" s="30"/>
      <c r="CH1796" s="30"/>
      <c r="CI1796" s="30"/>
      <c r="CJ1796" s="30"/>
      <c r="CK1796" s="30"/>
      <c r="CL1796" s="30"/>
      <c r="CM1796" s="30"/>
      <c r="CN1796" s="30"/>
      <c r="CO1796" s="30"/>
      <c r="CP1796" s="30"/>
      <c r="CQ1796" s="30"/>
      <c r="CR1796" s="30"/>
    </row>
    <row r="1797" spans="1:96" x14ac:dyDescent="0.25">
      <c r="A1797" s="30" t="s">
        <v>753</v>
      </c>
      <c r="B1797" s="30">
        <v>8466</v>
      </c>
      <c r="C1797" s="30" t="s">
        <v>2651</v>
      </c>
      <c r="D1797" s="30">
        <v>1010</v>
      </c>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c r="CP1797" s="30"/>
      <c r="CQ1797" s="30"/>
      <c r="CR1797" s="30"/>
    </row>
    <row r="1798" spans="1:96" x14ac:dyDescent="0.25">
      <c r="A1798" s="30" t="s">
        <v>754</v>
      </c>
      <c r="B1798" s="30">
        <v>8462</v>
      </c>
      <c r="C1798" s="30" t="s">
        <v>2712</v>
      </c>
      <c r="D1798" s="30">
        <v>2000</v>
      </c>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c r="CP1798" s="30"/>
      <c r="CQ1798" s="30"/>
      <c r="CR1798" s="30"/>
    </row>
    <row r="1799" spans="1:96" x14ac:dyDescent="0.25">
      <c r="A1799" s="30" t="s">
        <v>755</v>
      </c>
      <c r="B1799" s="30">
        <v>8779</v>
      </c>
      <c r="C1799" s="30" t="s">
        <v>2649</v>
      </c>
      <c r="D1799" s="30">
        <v>1040</v>
      </c>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c r="CP1799" s="30"/>
      <c r="CQ1799" s="30"/>
      <c r="CR1799" s="30"/>
    </row>
    <row r="1800" spans="1:96" x14ac:dyDescent="0.25">
      <c r="A1800" s="30" t="s">
        <v>756</v>
      </c>
      <c r="B1800" s="30">
        <v>8776</v>
      </c>
      <c r="C1800" s="30" t="s">
        <v>2642</v>
      </c>
      <c r="D1800" s="30">
        <v>880</v>
      </c>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30"/>
      <c r="CA1800" s="30"/>
      <c r="CB1800" s="30"/>
      <c r="CC1800" s="30"/>
      <c r="CD1800" s="30"/>
      <c r="CE1800" s="30"/>
      <c r="CF1800" s="30"/>
      <c r="CG1800" s="30"/>
      <c r="CH1800" s="30"/>
      <c r="CI1800" s="30"/>
      <c r="CJ1800" s="30"/>
      <c r="CK1800" s="30"/>
      <c r="CL1800" s="30"/>
      <c r="CM1800" s="30"/>
      <c r="CN1800" s="30"/>
      <c r="CO1800" s="30"/>
      <c r="CP1800" s="30"/>
      <c r="CQ1800" s="30"/>
      <c r="CR1800" s="30"/>
    </row>
    <row r="1801" spans="1:96" x14ac:dyDescent="0.25">
      <c r="A1801" s="30" t="s">
        <v>757</v>
      </c>
      <c r="B1801" s="30">
        <v>8786</v>
      </c>
      <c r="C1801" s="30" t="s">
        <v>2997</v>
      </c>
      <c r="D1801" s="30">
        <v>2830</v>
      </c>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30"/>
      <c r="CA1801" s="30"/>
      <c r="CB1801" s="30"/>
      <c r="CC1801" s="30"/>
      <c r="CD1801" s="30"/>
      <c r="CE1801" s="30"/>
      <c r="CF1801" s="30"/>
      <c r="CG1801" s="30"/>
      <c r="CH1801" s="30"/>
      <c r="CI1801" s="30"/>
      <c r="CJ1801" s="30"/>
      <c r="CK1801" s="30"/>
      <c r="CL1801" s="30"/>
      <c r="CM1801" s="30"/>
      <c r="CN1801" s="30"/>
      <c r="CO1801" s="30"/>
      <c r="CP1801" s="30"/>
      <c r="CQ1801" s="30"/>
      <c r="CR1801" s="30"/>
    </row>
    <row r="1802" spans="1:96" x14ac:dyDescent="0.25">
      <c r="A1802" s="30" t="s">
        <v>758</v>
      </c>
      <c r="B1802" s="30">
        <v>8794</v>
      </c>
      <c r="C1802" s="30" t="s">
        <v>2997</v>
      </c>
      <c r="D1802" s="30">
        <v>2830</v>
      </c>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30"/>
      <c r="CA1802" s="30"/>
      <c r="CB1802" s="30"/>
      <c r="CC1802" s="30"/>
      <c r="CD1802" s="30"/>
      <c r="CE1802" s="30"/>
      <c r="CF1802" s="30"/>
      <c r="CG1802" s="30"/>
      <c r="CH1802" s="30"/>
      <c r="CI1802" s="30"/>
      <c r="CJ1802" s="30"/>
      <c r="CK1802" s="30"/>
      <c r="CL1802" s="30"/>
      <c r="CM1802" s="30"/>
      <c r="CN1802" s="30"/>
      <c r="CO1802" s="30"/>
      <c r="CP1802" s="30"/>
      <c r="CQ1802" s="30"/>
      <c r="CR1802" s="30"/>
    </row>
    <row r="1803" spans="1:96" x14ac:dyDescent="0.25">
      <c r="A1803" s="30" t="s">
        <v>759</v>
      </c>
      <c r="B1803" s="30">
        <v>8790</v>
      </c>
      <c r="C1803" s="30" t="s">
        <v>2997</v>
      </c>
      <c r="D1803" s="30">
        <v>2830</v>
      </c>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c r="CP1803" s="30"/>
      <c r="CQ1803" s="30"/>
      <c r="CR1803" s="30"/>
    </row>
    <row r="1804" spans="1:96" x14ac:dyDescent="0.25">
      <c r="A1804" s="30" t="s">
        <v>760</v>
      </c>
      <c r="B1804" s="30">
        <v>8798</v>
      </c>
      <c r="C1804" s="30" t="s">
        <v>2893</v>
      </c>
      <c r="D1804" s="30">
        <v>70</v>
      </c>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c r="CP1804" s="30"/>
      <c r="CQ1804" s="30"/>
      <c r="CR1804" s="30"/>
    </row>
    <row r="1805" spans="1:96" x14ac:dyDescent="0.25">
      <c r="A1805" s="30" t="s">
        <v>761</v>
      </c>
      <c r="B1805" s="30">
        <v>51</v>
      </c>
      <c r="C1805" s="30" t="s">
        <v>2889</v>
      </c>
      <c r="D1805" s="30">
        <v>2810</v>
      </c>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c r="CP1805" s="30"/>
      <c r="CQ1805" s="30"/>
      <c r="CR1805" s="30"/>
    </row>
    <row r="1806" spans="1:96" x14ac:dyDescent="0.25">
      <c r="A1806" s="30" t="s">
        <v>762</v>
      </c>
      <c r="B1806" s="30">
        <v>871</v>
      </c>
      <c r="C1806" s="30" t="s">
        <v>2651</v>
      </c>
      <c r="D1806" s="30">
        <v>1010</v>
      </c>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c r="CP1806" s="30"/>
      <c r="CQ1806" s="30"/>
      <c r="CR1806" s="30"/>
    </row>
    <row r="1807" spans="1:96" x14ac:dyDescent="0.25">
      <c r="A1807" s="30" t="s">
        <v>763</v>
      </c>
      <c r="B1807" s="30">
        <v>1627</v>
      </c>
      <c r="C1807" s="30" t="s">
        <v>2649</v>
      </c>
      <c r="D1807" s="30">
        <v>1040</v>
      </c>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c r="CP1807" s="30"/>
      <c r="CQ1807" s="30"/>
      <c r="CR1807" s="30"/>
    </row>
    <row r="1808" spans="1:96" x14ac:dyDescent="0.25">
      <c r="A1808" s="30" t="s">
        <v>764</v>
      </c>
      <c r="B1808" s="30">
        <v>1630</v>
      </c>
      <c r="C1808" s="30" t="s">
        <v>2649</v>
      </c>
      <c r="D1808" s="30">
        <v>1040</v>
      </c>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c r="CP1808" s="30"/>
      <c r="CQ1808" s="30"/>
      <c r="CR1808" s="30"/>
    </row>
    <row r="1809" spans="1:96" x14ac:dyDescent="0.25">
      <c r="A1809" s="30" t="s">
        <v>765</v>
      </c>
      <c r="B1809" s="30">
        <v>1629</v>
      </c>
      <c r="C1809" s="30" t="s">
        <v>2649</v>
      </c>
      <c r="D1809" s="30">
        <v>1040</v>
      </c>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c r="CP1809" s="30"/>
      <c r="CQ1809" s="30"/>
      <c r="CR1809" s="30"/>
    </row>
    <row r="1810" spans="1:96" x14ac:dyDescent="0.25">
      <c r="A1810" s="30" t="s">
        <v>766</v>
      </c>
      <c r="B1810" s="30">
        <v>8810</v>
      </c>
      <c r="C1810" s="30" t="s">
        <v>2640</v>
      </c>
      <c r="D1810" s="30">
        <v>2700</v>
      </c>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c r="CP1810" s="30"/>
      <c r="CQ1810" s="30"/>
      <c r="CR1810" s="30"/>
    </row>
    <row r="1811" spans="1:96" x14ac:dyDescent="0.25">
      <c r="A1811" s="30" t="s">
        <v>767</v>
      </c>
      <c r="B1811" s="30">
        <v>8813</v>
      </c>
      <c r="C1811" s="30" t="s">
        <v>2649</v>
      </c>
      <c r="D1811" s="30">
        <v>1040</v>
      </c>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c r="CP1811" s="30"/>
      <c r="CQ1811" s="30"/>
      <c r="CR1811" s="30"/>
    </row>
    <row r="1812" spans="1:96" x14ac:dyDescent="0.25">
      <c r="A1812" s="30" t="s">
        <v>768</v>
      </c>
      <c r="B1812" s="30">
        <v>4251</v>
      </c>
      <c r="C1812" s="30" t="s">
        <v>2768</v>
      </c>
      <c r="D1812" s="30">
        <v>1110</v>
      </c>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0"/>
      <c r="CA1812" s="30"/>
      <c r="CB1812" s="30"/>
      <c r="CC1812" s="30"/>
      <c r="CD1812" s="30"/>
      <c r="CE1812" s="30"/>
      <c r="CF1812" s="30"/>
      <c r="CG1812" s="30"/>
      <c r="CH1812" s="30"/>
      <c r="CI1812" s="30"/>
      <c r="CJ1812" s="30"/>
      <c r="CK1812" s="30"/>
      <c r="CL1812" s="30"/>
      <c r="CM1812" s="30"/>
      <c r="CN1812" s="30"/>
      <c r="CO1812" s="30"/>
      <c r="CP1812" s="30"/>
      <c r="CQ1812" s="30"/>
      <c r="CR1812" s="30"/>
    </row>
    <row r="1813" spans="1:96" x14ac:dyDescent="0.25">
      <c r="A1813" s="30" t="s">
        <v>769</v>
      </c>
      <c r="B1813" s="30">
        <v>4699</v>
      </c>
      <c r="C1813" s="30" t="s">
        <v>2653</v>
      </c>
      <c r="D1813" s="30">
        <v>10</v>
      </c>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c r="CA1813" s="30"/>
      <c r="CB1813" s="30"/>
      <c r="CC1813" s="30"/>
      <c r="CD1813" s="30"/>
      <c r="CE1813" s="30"/>
      <c r="CF1813" s="30"/>
      <c r="CG1813" s="30"/>
      <c r="CH1813" s="30"/>
      <c r="CI1813" s="30"/>
      <c r="CJ1813" s="30"/>
      <c r="CK1813" s="30"/>
      <c r="CL1813" s="30"/>
      <c r="CM1813" s="30"/>
      <c r="CN1813" s="30"/>
      <c r="CO1813" s="30"/>
      <c r="CP1813" s="30"/>
      <c r="CQ1813" s="30"/>
      <c r="CR1813" s="30"/>
    </row>
    <row r="1814" spans="1:96" x14ac:dyDescent="0.25">
      <c r="A1814" s="30" t="s">
        <v>770</v>
      </c>
      <c r="B1814" s="30">
        <v>654</v>
      </c>
      <c r="C1814" s="30" t="s">
        <v>2702</v>
      </c>
      <c r="D1814" s="30">
        <v>8001</v>
      </c>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0"/>
      <c r="CA1814" s="30"/>
      <c r="CB1814" s="30"/>
      <c r="CC1814" s="30"/>
      <c r="CD1814" s="30"/>
      <c r="CE1814" s="30"/>
      <c r="CF1814" s="30"/>
      <c r="CG1814" s="30"/>
      <c r="CH1814" s="30"/>
      <c r="CI1814" s="30"/>
      <c r="CJ1814" s="30"/>
      <c r="CK1814" s="30"/>
      <c r="CL1814" s="30"/>
      <c r="CM1814" s="30"/>
      <c r="CN1814" s="30"/>
      <c r="CO1814" s="30"/>
      <c r="CP1814" s="30"/>
      <c r="CQ1814" s="30"/>
      <c r="CR1814" s="30"/>
    </row>
    <row r="1815" spans="1:96" x14ac:dyDescent="0.25">
      <c r="A1815" s="30" t="s">
        <v>771</v>
      </c>
      <c r="B1815" s="30">
        <v>6914</v>
      </c>
      <c r="C1815" s="30" t="s">
        <v>2702</v>
      </c>
      <c r="D1815" s="30">
        <v>8001</v>
      </c>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30"/>
      <c r="BI1815" s="30"/>
      <c r="BJ1815" s="30"/>
      <c r="BK1815" s="30"/>
      <c r="BL1815" s="30"/>
      <c r="BM1815" s="30"/>
      <c r="BN1815" s="30"/>
      <c r="BO1815" s="30"/>
      <c r="BP1815" s="30"/>
      <c r="BQ1815" s="30"/>
      <c r="BR1815" s="30"/>
      <c r="BS1815" s="30"/>
      <c r="BT1815" s="30"/>
      <c r="BU1815" s="30"/>
      <c r="BV1815" s="30"/>
      <c r="BW1815" s="30"/>
      <c r="BX1815" s="30"/>
      <c r="BY1815" s="30"/>
      <c r="BZ1815" s="30"/>
      <c r="CA1815" s="30"/>
      <c r="CB1815" s="30"/>
      <c r="CC1815" s="30"/>
      <c r="CD1815" s="30"/>
      <c r="CE1815" s="30"/>
      <c r="CF1815" s="30"/>
      <c r="CG1815" s="30"/>
      <c r="CH1815" s="30"/>
      <c r="CI1815" s="30"/>
      <c r="CJ1815" s="30"/>
      <c r="CK1815" s="30"/>
      <c r="CL1815" s="30"/>
      <c r="CM1815" s="30"/>
      <c r="CN1815" s="30"/>
      <c r="CO1815" s="30"/>
      <c r="CP1815" s="30"/>
      <c r="CQ1815" s="30"/>
      <c r="CR1815" s="30"/>
    </row>
    <row r="1816" spans="1:96" x14ac:dyDescent="0.25">
      <c r="A1816" s="30" t="s">
        <v>772</v>
      </c>
      <c r="B1816" s="30">
        <v>6913</v>
      </c>
      <c r="C1816" s="30" t="s">
        <v>2702</v>
      </c>
      <c r="D1816" s="30">
        <v>8001</v>
      </c>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c r="CP1816" s="30"/>
      <c r="CQ1816" s="30"/>
      <c r="CR1816" s="30"/>
    </row>
    <row r="1817" spans="1:96" x14ac:dyDescent="0.25">
      <c r="A1817" s="30" t="s">
        <v>773</v>
      </c>
      <c r="B1817" s="30">
        <v>8211</v>
      </c>
      <c r="C1817" s="30" t="s">
        <v>2641</v>
      </c>
      <c r="D1817" s="30">
        <v>20</v>
      </c>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row>
    <row r="1818" spans="1:96" x14ac:dyDescent="0.25">
      <c r="A1818" s="30" t="s">
        <v>774</v>
      </c>
      <c r="B1818" s="30">
        <v>9057</v>
      </c>
      <c r="C1818" s="30" t="s">
        <v>2702</v>
      </c>
      <c r="D1818" s="30">
        <v>8001</v>
      </c>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row>
    <row r="1819" spans="1:96" x14ac:dyDescent="0.25">
      <c r="A1819" s="30" t="s">
        <v>774</v>
      </c>
      <c r="B1819" s="30">
        <v>9051</v>
      </c>
      <c r="C1819" s="30" t="s">
        <v>2702</v>
      </c>
      <c r="D1819" s="30">
        <v>8001</v>
      </c>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row>
    <row r="1820" spans="1:96" x14ac:dyDescent="0.25">
      <c r="A1820" s="30" t="s">
        <v>775</v>
      </c>
      <c r="B1820" s="30">
        <v>8822</v>
      </c>
      <c r="C1820" s="30" t="s">
        <v>2642</v>
      </c>
      <c r="D1820" s="30">
        <v>880</v>
      </c>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row>
    <row r="1821" spans="1:96" x14ac:dyDescent="0.25">
      <c r="A1821" s="30" t="s">
        <v>776</v>
      </c>
      <c r="B1821" s="30">
        <v>8825</v>
      </c>
      <c r="C1821" s="30" t="s">
        <v>2702</v>
      </c>
      <c r="D1821" s="30">
        <v>8001</v>
      </c>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row>
    <row r="1822" spans="1:96" x14ac:dyDescent="0.25">
      <c r="A1822" s="30" t="s">
        <v>777</v>
      </c>
      <c r="B1822" s="30">
        <v>5393</v>
      </c>
      <c r="C1822" s="30" t="s">
        <v>2959</v>
      </c>
      <c r="D1822" s="30">
        <v>1560</v>
      </c>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row>
    <row r="1823" spans="1:96" x14ac:dyDescent="0.25">
      <c r="A1823" s="30" t="s">
        <v>778</v>
      </c>
      <c r="B1823" s="30">
        <v>8855</v>
      </c>
      <c r="C1823" s="30" t="s">
        <v>2760</v>
      </c>
      <c r="D1823" s="30">
        <v>1560</v>
      </c>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row>
    <row r="1824" spans="1:96" x14ac:dyDescent="0.25">
      <c r="A1824" s="30" t="s">
        <v>779</v>
      </c>
      <c r="B1824" s="30">
        <v>8824</v>
      </c>
      <c r="C1824" s="30" t="s">
        <v>2760</v>
      </c>
      <c r="D1824" s="30">
        <v>1560</v>
      </c>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30"/>
      <c r="CA1824" s="30"/>
      <c r="CB1824" s="30"/>
      <c r="CC1824" s="30"/>
      <c r="CD1824" s="30"/>
      <c r="CE1824" s="30"/>
      <c r="CF1824" s="30"/>
      <c r="CG1824" s="30"/>
      <c r="CH1824" s="30"/>
      <c r="CI1824" s="30"/>
      <c r="CJ1824" s="30"/>
      <c r="CK1824" s="30"/>
      <c r="CL1824" s="30"/>
      <c r="CM1824" s="30"/>
      <c r="CN1824" s="30"/>
      <c r="CO1824" s="30"/>
      <c r="CP1824" s="30"/>
      <c r="CQ1824" s="30"/>
      <c r="CR1824" s="30"/>
    </row>
    <row r="1825" spans="1:96" x14ac:dyDescent="0.25">
      <c r="A1825" s="30" t="s">
        <v>780</v>
      </c>
      <c r="B1825" s="30">
        <v>8834</v>
      </c>
      <c r="C1825" s="30" t="s">
        <v>2666</v>
      </c>
      <c r="D1825" s="30">
        <v>1420</v>
      </c>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c r="CP1825" s="30"/>
      <c r="CQ1825" s="30"/>
      <c r="CR1825" s="30"/>
    </row>
    <row r="1826" spans="1:96" x14ac:dyDescent="0.25">
      <c r="A1826" s="30" t="s">
        <v>781</v>
      </c>
      <c r="B1826" s="30">
        <v>8832</v>
      </c>
      <c r="C1826" s="30" t="s">
        <v>2797</v>
      </c>
      <c r="D1826" s="30">
        <v>2395</v>
      </c>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c r="CP1826" s="30"/>
      <c r="CQ1826" s="30"/>
      <c r="CR1826" s="30"/>
    </row>
    <row r="1827" spans="1:96" x14ac:dyDescent="0.25">
      <c r="A1827" s="30" t="s">
        <v>782</v>
      </c>
      <c r="B1827" s="30">
        <v>8842</v>
      </c>
      <c r="C1827" s="30" t="s">
        <v>2641</v>
      </c>
      <c r="D1827" s="30">
        <v>20</v>
      </c>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c r="CP1827" s="30"/>
      <c r="CQ1827" s="30"/>
      <c r="CR1827" s="30"/>
    </row>
    <row r="1828" spans="1:96" x14ac:dyDescent="0.25">
      <c r="A1828" s="30" t="s">
        <v>783</v>
      </c>
      <c r="B1828" s="30">
        <v>5816</v>
      </c>
      <c r="C1828" s="30" t="s">
        <v>2641</v>
      </c>
      <c r="D1828" s="30">
        <v>20</v>
      </c>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30"/>
      <c r="CA1828" s="30"/>
      <c r="CB1828" s="30"/>
      <c r="CC1828" s="30"/>
      <c r="CD1828" s="30"/>
      <c r="CE1828" s="30"/>
      <c r="CF1828" s="30"/>
      <c r="CG1828" s="30"/>
      <c r="CH1828" s="30"/>
      <c r="CI1828" s="30"/>
      <c r="CJ1828" s="30"/>
      <c r="CK1828" s="30"/>
      <c r="CL1828" s="30"/>
      <c r="CM1828" s="30"/>
      <c r="CN1828" s="30"/>
      <c r="CO1828" s="30"/>
      <c r="CP1828" s="30"/>
      <c r="CQ1828" s="30"/>
      <c r="CR1828" s="30"/>
    </row>
    <row r="1829" spans="1:96" x14ac:dyDescent="0.25">
      <c r="A1829" s="30" t="s">
        <v>784</v>
      </c>
      <c r="B1829" s="30">
        <v>5814</v>
      </c>
      <c r="C1829" s="30" t="s">
        <v>2641</v>
      </c>
      <c r="D1829" s="30">
        <v>20</v>
      </c>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30"/>
      <c r="CA1829" s="30"/>
      <c r="CB1829" s="30"/>
      <c r="CC1829" s="30"/>
      <c r="CD1829" s="30"/>
      <c r="CE1829" s="30"/>
      <c r="CF1829" s="30"/>
      <c r="CG1829" s="30"/>
      <c r="CH1829" s="30"/>
      <c r="CI1829" s="30"/>
      <c r="CJ1829" s="30"/>
      <c r="CK1829" s="30"/>
      <c r="CL1829" s="30"/>
      <c r="CM1829" s="30"/>
      <c r="CN1829" s="30"/>
      <c r="CO1829" s="30"/>
      <c r="CP1829" s="30"/>
      <c r="CQ1829" s="30"/>
      <c r="CR1829" s="30"/>
    </row>
    <row r="1830" spans="1:96" x14ac:dyDescent="0.25">
      <c r="A1830" s="30" t="s">
        <v>785</v>
      </c>
      <c r="B1830" s="30">
        <v>8846</v>
      </c>
      <c r="C1830" s="30" t="s">
        <v>2712</v>
      </c>
      <c r="D1830" s="30">
        <v>2000</v>
      </c>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30"/>
      <c r="CA1830" s="30"/>
      <c r="CB1830" s="30"/>
      <c r="CC1830" s="30"/>
      <c r="CD1830" s="30"/>
      <c r="CE1830" s="30"/>
      <c r="CF1830" s="30"/>
      <c r="CG1830" s="30"/>
      <c r="CH1830" s="30"/>
      <c r="CI1830" s="30"/>
      <c r="CJ1830" s="30"/>
      <c r="CK1830" s="30"/>
      <c r="CL1830" s="30"/>
      <c r="CM1830" s="30"/>
      <c r="CN1830" s="30"/>
      <c r="CO1830" s="30"/>
      <c r="CP1830" s="30"/>
      <c r="CQ1830" s="30"/>
      <c r="CR1830" s="30"/>
    </row>
    <row r="1831" spans="1:96" x14ac:dyDescent="0.25">
      <c r="A1831" s="30" t="s">
        <v>786</v>
      </c>
      <c r="B1831" s="30">
        <v>8848</v>
      </c>
      <c r="C1831" s="30" t="s">
        <v>2706</v>
      </c>
      <c r="D1831" s="30">
        <v>130</v>
      </c>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c r="CP1831" s="30"/>
      <c r="CQ1831" s="30"/>
      <c r="CR1831" s="30"/>
    </row>
    <row r="1832" spans="1:96" x14ac:dyDescent="0.25">
      <c r="A1832" s="30" t="s">
        <v>787</v>
      </c>
      <c r="B1832" s="30">
        <v>8847</v>
      </c>
      <c r="C1832" s="30" t="s">
        <v>2647</v>
      </c>
      <c r="D1832" s="30">
        <v>900</v>
      </c>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c r="CP1832" s="30"/>
      <c r="CQ1832" s="30"/>
      <c r="CR1832" s="30"/>
    </row>
    <row r="1833" spans="1:96" x14ac:dyDescent="0.25">
      <c r="A1833" s="30" t="s">
        <v>788</v>
      </c>
      <c r="B1833" s="30">
        <v>8853</v>
      </c>
      <c r="C1833" s="30" t="s">
        <v>2647</v>
      </c>
      <c r="D1833" s="30">
        <v>900</v>
      </c>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c r="CP1833" s="30"/>
      <c r="CQ1833" s="30"/>
      <c r="CR1833" s="30"/>
    </row>
    <row r="1834" spans="1:96" x14ac:dyDescent="0.25">
      <c r="A1834" s="30" t="s">
        <v>789</v>
      </c>
      <c r="B1834" s="30">
        <v>8850</v>
      </c>
      <c r="C1834" s="30" t="s">
        <v>2706</v>
      </c>
      <c r="D1834" s="30">
        <v>130</v>
      </c>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c r="CP1834" s="30"/>
      <c r="CQ1834" s="30"/>
      <c r="CR1834" s="30"/>
    </row>
    <row r="1835" spans="1:96" x14ac:dyDescent="0.25">
      <c r="A1835" s="30" t="s">
        <v>790</v>
      </c>
      <c r="B1835" s="30">
        <v>8851</v>
      </c>
      <c r="C1835" s="30" t="s">
        <v>2649</v>
      </c>
      <c r="D1835" s="30">
        <v>1040</v>
      </c>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c r="CP1835" s="30"/>
      <c r="CQ1835" s="30"/>
      <c r="CR1835" s="30"/>
    </row>
    <row r="1836" spans="1:96" x14ac:dyDescent="0.25">
      <c r="A1836" s="30" t="s">
        <v>791</v>
      </c>
      <c r="B1836" s="30">
        <v>8852</v>
      </c>
      <c r="C1836" s="30" t="s">
        <v>2764</v>
      </c>
      <c r="D1836" s="30">
        <v>1550</v>
      </c>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c r="CP1836" s="30"/>
      <c r="CQ1836" s="30"/>
      <c r="CR1836" s="30"/>
    </row>
    <row r="1837" spans="1:96" x14ac:dyDescent="0.25">
      <c r="A1837" s="30" t="s">
        <v>792</v>
      </c>
      <c r="B1837" s="30">
        <v>8858</v>
      </c>
      <c r="C1837" s="30" t="s">
        <v>2696</v>
      </c>
      <c r="D1837" s="30">
        <v>180</v>
      </c>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c r="CP1837" s="30"/>
      <c r="CQ1837" s="30"/>
      <c r="CR1837" s="30"/>
    </row>
    <row r="1838" spans="1:96" x14ac:dyDescent="0.25">
      <c r="A1838" s="30" t="s">
        <v>793</v>
      </c>
      <c r="B1838" s="30">
        <v>8876</v>
      </c>
      <c r="C1838" s="30" t="s">
        <v>2712</v>
      </c>
      <c r="D1838" s="30">
        <v>2000</v>
      </c>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c r="CP1838" s="30"/>
      <c r="CQ1838" s="30"/>
      <c r="CR1838" s="30"/>
    </row>
    <row r="1839" spans="1:96" x14ac:dyDescent="0.25">
      <c r="A1839" s="30" t="s">
        <v>794</v>
      </c>
      <c r="B1839" s="30">
        <v>8886</v>
      </c>
      <c r="C1839" s="30" t="s">
        <v>2930</v>
      </c>
      <c r="D1839" s="30">
        <v>3100</v>
      </c>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c r="CP1839" s="30"/>
      <c r="CQ1839" s="30"/>
      <c r="CR1839" s="30"/>
    </row>
    <row r="1840" spans="1:96" x14ac:dyDescent="0.25">
      <c r="A1840" s="30" t="s">
        <v>795</v>
      </c>
      <c r="B1840" s="30">
        <v>8903</v>
      </c>
      <c r="C1840" s="30" t="s">
        <v>2671</v>
      </c>
      <c r="D1840" s="30">
        <v>470</v>
      </c>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c r="CA1840" s="30"/>
      <c r="CB1840" s="30"/>
      <c r="CC1840" s="30"/>
      <c r="CD1840" s="30"/>
      <c r="CE1840" s="30"/>
      <c r="CF1840" s="30"/>
      <c r="CG1840" s="30"/>
      <c r="CH1840" s="30"/>
      <c r="CI1840" s="30"/>
      <c r="CJ1840" s="30"/>
      <c r="CK1840" s="30"/>
      <c r="CL1840" s="30"/>
      <c r="CM1840" s="30"/>
      <c r="CN1840" s="30"/>
      <c r="CO1840" s="30"/>
      <c r="CP1840" s="30"/>
      <c r="CQ1840" s="30"/>
      <c r="CR1840" s="30"/>
    </row>
    <row r="1841" spans="1:96" x14ac:dyDescent="0.25">
      <c r="A1841" s="30" t="s">
        <v>796</v>
      </c>
      <c r="B1841" s="30">
        <v>8902</v>
      </c>
      <c r="C1841" s="30" t="s">
        <v>2651</v>
      </c>
      <c r="D1841" s="30">
        <v>1010</v>
      </c>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0"/>
      <c r="CA1841" s="30"/>
      <c r="CB1841" s="30"/>
      <c r="CC1841" s="30"/>
      <c r="CD1841" s="30"/>
      <c r="CE1841" s="30"/>
      <c r="CF1841" s="30"/>
      <c r="CG1841" s="30"/>
      <c r="CH1841" s="30"/>
      <c r="CI1841" s="30"/>
      <c r="CJ1841" s="30"/>
      <c r="CK1841" s="30"/>
      <c r="CL1841" s="30"/>
      <c r="CM1841" s="30"/>
      <c r="CN1841" s="30"/>
      <c r="CO1841" s="30"/>
      <c r="CP1841" s="30"/>
      <c r="CQ1841" s="30"/>
      <c r="CR1841" s="30"/>
    </row>
    <row r="1842" spans="1:96" x14ac:dyDescent="0.25">
      <c r="A1842" s="30" t="s">
        <v>797</v>
      </c>
      <c r="B1842" s="30">
        <v>8897</v>
      </c>
      <c r="C1842" s="30" t="s">
        <v>2647</v>
      </c>
      <c r="D1842" s="30">
        <v>900</v>
      </c>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0"/>
      <c r="BY1842" s="30"/>
      <c r="BZ1842" s="30"/>
      <c r="CA1842" s="30"/>
      <c r="CB1842" s="30"/>
      <c r="CC1842" s="30"/>
      <c r="CD1842" s="30"/>
      <c r="CE1842" s="30"/>
      <c r="CF1842" s="30"/>
      <c r="CG1842" s="30"/>
      <c r="CH1842" s="30"/>
      <c r="CI1842" s="30"/>
      <c r="CJ1842" s="30"/>
      <c r="CK1842" s="30"/>
      <c r="CL1842" s="30"/>
      <c r="CM1842" s="30"/>
      <c r="CN1842" s="30"/>
      <c r="CO1842" s="30"/>
      <c r="CP1842" s="30"/>
      <c r="CQ1842" s="30"/>
      <c r="CR1842" s="30"/>
    </row>
    <row r="1843" spans="1:96" x14ac:dyDescent="0.25">
      <c r="A1843" s="30" t="s">
        <v>798</v>
      </c>
      <c r="B1843" s="30">
        <v>8887</v>
      </c>
      <c r="C1843" s="30" t="s">
        <v>2706</v>
      </c>
      <c r="D1843" s="30">
        <v>130</v>
      </c>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0"/>
      <c r="BY1843" s="30"/>
      <c r="BZ1843" s="30"/>
      <c r="CA1843" s="30"/>
      <c r="CB1843" s="30"/>
      <c r="CC1843" s="30"/>
      <c r="CD1843" s="30"/>
      <c r="CE1843" s="30"/>
      <c r="CF1843" s="30"/>
      <c r="CG1843" s="30"/>
      <c r="CH1843" s="30"/>
      <c r="CI1843" s="30"/>
      <c r="CJ1843" s="30"/>
      <c r="CK1843" s="30"/>
      <c r="CL1843" s="30"/>
      <c r="CM1843" s="30"/>
      <c r="CN1843" s="30"/>
      <c r="CO1843" s="30"/>
      <c r="CP1843" s="30"/>
      <c r="CQ1843" s="30"/>
      <c r="CR1843" s="30"/>
    </row>
    <row r="1844" spans="1:96" x14ac:dyDescent="0.25">
      <c r="A1844" s="30" t="s">
        <v>799</v>
      </c>
      <c r="B1844" s="30">
        <v>9251</v>
      </c>
      <c r="C1844" s="30" t="s">
        <v>2764</v>
      </c>
      <c r="D1844" s="30">
        <v>1550</v>
      </c>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c r="CP1844" s="30"/>
      <c r="CQ1844" s="30"/>
      <c r="CR1844" s="30"/>
    </row>
    <row r="1845" spans="1:96" x14ac:dyDescent="0.25">
      <c r="A1845" s="30" t="s">
        <v>800</v>
      </c>
      <c r="B1845" s="30">
        <v>8888</v>
      </c>
      <c r="C1845" s="30" t="s">
        <v>2642</v>
      </c>
      <c r="D1845" s="30">
        <v>880</v>
      </c>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c r="CP1845" s="30"/>
      <c r="CQ1845" s="30"/>
      <c r="CR1845" s="30"/>
    </row>
    <row r="1846" spans="1:96" x14ac:dyDescent="0.25">
      <c r="A1846" s="30" t="s">
        <v>801</v>
      </c>
      <c r="B1846" s="30">
        <v>8909</v>
      </c>
      <c r="C1846" s="30" t="s">
        <v>2642</v>
      </c>
      <c r="D1846" s="30">
        <v>880</v>
      </c>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c r="CP1846" s="30"/>
      <c r="CQ1846" s="30"/>
      <c r="CR1846" s="30"/>
    </row>
    <row r="1847" spans="1:96" x14ac:dyDescent="0.25">
      <c r="A1847" s="30" t="s">
        <v>802</v>
      </c>
      <c r="B1847" s="30">
        <v>8906</v>
      </c>
      <c r="C1847" s="30" t="s">
        <v>2911</v>
      </c>
      <c r="D1847" s="30">
        <v>1580</v>
      </c>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c r="CP1847" s="30"/>
      <c r="CQ1847" s="30"/>
      <c r="CR1847" s="30"/>
    </row>
    <row r="1848" spans="1:96" x14ac:dyDescent="0.25">
      <c r="A1848" s="30" t="s">
        <v>803</v>
      </c>
      <c r="B1848" s="30">
        <v>1386</v>
      </c>
      <c r="C1848" s="30" t="s">
        <v>2911</v>
      </c>
      <c r="D1848" s="30">
        <v>1580</v>
      </c>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c r="CP1848" s="30"/>
      <c r="CQ1848" s="30"/>
      <c r="CR1848" s="30"/>
    </row>
    <row r="1849" spans="1:96" x14ac:dyDescent="0.25">
      <c r="A1849" s="30" t="s">
        <v>804</v>
      </c>
      <c r="B1849" s="30">
        <v>8918</v>
      </c>
      <c r="C1849" s="30" t="s">
        <v>2760</v>
      </c>
      <c r="D1849" s="30">
        <v>1560</v>
      </c>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row>
    <row r="1850" spans="1:96" x14ac:dyDescent="0.25">
      <c r="A1850" s="30" t="s">
        <v>805</v>
      </c>
      <c r="B1850" s="30">
        <v>8923</v>
      </c>
      <c r="C1850" s="30" t="s">
        <v>2669</v>
      </c>
      <c r="D1850" s="30">
        <v>980</v>
      </c>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row>
    <row r="1851" spans="1:96" x14ac:dyDescent="0.25">
      <c r="A1851" s="30" t="s">
        <v>806</v>
      </c>
      <c r="B1851" s="30">
        <v>8820</v>
      </c>
      <c r="C1851" s="30" t="s">
        <v>2800</v>
      </c>
      <c r="D1851" s="30">
        <v>40</v>
      </c>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row>
    <row r="1852" spans="1:96" x14ac:dyDescent="0.25">
      <c r="A1852" s="30" t="s">
        <v>807</v>
      </c>
      <c r="B1852" s="30">
        <v>8925</v>
      </c>
      <c r="C1852" s="30" t="s">
        <v>2760</v>
      </c>
      <c r="D1852" s="30">
        <v>1560</v>
      </c>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row>
    <row r="1853" spans="1:96" x14ac:dyDescent="0.25">
      <c r="A1853" s="30" t="s">
        <v>808</v>
      </c>
      <c r="B1853" s="30">
        <v>5576</v>
      </c>
      <c r="C1853" s="30" t="s">
        <v>2651</v>
      </c>
      <c r="D1853" s="30">
        <v>1010</v>
      </c>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row>
    <row r="1854" spans="1:96" x14ac:dyDescent="0.25">
      <c r="A1854" s="30" t="s">
        <v>809</v>
      </c>
      <c r="B1854" s="30">
        <v>5574</v>
      </c>
      <c r="C1854" s="30" t="s">
        <v>2716</v>
      </c>
      <c r="D1854" s="30">
        <v>140</v>
      </c>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c r="CP1854" s="30"/>
      <c r="CQ1854" s="30"/>
      <c r="CR1854" s="30"/>
    </row>
    <row r="1855" spans="1:96" x14ac:dyDescent="0.25">
      <c r="A1855" s="30" t="s">
        <v>810</v>
      </c>
      <c r="B1855" s="30">
        <v>8927</v>
      </c>
      <c r="C1855" s="30" t="s">
        <v>2671</v>
      </c>
      <c r="D1855" s="30">
        <v>470</v>
      </c>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c r="CP1855" s="30"/>
      <c r="CQ1855" s="30"/>
      <c r="CR1855" s="30"/>
    </row>
    <row r="1856" spans="1:96" x14ac:dyDescent="0.25">
      <c r="A1856" s="30" t="s">
        <v>811</v>
      </c>
      <c r="B1856" s="30">
        <v>8793</v>
      </c>
      <c r="C1856" s="30" t="s">
        <v>2666</v>
      </c>
      <c r="D1856" s="30">
        <v>1420</v>
      </c>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30"/>
      <c r="CA1856" s="30"/>
      <c r="CB1856" s="30"/>
      <c r="CC1856" s="30"/>
      <c r="CD1856" s="30"/>
      <c r="CE1856" s="30"/>
      <c r="CF1856" s="30"/>
      <c r="CG1856" s="30"/>
      <c r="CH1856" s="30"/>
      <c r="CI1856" s="30"/>
      <c r="CJ1856" s="30"/>
      <c r="CK1856" s="30"/>
      <c r="CL1856" s="30"/>
      <c r="CM1856" s="30"/>
      <c r="CN1856" s="30"/>
      <c r="CO1856" s="30"/>
      <c r="CP1856" s="30"/>
      <c r="CQ1856" s="30"/>
      <c r="CR1856" s="30"/>
    </row>
    <row r="1857" spans="1:96" x14ac:dyDescent="0.25">
      <c r="A1857" s="30" t="s">
        <v>812</v>
      </c>
      <c r="B1857" s="30">
        <v>8930</v>
      </c>
      <c r="C1857" s="30" t="s">
        <v>2922</v>
      </c>
      <c r="D1857" s="30">
        <v>3140</v>
      </c>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30"/>
      <c r="CA1857" s="30"/>
      <c r="CB1857" s="30"/>
      <c r="CC1857" s="30"/>
      <c r="CD1857" s="30"/>
      <c r="CE1857" s="30"/>
      <c r="CF1857" s="30"/>
      <c r="CG1857" s="30"/>
      <c r="CH1857" s="30"/>
      <c r="CI1857" s="30"/>
      <c r="CJ1857" s="30"/>
      <c r="CK1857" s="30"/>
      <c r="CL1857" s="30"/>
      <c r="CM1857" s="30"/>
      <c r="CN1857" s="30"/>
      <c r="CO1857" s="30"/>
      <c r="CP1857" s="30"/>
      <c r="CQ1857" s="30"/>
      <c r="CR1857" s="30"/>
    </row>
    <row r="1858" spans="1:96" x14ac:dyDescent="0.25">
      <c r="A1858" s="30" t="s">
        <v>813</v>
      </c>
      <c r="B1858" s="30">
        <v>8960</v>
      </c>
      <c r="C1858" s="30" t="s">
        <v>2905</v>
      </c>
      <c r="D1858" s="30">
        <v>2730</v>
      </c>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30"/>
      <c r="CA1858" s="30"/>
      <c r="CB1858" s="30"/>
      <c r="CC1858" s="30"/>
      <c r="CD1858" s="30"/>
      <c r="CE1858" s="30"/>
      <c r="CF1858" s="30"/>
      <c r="CG1858" s="30"/>
      <c r="CH1858" s="30"/>
      <c r="CI1858" s="30"/>
      <c r="CJ1858" s="30"/>
      <c r="CK1858" s="30"/>
      <c r="CL1858" s="30"/>
      <c r="CM1858" s="30"/>
      <c r="CN1858" s="30"/>
      <c r="CO1858" s="30"/>
      <c r="CP1858" s="30"/>
      <c r="CQ1858" s="30"/>
      <c r="CR1858" s="30"/>
    </row>
    <row r="1859" spans="1:96" x14ac:dyDescent="0.25">
      <c r="A1859" s="30" t="s">
        <v>814</v>
      </c>
      <c r="B1859" s="30">
        <v>8965</v>
      </c>
      <c r="C1859" s="30" t="s">
        <v>2857</v>
      </c>
      <c r="D1859" s="30">
        <v>3120</v>
      </c>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c r="CP1859" s="30"/>
      <c r="CQ1859" s="30"/>
      <c r="CR1859" s="30"/>
    </row>
    <row r="1860" spans="1:96" x14ac:dyDescent="0.25">
      <c r="A1860" s="30" t="s">
        <v>815</v>
      </c>
      <c r="B1860" s="30">
        <v>8978</v>
      </c>
      <c r="C1860" s="30" t="s">
        <v>2700</v>
      </c>
      <c r="D1860" s="30">
        <v>480</v>
      </c>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c r="CP1860" s="30"/>
      <c r="CQ1860" s="30"/>
      <c r="CR1860" s="30"/>
    </row>
    <row r="1861" spans="1:96" x14ac:dyDescent="0.25">
      <c r="A1861" s="30" t="s">
        <v>816</v>
      </c>
      <c r="B1861" s="30">
        <v>8970</v>
      </c>
      <c r="C1861" s="30" t="s">
        <v>2642</v>
      </c>
      <c r="D1861" s="30">
        <v>880</v>
      </c>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c r="CP1861" s="30"/>
      <c r="CQ1861" s="30"/>
      <c r="CR1861" s="30"/>
    </row>
    <row r="1862" spans="1:96" x14ac:dyDescent="0.25">
      <c r="A1862" s="30" t="s">
        <v>817</v>
      </c>
      <c r="B1862" s="30">
        <v>8945</v>
      </c>
      <c r="C1862" s="30" t="s">
        <v>2642</v>
      </c>
      <c r="D1862" s="30">
        <v>880</v>
      </c>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c r="CP1862" s="30"/>
      <c r="CQ1862" s="30"/>
      <c r="CR1862" s="30"/>
    </row>
    <row r="1863" spans="1:96" x14ac:dyDescent="0.25">
      <c r="A1863" s="30" t="s">
        <v>818</v>
      </c>
      <c r="B1863" s="30">
        <v>2850</v>
      </c>
      <c r="C1863" s="30" t="s">
        <v>2857</v>
      </c>
      <c r="D1863" s="30">
        <v>3120</v>
      </c>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c r="CP1863" s="30"/>
      <c r="CQ1863" s="30"/>
      <c r="CR1863" s="30"/>
    </row>
    <row r="1864" spans="1:96" x14ac:dyDescent="0.25">
      <c r="A1864" s="30" t="s">
        <v>819</v>
      </c>
      <c r="B1864" s="30">
        <v>8993</v>
      </c>
      <c r="C1864" s="30" t="s">
        <v>2855</v>
      </c>
      <c r="D1864" s="30">
        <v>3000</v>
      </c>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c r="CP1864" s="30"/>
      <c r="CQ1864" s="30"/>
      <c r="CR1864" s="30"/>
    </row>
    <row r="1865" spans="1:96" x14ac:dyDescent="0.25">
      <c r="A1865" s="30" t="s">
        <v>820</v>
      </c>
      <c r="B1865" s="30">
        <v>9008</v>
      </c>
      <c r="C1865" s="30" t="s">
        <v>2666</v>
      </c>
      <c r="D1865" s="30">
        <v>1420</v>
      </c>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c r="CP1865" s="30"/>
      <c r="CQ1865" s="30"/>
      <c r="CR1865" s="30"/>
    </row>
    <row r="1866" spans="1:96" x14ac:dyDescent="0.25">
      <c r="A1866" s="30" t="s">
        <v>821</v>
      </c>
      <c r="B1866" s="30">
        <v>9010</v>
      </c>
      <c r="C1866" s="30" t="s">
        <v>2961</v>
      </c>
      <c r="D1866" s="30">
        <v>1030</v>
      </c>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c r="CP1866" s="30"/>
      <c r="CQ1866" s="30"/>
      <c r="CR1866" s="30"/>
    </row>
    <row r="1867" spans="1:96" x14ac:dyDescent="0.25">
      <c r="A1867" s="30" t="s">
        <v>822</v>
      </c>
      <c r="B1867" s="30">
        <v>9085</v>
      </c>
      <c r="C1867" s="30" t="s">
        <v>2998</v>
      </c>
      <c r="D1867" s="30">
        <v>260</v>
      </c>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c r="CP1867" s="30"/>
      <c r="CQ1867" s="30"/>
      <c r="CR1867" s="30"/>
    </row>
    <row r="1868" spans="1:96" x14ac:dyDescent="0.25">
      <c r="A1868" s="30" t="s">
        <v>823</v>
      </c>
      <c r="B1868" s="30">
        <v>9061</v>
      </c>
      <c r="C1868" s="30" t="s">
        <v>2754</v>
      </c>
      <c r="D1868" s="30">
        <v>910</v>
      </c>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0"/>
      <c r="CA1868" s="30"/>
      <c r="CB1868" s="30"/>
      <c r="CC1868" s="30"/>
      <c r="CD1868" s="30"/>
      <c r="CE1868" s="30"/>
      <c r="CF1868" s="30"/>
      <c r="CG1868" s="30"/>
      <c r="CH1868" s="30"/>
      <c r="CI1868" s="30"/>
      <c r="CJ1868" s="30"/>
      <c r="CK1868" s="30"/>
      <c r="CL1868" s="30"/>
      <c r="CM1868" s="30"/>
      <c r="CN1868" s="30"/>
      <c r="CO1868" s="30"/>
      <c r="CP1868" s="30"/>
      <c r="CQ1868" s="30"/>
      <c r="CR1868" s="30"/>
    </row>
    <row r="1869" spans="1:96" x14ac:dyDescent="0.25">
      <c r="A1869" s="30" t="s">
        <v>824</v>
      </c>
      <c r="B1869" s="30">
        <v>408</v>
      </c>
      <c r="C1869" s="30" t="s">
        <v>2642</v>
      </c>
      <c r="D1869" s="30">
        <v>880</v>
      </c>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0"/>
      <c r="BY1869" s="30"/>
      <c r="BZ1869" s="30"/>
      <c r="CA1869" s="30"/>
      <c r="CB1869" s="30"/>
      <c r="CC1869" s="30"/>
      <c r="CD1869" s="30"/>
      <c r="CE1869" s="30"/>
      <c r="CF1869" s="30"/>
      <c r="CG1869" s="30"/>
      <c r="CH1869" s="30"/>
      <c r="CI1869" s="30"/>
      <c r="CJ1869" s="30"/>
      <c r="CK1869" s="30"/>
      <c r="CL1869" s="30"/>
      <c r="CM1869" s="30"/>
      <c r="CN1869" s="30"/>
      <c r="CO1869" s="30"/>
      <c r="CP1869" s="30"/>
      <c r="CQ1869" s="30"/>
      <c r="CR1869" s="30"/>
    </row>
    <row r="1870" spans="1:96" x14ac:dyDescent="0.25">
      <c r="A1870" s="30" t="s">
        <v>825</v>
      </c>
      <c r="B1870" s="30">
        <v>9032</v>
      </c>
      <c r="C1870" s="30" t="s">
        <v>2926</v>
      </c>
      <c r="D1870" s="30">
        <v>3080</v>
      </c>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0"/>
      <c r="BY1870" s="30"/>
      <c r="BZ1870" s="30"/>
      <c r="CA1870" s="30"/>
      <c r="CB1870" s="30"/>
      <c r="CC1870" s="30"/>
      <c r="CD1870" s="30"/>
      <c r="CE1870" s="30"/>
      <c r="CF1870" s="30"/>
      <c r="CG1870" s="30"/>
      <c r="CH1870" s="30"/>
      <c r="CI1870" s="30"/>
      <c r="CJ1870" s="30"/>
      <c r="CK1870" s="30"/>
      <c r="CL1870" s="30"/>
      <c r="CM1870" s="30"/>
      <c r="CN1870" s="30"/>
      <c r="CO1870" s="30"/>
      <c r="CP1870" s="30"/>
      <c r="CQ1870" s="30"/>
      <c r="CR1870" s="30"/>
    </row>
    <row r="1871" spans="1:96" x14ac:dyDescent="0.25">
      <c r="A1871" s="30" t="s">
        <v>826</v>
      </c>
      <c r="B1871" s="30">
        <v>9036</v>
      </c>
      <c r="C1871" s="30" t="s">
        <v>2653</v>
      </c>
      <c r="D1871" s="30">
        <v>10</v>
      </c>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0"/>
      <c r="BY1871" s="30"/>
      <c r="BZ1871" s="30"/>
      <c r="CA1871" s="30"/>
      <c r="CB1871" s="30"/>
      <c r="CC1871" s="30"/>
      <c r="CD1871" s="30"/>
      <c r="CE1871" s="30"/>
      <c r="CF1871" s="30"/>
      <c r="CG1871" s="30"/>
      <c r="CH1871" s="30"/>
      <c r="CI1871" s="30"/>
      <c r="CJ1871" s="30"/>
      <c r="CK1871" s="30"/>
      <c r="CL1871" s="30"/>
      <c r="CM1871" s="30"/>
      <c r="CN1871" s="30"/>
      <c r="CO1871" s="30"/>
      <c r="CP1871" s="30"/>
      <c r="CQ1871" s="30"/>
      <c r="CR1871" s="30"/>
    </row>
    <row r="1872" spans="1:96" x14ac:dyDescent="0.25">
      <c r="A1872" s="30" t="s">
        <v>827</v>
      </c>
      <c r="B1872" s="30">
        <v>9050</v>
      </c>
      <c r="C1872" s="30" t="s">
        <v>2642</v>
      </c>
      <c r="D1872" s="30">
        <v>880</v>
      </c>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row>
    <row r="1873" spans="1:96" x14ac:dyDescent="0.25">
      <c r="A1873" s="30" t="s">
        <v>828</v>
      </c>
      <c r="B1873" s="30">
        <v>9052</v>
      </c>
      <c r="C1873" s="30" t="s">
        <v>2666</v>
      </c>
      <c r="D1873" s="30">
        <v>1420</v>
      </c>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row>
    <row r="1874" spans="1:96" x14ac:dyDescent="0.25">
      <c r="A1874" s="30" t="s">
        <v>829</v>
      </c>
      <c r="B1874" s="30">
        <v>9055</v>
      </c>
      <c r="C1874" s="30" t="s">
        <v>2760</v>
      </c>
      <c r="D1874" s="30">
        <v>1560</v>
      </c>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row>
    <row r="1875" spans="1:96" x14ac:dyDescent="0.25">
      <c r="A1875" s="30" t="s">
        <v>830</v>
      </c>
      <c r="B1875" s="30">
        <v>9058</v>
      </c>
      <c r="C1875" s="30" t="s">
        <v>2666</v>
      </c>
      <c r="D1875" s="30">
        <v>1420</v>
      </c>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row>
    <row r="1876" spans="1:96" x14ac:dyDescent="0.25">
      <c r="A1876" s="30" t="s">
        <v>831</v>
      </c>
      <c r="B1876" s="30">
        <v>9056</v>
      </c>
      <c r="C1876" s="30" t="s">
        <v>2696</v>
      </c>
      <c r="D1876" s="30">
        <v>180</v>
      </c>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row>
    <row r="1877" spans="1:96" x14ac:dyDescent="0.25">
      <c r="A1877" s="30" t="s">
        <v>832</v>
      </c>
      <c r="B1877" s="30">
        <v>210</v>
      </c>
      <c r="C1877" s="30" t="s">
        <v>2641</v>
      </c>
      <c r="D1877" s="30">
        <v>20</v>
      </c>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row>
    <row r="1878" spans="1:96" x14ac:dyDescent="0.25">
      <c r="A1878" s="30" t="s">
        <v>833</v>
      </c>
      <c r="B1878" s="30">
        <v>9059</v>
      </c>
      <c r="C1878" s="30" t="s">
        <v>2696</v>
      </c>
      <c r="D1878" s="30">
        <v>180</v>
      </c>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row>
    <row r="1879" spans="1:96" x14ac:dyDescent="0.25">
      <c r="A1879" s="30" t="s">
        <v>834</v>
      </c>
      <c r="B1879" s="30">
        <v>9060</v>
      </c>
      <c r="C1879" s="30" t="s">
        <v>2696</v>
      </c>
      <c r="D1879" s="30">
        <v>180</v>
      </c>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row>
    <row r="1880" spans="1:96" x14ac:dyDescent="0.25">
      <c r="A1880" s="30" t="s">
        <v>835</v>
      </c>
      <c r="B1880" s="30">
        <v>8122</v>
      </c>
      <c r="C1880" s="30" t="s">
        <v>2906</v>
      </c>
      <c r="D1880" s="30">
        <v>990</v>
      </c>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row>
    <row r="1881" spans="1:96" x14ac:dyDescent="0.25">
      <c r="A1881" s="30" t="s">
        <v>836</v>
      </c>
      <c r="B1881" s="30">
        <v>2755</v>
      </c>
      <c r="C1881" s="30" t="s">
        <v>2642</v>
      </c>
      <c r="D1881" s="30">
        <v>880</v>
      </c>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row>
    <row r="1882" spans="1:96" x14ac:dyDescent="0.25">
      <c r="A1882" s="30" t="s">
        <v>837</v>
      </c>
      <c r="B1882" s="30">
        <v>9230</v>
      </c>
      <c r="C1882" s="30" t="s">
        <v>2800</v>
      </c>
      <c r="D1882" s="30">
        <v>40</v>
      </c>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row>
    <row r="1883" spans="1:96" x14ac:dyDescent="0.25">
      <c r="A1883" s="30" t="s">
        <v>838</v>
      </c>
      <c r="B1883" s="30">
        <v>9090</v>
      </c>
      <c r="C1883" s="30" t="s">
        <v>2998</v>
      </c>
      <c r="D1883" s="30">
        <v>260</v>
      </c>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c r="CP1883" s="30"/>
      <c r="CQ1883" s="30"/>
      <c r="CR1883" s="30"/>
    </row>
    <row r="1884" spans="1:96" x14ac:dyDescent="0.25">
      <c r="A1884" s="30" t="s">
        <v>839</v>
      </c>
      <c r="B1884" s="30">
        <v>9100</v>
      </c>
      <c r="C1884" s="30" t="s">
        <v>2998</v>
      </c>
      <c r="D1884" s="30">
        <v>260</v>
      </c>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30"/>
      <c r="CA1884" s="30"/>
      <c r="CB1884" s="30"/>
      <c r="CC1884" s="30"/>
      <c r="CD1884" s="30"/>
      <c r="CE1884" s="30"/>
      <c r="CF1884" s="30"/>
      <c r="CG1884" s="30"/>
      <c r="CH1884" s="30"/>
      <c r="CI1884" s="30"/>
      <c r="CJ1884" s="30"/>
      <c r="CK1884" s="30"/>
      <c r="CL1884" s="30"/>
      <c r="CM1884" s="30"/>
      <c r="CN1884" s="30"/>
      <c r="CO1884" s="30"/>
      <c r="CP1884" s="30"/>
      <c r="CQ1884" s="30"/>
      <c r="CR1884" s="30"/>
    </row>
    <row r="1885" spans="1:96" x14ac:dyDescent="0.25">
      <c r="A1885" s="30" t="s">
        <v>840</v>
      </c>
      <c r="B1885" s="30">
        <v>9108</v>
      </c>
      <c r="C1885" s="30" t="s">
        <v>2706</v>
      </c>
      <c r="D1885" s="30">
        <v>130</v>
      </c>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30"/>
      <c r="CA1885" s="30"/>
      <c r="CB1885" s="30"/>
      <c r="CC1885" s="30"/>
      <c r="CD1885" s="30"/>
      <c r="CE1885" s="30"/>
      <c r="CF1885" s="30"/>
      <c r="CG1885" s="30"/>
      <c r="CH1885" s="30"/>
      <c r="CI1885" s="30"/>
      <c r="CJ1885" s="30"/>
      <c r="CK1885" s="30"/>
      <c r="CL1885" s="30"/>
      <c r="CM1885" s="30"/>
      <c r="CN1885" s="30"/>
      <c r="CO1885" s="30"/>
      <c r="CP1885" s="30"/>
      <c r="CQ1885" s="30"/>
      <c r="CR1885" s="30"/>
    </row>
    <row r="1886" spans="1:96" x14ac:dyDescent="0.25">
      <c r="A1886" s="30" t="s">
        <v>841</v>
      </c>
      <c r="B1886" s="30">
        <v>9130</v>
      </c>
      <c r="C1886" s="30" t="s">
        <v>2640</v>
      </c>
      <c r="D1886" s="30">
        <v>2700</v>
      </c>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30"/>
      <c r="CA1886" s="30"/>
      <c r="CB1886" s="30"/>
      <c r="CC1886" s="30"/>
      <c r="CD1886" s="30"/>
      <c r="CE1886" s="30"/>
      <c r="CF1886" s="30"/>
      <c r="CG1886" s="30"/>
      <c r="CH1886" s="30"/>
      <c r="CI1886" s="30"/>
      <c r="CJ1886" s="30"/>
      <c r="CK1886" s="30"/>
      <c r="CL1886" s="30"/>
      <c r="CM1886" s="30"/>
      <c r="CN1886" s="30"/>
      <c r="CO1886" s="30"/>
      <c r="CP1886" s="30"/>
      <c r="CQ1886" s="30"/>
      <c r="CR1886" s="30"/>
    </row>
    <row r="1887" spans="1:96" x14ac:dyDescent="0.25">
      <c r="A1887" s="30" t="s">
        <v>842</v>
      </c>
      <c r="B1887" s="30">
        <v>9134</v>
      </c>
      <c r="C1887" s="30" t="s">
        <v>2640</v>
      </c>
      <c r="D1887" s="30">
        <v>2700</v>
      </c>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c r="CP1887" s="30"/>
      <c r="CQ1887" s="30"/>
      <c r="CR1887" s="30"/>
    </row>
    <row r="1888" spans="1:96" x14ac:dyDescent="0.25">
      <c r="A1888" s="30" t="s">
        <v>843</v>
      </c>
      <c r="B1888" s="30">
        <v>9140</v>
      </c>
      <c r="C1888" s="30" t="s">
        <v>2696</v>
      </c>
      <c r="D1888" s="30">
        <v>180</v>
      </c>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c r="CP1888" s="30"/>
      <c r="CQ1888" s="30"/>
      <c r="CR1888" s="30"/>
    </row>
    <row r="1889" spans="1:96" x14ac:dyDescent="0.25">
      <c r="A1889" s="30" t="s">
        <v>844</v>
      </c>
      <c r="B1889" s="30">
        <v>8995</v>
      </c>
      <c r="C1889" s="30" t="s">
        <v>2642</v>
      </c>
      <c r="D1889" s="30">
        <v>880</v>
      </c>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c r="CP1889" s="30"/>
      <c r="CQ1889" s="30"/>
      <c r="CR1889" s="30"/>
    </row>
    <row r="1890" spans="1:96" x14ac:dyDescent="0.25">
      <c r="A1890" s="30" t="s">
        <v>845</v>
      </c>
      <c r="B1890" s="30">
        <v>9149</v>
      </c>
      <c r="C1890" s="30" t="s">
        <v>2888</v>
      </c>
      <c r="D1890" s="30">
        <v>2180</v>
      </c>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c r="CP1890" s="30"/>
      <c r="CQ1890" s="30"/>
      <c r="CR1890" s="30"/>
    </row>
    <row r="1891" spans="1:96" x14ac:dyDescent="0.25">
      <c r="A1891" s="30" t="s">
        <v>846</v>
      </c>
      <c r="B1891" s="30">
        <v>9125</v>
      </c>
      <c r="C1891" s="30" t="s">
        <v>2696</v>
      </c>
      <c r="D1891" s="30">
        <v>180</v>
      </c>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row>
    <row r="1892" spans="1:96" x14ac:dyDescent="0.25">
      <c r="A1892" s="30" t="s">
        <v>847</v>
      </c>
      <c r="B1892" s="30">
        <v>9083</v>
      </c>
      <c r="C1892" s="30" t="s">
        <v>2696</v>
      </c>
      <c r="D1892" s="30">
        <v>180</v>
      </c>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row>
    <row r="1893" spans="1:96" x14ac:dyDescent="0.25">
      <c r="A1893" s="30" t="s">
        <v>848</v>
      </c>
      <c r="B1893" s="30">
        <v>8791</v>
      </c>
      <c r="C1893" s="30" t="s">
        <v>2768</v>
      </c>
      <c r="D1893" s="30">
        <v>1110</v>
      </c>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row>
    <row r="1894" spans="1:96" x14ac:dyDescent="0.25">
      <c r="A1894" s="30" t="s">
        <v>849</v>
      </c>
      <c r="B1894" s="30">
        <v>9154</v>
      </c>
      <c r="C1894" s="30" t="s">
        <v>2666</v>
      </c>
      <c r="D1894" s="30">
        <v>1420</v>
      </c>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row>
    <row r="1895" spans="1:96" x14ac:dyDescent="0.25">
      <c r="A1895" s="30" t="s">
        <v>850</v>
      </c>
      <c r="B1895" s="30">
        <v>9188</v>
      </c>
      <c r="C1895" s="30" t="s">
        <v>2804</v>
      </c>
      <c r="D1895" s="30">
        <v>2690</v>
      </c>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c r="CP1895" s="30"/>
      <c r="CQ1895" s="30"/>
      <c r="CR1895" s="30"/>
    </row>
    <row r="1896" spans="1:96" x14ac:dyDescent="0.25">
      <c r="A1896" s="30" t="s">
        <v>851</v>
      </c>
      <c r="B1896" s="30">
        <v>9198</v>
      </c>
      <c r="C1896" s="30" t="s">
        <v>2968</v>
      </c>
      <c r="D1896" s="30">
        <v>1410</v>
      </c>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0"/>
      <c r="BY1896" s="30"/>
      <c r="BZ1896" s="30"/>
      <c r="CA1896" s="30"/>
      <c r="CB1896" s="30"/>
      <c r="CC1896" s="30"/>
      <c r="CD1896" s="30"/>
      <c r="CE1896" s="30"/>
      <c r="CF1896" s="30"/>
      <c r="CG1896" s="30"/>
      <c r="CH1896" s="30"/>
      <c r="CI1896" s="30"/>
      <c r="CJ1896" s="30"/>
      <c r="CK1896" s="30"/>
      <c r="CL1896" s="30"/>
      <c r="CM1896" s="30"/>
      <c r="CN1896" s="30"/>
      <c r="CO1896" s="30"/>
      <c r="CP1896" s="30"/>
      <c r="CQ1896" s="30"/>
      <c r="CR1896" s="30"/>
    </row>
    <row r="1897" spans="1:96" x14ac:dyDescent="0.25">
      <c r="A1897" s="30" t="s">
        <v>852</v>
      </c>
      <c r="B1897" s="30">
        <v>9200</v>
      </c>
      <c r="C1897" s="30" t="s">
        <v>2706</v>
      </c>
      <c r="D1897" s="30">
        <v>130</v>
      </c>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0"/>
      <c r="BY1897" s="30"/>
      <c r="BZ1897" s="30"/>
      <c r="CA1897" s="30"/>
      <c r="CB1897" s="30"/>
      <c r="CC1897" s="30"/>
      <c r="CD1897" s="30"/>
      <c r="CE1897" s="30"/>
      <c r="CF1897" s="30"/>
      <c r="CG1897" s="30"/>
      <c r="CH1897" s="30"/>
      <c r="CI1897" s="30"/>
      <c r="CJ1897" s="30"/>
      <c r="CK1897" s="30"/>
      <c r="CL1897" s="30"/>
      <c r="CM1897" s="30"/>
      <c r="CN1897" s="30"/>
      <c r="CO1897" s="30"/>
      <c r="CP1897" s="30"/>
      <c r="CQ1897" s="30"/>
      <c r="CR1897" s="30"/>
    </row>
    <row r="1898" spans="1:96" x14ac:dyDescent="0.25">
      <c r="A1898" s="30" t="s">
        <v>853</v>
      </c>
      <c r="B1898" s="30">
        <v>9222</v>
      </c>
      <c r="C1898" s="30" t="s">
        <v>2999</v>
      </c>
      <c r="D1898" s="30">
        <v>230</v>
      </c>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row>
    <row r="1899" spans="1:96" x14ac:dyDescent="0.25">
      <c r="A1899" s="30" t="s">
        <v>854</v>
      </c>
      <c r="B1899" s="30">
        <v>9226</v>
      </c>
      <c r="C1899" s="30" t="s">
        <v>2999</v>
      </c>
      <c r="D1899" s="30">
        <v>230</v>
      </c>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row>
    <row r="1900" spans="1:96" x14ac:dyDescent="0.25">
      <c r="A1900" s="30" t="s">
        <v>855</v>
      </c>
      <c r="B1900" s="30">
        <v>9228</v>
      </c>
      <c r="C1900" s="30" t="s">
        <v>2760</v>
      </c>
      <c r="D1900" s="30">
        <v>1560</v>
      </c>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row>
    <row r="1901" spans="1:96" x14ac:dyDescent="0.25">
      <c r="A1901" s="30" t="s">
        <v>856</v>
      </c>
      <c r="B1901" s="30">
        <v>9231</v>
      </c>
      <c r="C1901" s="30" t="s">
        <v>2879</v>
      </c>
      <c r="D1901" s="30">
        <v>1195</v>
      </c>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row>
    <row r="1902" spans="1:96" x14ac:dyDescent="0.25">
      <c r="A1902" s="30" t="s">
        <v>857</v>
      </c>
      <c r="B1902" s="30">
        <v>9232</v>
      </c>
      <c r="C1902" s="30" t="s">
        <v>2666</v>
      </c>
      <c r="D1902" s="30">
        <v>1420</v>
      </c>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row>
    <row r="1903" spans="1:96" x14ac:dyDescent="0.25">
      <c r="A1903" s="30" t="s">
        <v>858</v>
      </c>
      <c r="B1903" s="30">
        <v>9234</v>
      </c>
      <c r="C1903" s="30" t="s">
        <v>2666</v>
      </c>
      <c r="D1903" s="30">
        <v>1420</v>
      </c>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row>
    <row r="1904" spans="1:96" x14ac:dyDescent="0.25">
      <c r="A1904" s="30" t="s">
        <v>859</v>
      </c>
      <c r="B1904" s="30">
        <v>9245</v>
      </c>
      <c r="C1904" s="30" t="s">
        <v>2666</v>
      </c>
      <c r="D1904" s="30">
        <v>1420</v>
      </c>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row>
    <row r="1905" spans="1:96" x14ac:dyDescent="0.25">
      <c r="A1905" s="30" t="s">
        <v>860</v>
      </c>
      <c r="B1905" s="30">
        <v>9248</v>
      </c>
      <c r="C1905" s="30" t="s">
        <v>2882</v>
      </c>
      <c r="D1905" s="30">
        <v>1140</v>
      </c>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row>
    <row r="1906" spans="1:96" x14ac:dyDescent="0.25">
      <c r="A1906" s="30" t="s">
        <v>861</v>
      </c>
      <c r="B1906" s="30">
        <v>9268</v>
      </c>
      <c r="C1906" s="30" t="s">
        <v>2693</v>
      </c>
      <c r="D1906" s="30">
        <v>2660</v>
      </c>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row>
    <row r="1907" spans="1:96" x14ac:dyDescent="0.25">
      <c r="A1907" s="30" t="s">
        <v>862</v>
      </c>
      <c r="B1907" s="30">
        <v>9264</v>
      </c>
      <c r="C1907" s="30" t="s">
        <v>2944</v>
      </c>
      <c r="D1907" s="30">
        <v>2530</v>
      </c>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row>
    <row r="1908" spans="1:96" x14ac:dyDescent="0.25">
      <c r="A1908" s="30" t="s">
        <v>863</v>
      </c>
      <c r="B1908" s="30">
        <v>9298</v>
      </c>
      <c r="C1908" s="30" t="s">
        <v>2651</v>
      </c>
      <c r="D1908" s="30">
        <v>1010</v>
      </c>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row>
    <row r="1909" spans="1:96" x14ac:dyDescent="0.25">
      <c r="A1909" s="30" t="s">
        <v>864</v>
      </c>
      <c r="B1909" s="30">
        <v>9294</v>
      </c>
      <c r="C1909" s="30" t="s">
        <v>2906</v>
      </c>
      <c r="D1909" s="30">
        <v>990</v>
      </c>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row>
    <row r="1910" spans="1:96" x14ac:dyDescent="0.25">
      <c r="A1910" s="30" t="s">
        <v>865</v>
      </c>
      <c r="B1910" s="30">
        <v>9299</v>
      </c>
      <c r="C1910" s="30" t="s">
        <v>2666</v>
      </c>
      <c r="D1910" s="30">
        <v>1420</v>
      </c>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row>
    <row r="1911" spans="1:96" x14ac:dyDescent="0.25">
      <c r="A1911" s="30" t="s">
        <v>866</v>
      </c>
      <c r="B1911" s="30">
        <v>9330</v>
      </c>
      <c r="C1911" s="30" t="s">
        <v>2764</v>
      </c>
      <c r="D1911" s="30">
        <v>1550</v>
      </c>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c r="CP1911" s="30"/>
      <c r="CQ1911" s="30"/>
      <c r="CR1911" s="30"/>
    </row>
    <row r="1912" spans="1:96" x14ac:dyDescent="0.25">
      <c r="A1912" s="30" t="s">
        <v>867</v>
      </c>
      <c r="B1912" s="30">
        <v>9328</v>
      </c>
      <c r="C1912" s="30" t="s">
        <v>2666</v>
      </c>
      <c r="D1912" s="30">
        <v>1420</v>
      </c>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row>
    <row r="1913" spans="1:96" x14ac:dyDescent="0.25">
      <c r="A1913" s="30" t="s">
        <v>868</v>
      </c>
      <c r="B1913" s="30">
        <v>9334</v>
      </c>
      <c r="C1913" s="30" t="s">
        <v>2906</v>
      </c>
      <c r="D1913" s="30">
        <v>990</v>
      </c>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30"/>
      <c r="CA1913" s="30"/>
      <c r="CB1913" s="30"/>
      <c r="CC1913" s="30"/>
      <c r="CD1913" s="30"/>
      <c r="CE1913" s="30"/>
      <c r="CF1913" s="30"/>
      <c r="CG1913" s="30"/>
      <c r="CH1913" s="30"/>
      <c r="CI1913" s="30"/>
      <c r="CJ1913" s="30"/>
      <c r="CK1913" s="30"/>
      <c r="CL1913" s="30"/>
      <c r="CM1913" s="30"/>
      <c r="CN1913" s="30"/>
      <c r="CO1913" s="30"/>
      <c r="CP1913" s="30"/>
      <c r="CQ1913" s="30"/>
      <c r="CR1913" s="30"/>
    </row>
    <row r="1914" spans="1:96" x14ac:dyDescent="0.25">
      <c r="A1914" s="30" t="s">
        <v>869</v>
      </c>
      <c r="B1914" s="30">
        <v>9610</v>
      </c>
      <c r="C1914" s="30" t="s">
        <v>2644</v>
      </c>
      <c r="D1914" s="30">
        <v>1000</v>
      </c>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30"/>
      <c r="CA1914" s="30"/>
      <c r="CB1914" s="30"/>
      <c r="CC1914" s="30"/>
      <c r="CD1914" s="30"/>
      <c r="CE1914" s="30"/>
      <c r="CF1914" s="30"/>
      <c r="CG1914" s="30"/>
      <c r="CH1914" s="30"/>
      <c r="CI1914" s="30"/>
      <c r="CJ1914" s="30"/>
      <c r="CK1914" s="30"/>
      <c r="CL1914" s="30"/>
      <c r="CM1914" s="30"/>
      <c r="CN1914" s="30"/>
      <c r="CO1914" s="30"/>
      <c r="CP1914" s="30"/>
      <c r="CQ1914" s="30"/>
      <c r="CR1914" s="30"/>
    </row>
    <row r="1915" spans="1:96" x14ac:dyDescent="0.25">
      <c r="A1915" s="30" t="s">
        <v>870</v>
      </c>
      <c r="B1915" s="30">
        <v>504</v>
      </c>
      <c r="C1915" s="30" t="s">
        <v>2653</v>
      </c>
      <c r="D1915" s="30">
        <v>10</v>
      </c>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c r="CP1915" s="30"/>
      <c r="CQ1915" s="30"/>
      <c r="CR1915" s="30"/>
    </row>
    <row r="1916" spans="1:96" x14ac:dyDescent="0.25">
      <c r="A1916" s="30" t="s">
        <v>871</v>
      </c>
      <c r="B1916" s="30">
        <v>9342</v>
      </c>
      <c r="C1916" s="30" t="s">
        <v>2666</v>
      </c>
      <c r="D1916" s="30">
        <v>1420</v>
      </c>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c r="CP1916" s="30"/>
      <c r="CQ1916" s="30"/>
      <c r="CR1916" s="30"/>
    </row>
    <row r="1917" spans="1:96" x14ac:dyDescent="0.25">
      <c r="A1917" s="30" t="s">
        <v>872</v>
      </c>
      <c r="B1917" s="30">
        <v>9347</v>
      </c>
      <c r="C1917" s="30" t="s">
        <v>2883</v>
      </c>
      <c r="D1917" s="30">
        <v>3090</v>
      </c>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c r="CP1917" s="30"/>
      <c r="CQ1917" s="30"/>
      <c r="CR1917" s="30"/>
    </row>
    <row r="1918" spans="1:96" x14ac:dyDescent="0.25">
      <c r="A1918" s="30" t="s">
        <v>873</v>
      </c>
      <c r="B1918" s="30">
        <v>1446</v>
      </c>
      <c r="C1918" s="30" t="s">
        <v>2883</v>
      </c>
      <c r="D1918" s="30">
        <v>3090</v>
      </c>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c r="CP1918" s="30"/>
      <c r="CQ1918" s="30"/>
      <c r="CR1918" s="30"/>
    </row>
    <row r="1919" spans="1:96" x14ac:dyDescent="0.25">
      <c r="A1919" s="30" t="s">
        <v>874</v>
      </c>
      <c r="B1919" s="30">
        <v>9352</v>
      </c>
      <c r="C1919" s="30" t="s">
        <v>3000</v>
      </c>
      <c r="D1919" s="30">
        <v>2505</v>
      </c>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c r="CP1919" s="30"/>
      <c r="CQ1919" s="30"/>
      <c r="CR1919" s="30"/>
    </row>
    <row r="1920" spans="1:96" x14ac:dyDescent="0.25">
      <c r="A1920" s="30" t="s">
        <v>875</v>
      </c>
      <c r="B1920" s="30">
        <v>9360</v>
      </c>
      <c r="C1920" s="30" t="s">
        <v>3000</v>
      </c>
      <c r="D1920" s="30">
        <v>2505</v>
      </c>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c r="CP1920" s="30"/>
      <c r="CQ1920" s="30"/>
      <c r="CR1920" s="30"/>
    </row>
    <row r="1921" spans="1:96" x14ac:dyDescent="0.25">
      <c r="A1921" s="30" t="s">
        <v>876</v>
      </c>
      <c r="B1921" s="30">
        <v>9356</v>
      </c>
      <c r="C1921" s="30" t="s">
        <v>3000</v>
      </c>
      <c r="D1921" s="30">
        <v>2505</v>
      </c>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c r="CP1921" s="30"/>
      <c r="CQ1921" s="30"/>
      <c r="CR1921" s="30"/>
    </row>
    <row r="1922" spans="1:96" x14ac:dyDescent="0.25">
      <c r="A1922" s="30" t="s">
        <v>877</v>
      </c>
      <c r="B1922" s="30">
        <v>9374</v>
      </c>
      <c r="C1922" s="30" t="s">
        <v>2764</v>
      </c>
      <c r="D1922" s="30">
        <v>1550</v>
      </c>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c r="CP1922" s="30"/>
      <c r="CQ1922" s="30"/>
      <c r="CR1922" s="30"/>
    </row>
    <row r="1923" spans="1:96" x14ac:dyDescent="0.25">
      <c r="A1923" s="30" t="s">
        <v>878</v>
      </c>
      <c r="B1923" s="30">
        <v>9380</v>
      </c>
      <c r="C1923" s="30" t="s">
        <v>2764</v>
      </c>
      <c r="D1923" s="30">
        <v>1550</v>
      </c>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c r="CP1923" s="30"/>
      <c r="CQ1923" s="30"/>
      <c r="CR1923" s="30"/>
    </row>
    <row r="1924" spans="1:96" x14ac:dyDescent="0.25">
      <c r="A1924" s="30" t="s">
        <v>879</v>
      </c>
      <c r="B1924" s="30">
        <v>9336</v>
      </c>
      <c r="C1924" s="30" t="s">
        <v>2642</v>
      </c>
      <c r="D1924" s="30">
        <v>880</v>
      </c>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row>
    <row r="1925" spans="1:96" x14ac:dyDescent="0.25">
      <c r="A1925" s="30" t="s">
        <v>880</v>
      </c>
      <c r="B1925" s="30">
        <v>9390</v>
      </c>
      <c r="C1925" s="30" t="s">
        <v>2642</v>
      </c>
      <c r="D1925" s="30">
        <v>880</v>
      </c>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0"/>
      <c r="BY1925" s="30"/>
      <c r="BZ1925" s="30"/>
      <c r="CA1925" s="30"/>
      <c r="CB1925" s="30"/>
      <c r="CC1925" s="30"/>
      <c r="CD1925" s="30"/>
      <c r="CE1925" s="30"/>
      <c r="CF1925" s="30"/>
      <c r="CG1925" s="30"/>
      <c r="CH1925" s="30"/>
      <c r="CI1925" s="30"/>
      <c r="CJ1925" s="30"/>
      <c r="CK1925" s="30"/>
      <c r="CL1925" s="30"/>
      <c r="CM1925" s="30"/>
      <c r="CN1925" s="30"/>
      <c r="CO1925" s="30"/>
      <c r="CP1925" s="30"/>
      <c r="CQ1925" s="30"/>
      <c r="CR1925" s="30"/>
    </row>
    <row r="1926" spans="1:96" x14ac:dyDescent="0.25">
      <c r="A1926" s="30" t="s">
        <v>881</v>
      </c>
      <c r="B1926" s="30">
        <v>8085</v>
      </c>
      <c r="C1926" s="30" t="s">
        <v>2642</v>
      </c>
      <c r="D1926" s="30">
        <v>880</v>
      </c>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0"/>
      <c r="BY1926" s="30"/>
      <c r="BZ1926" s="30"/>
      <c r="CA1926" s="30"/>
      <c r="CB1926" s="30"/>
      <c r="CC1926" s="30"/>
      <c r="CD1926" s="30"/>
      <c r="CE1926" s="30"/>
      <c r="CF1926" s="30"/>
      <c r="CG1926" s="30"/>
      <c r="CH1926" s="30"/>
      <c r="CI1926" s="30"/>
      <c r="CJ1926" s="30"/>
      <c r="CK1926" s="30"/>
      <c r="CL1926" s="30"/>
      <c r="CM1926" s="30"/>
      <c r="CN1926" s="30"/>
      <c r="CO1926" s="30"/>
      <c r="CP1926" s="30"/>
      <c r="CQ1926" s="30"/>
      <c r="CR1926" s="30"/>
    </row>
    <row r="1927" spans="1:96" x14ac:dyDescent="0.25">
      <c r="A1927" s="30" t="s">
        <v>882</v>
      </c>
      <c r="B1927" s="30">
        <v>9389</v>
      </c>
      <c r="C1927" s="30" t="s">
        <v>2642</v>
      </c>
      <c r="D1927" s="30">
        <v>880</v>
      </c>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row>
    <row r="1928" spans="1:96" x14ac:dyDescent="0.25">
      <c r="A1928" s="30" t="s">
        <v>883</v>
      </c>
      <c r="B1928" s="30">
        <v>9445</v>
      </c>
      <c r="C1928" s="30" t="s">
        <v>2651</v>
      </c>
      <c r="D1928" s="30">
        <v>1010</v>
      </c>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c r="CP1928" s="30"/>
      <c r="CQ1928" s="30"/>
      <c r="CR1928" s="30"/>
    </row>
    <row r="1929" spans="1:96" x14ac:dyDescent="0.25">
      <c r="A1929" s="30" t="s">
        <v>884</v>
      </c>
      <c r="B1929" s="30">
        <v>9416</v>
      </c>
      <c r="C1929" s="30" t="s">
        <v>3001</v>
      </c>
      <c r="D1929" s="30">
        <v>1340</v>
      </c>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c r="CP1929" s="30"/>
      <c r="CQ1929" s="30"/>
      <c r="CR1929" s="30"/>
    </row>
    <row r="1930" spans="1:96" x14ac:dyDescent="0.25">
      <c r="A1930" s="30" t="s">
        <v>885</v>
      </c>
      <c r="B1930" s="30">
        <v>9420</v>
      </c>
      <c r="C1930" s="30" t="s">
        <v>3001</v>
      </c>
      <c r="D1930" s="30">
        <v>1340</v>
      </c>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c r="CP1930" s="30"/>
      <c r="CQ1930" s="30"/>
      <c r="CR1930" s="30"/>
    </row>
    <row r="1931" spans="1:96" x14ac:dyDescent="0.25">
      <c r="A1931" s="30" t="s">
        <v>886</v>
      </c>
      <c r="B1931" s="30">
        <v>9422</v>
      </c>
      <c r="C1931" s="30" t="s">
        <v>3001</v>
      </c>
      <c r="D1931" s="30">
        <v>1340</v>
      </c>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c r="CP1931" s="30"/>
      <c r="CQ1931" s="30"/>
      <c r="CR1931" s="30"/>
    </row>
    <row r="1932" spans="1:96" x14ac:dyDescent="0.25">
      <c r="A1932" s="30" t="s">
        <v>887</v>
      </c>
      <c r="B1932" s="30">
        <v>9408</v>
      </c>
      <c r="C1932" s="30" t="s">
        <v>2642</v>
      </c>
      <c r="D1932" s="30">
        <v>880</v>
      </c>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row>
    <row r="1933" spans="1:96" x14ac:dyDescent="0.25">
      <c r="A1933" s="30" t="s">
        <v>888</v>
      </c>
      <c r="B1933" s="30">
        <v>9404</v>
      </c>
      <c r="C1933" s="30" t="s">
        <v>2651</v>
      </c>
      <c r="D1933" s="30">
        <v>1010</v>
      </c>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row>
    <row r="1934" spans="1:96" x14ac:dyDescent="0.25">
      <c r="A1934" s="30" t="s">
        <v>889</v>
      </c>
      <c r="B1934" s="30">
        <v>9424</v>
      </c>
      <c r="C1934" s="30" t="s">
        <v>2666</v>
      </c>
      <c r="D1934" s="30">
        <v>1420</v>
      </c>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row>
    <row r="1935" spans="1:96" x14ac:dyDescent="0.25">
      <c r="A1935" s="30" t="s">
        <v>890</v>
      </c>
      <c r="B1935" s="30">
        <v>9428</v>
      </c>
      <c r="C1935" s="30" t="s">
        <v>2666</v>
      </c>
      <c r="D1935" s="30">
        <v>1420</v>
      </c>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30"/>
      <c r="CA1935" s="30"/>
      <c r="CB1935" s="30"/>
      <c r="CC1935" s="30"/>
      <c r="CD1935" s="30"/>
      <c r="CE1935" s="30"/>
      <c r="CF1935" s="30"/>
      <c r="CG1935" s="30"/>
      <c r="CH1935" s="30"/>
      <c r="CI1935" s="30"/>
      <c r="CJ1935" s="30"/>
      <c r="CK1935" s="30"/>
      <c r="CL1935" s="30"/>
      <c r="CM1935" s="30"/>
      <c r="CN1935" s="30"/>
      <c r="CO1935" s="30"/>
      <c r="CP1935" s="30"/>
      <c r="CQ1935" s="30"/>
      <c r="CR1935" s="30"/>
    </row>
    <row r="1936" spans="1:96" x14ac:dyDescent="0.25">
      <c r="A1936" s="30" t="s">
        <v>891</v>
      </c>
      <c r="B1936" s="30">
        <v>1568</v>
      </c>
      <c r="C1936" s="30" t="s">
        <v>2706</v>
      </c>
      <c r="D1936" s="30">
        <v>130</v>
      </c>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30"/>
      <c r="CA1936" s="30"/>
      <c r="CB1936" s="30"/>
      <c r="CC1936" s="30"/>
      <c r="CD1936" s="30"/>
      <c r="CE1936" s="30"/>
      <c r="CF1936" s="30"/>
      <c r="CG1936" s="30"/>
      <c r="CH1936" s="30"/>
      <c r="CI1936" s="30"/>
      <c r="CJ1936" s="30"/>
      <c r="CK1936" s="30"/>
      <c r="CL1936" s="30"/>
      <c r="CM1936" s="30"/>
      <c r="CN1936" s="30"/>
      <c r="CO1936" s="30"/>
      <c r="CP1936" s="30"/>
      <c r="CQ1936" s="30"/>
      <c r="CR1936" s="30"/>
    </row>
    <row r="1937" spans="1:96" x14ac:dyDescent="0.25">
      <c r="A1937" s="30" t="s">
        <v>892</v>
      </c>
      <c r="B1937" s="30">
        <v>9406</v>
      </c>
      <c r="C1937" s="30" t="s">
        <v>2712</v>
      </c>
      <c r="D1937" s="30">
        <v>2000</v>
      </c>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row>
    <row r="1938" spans="1:96" x14ac:dyDescent="0.25">
      <c r="A1938" s="30" t="s">
        <v>893</v>
      </c>
      <c r="B1938" s="30">
        <v>9611</v>
      </c>
      <c r="C1938" s="30" t="s">
        <v>2857</v>
      </c>
      <c r="D1938" s="30">
        <v>3120</v>
      </c>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c r="CP1938" s="30"/>
      <c r="CQ1938" s="30"/>
      <c r="CR1938" s="30"/>
    </row>
    <row r="1939" spans="1:96" x14ac:dyDescent="0.25">
      <c r="A1939" s="30" t="s">
        <v>894</v>
      </c>
      <c r="B1939" s="30">
        <v>9426</v>
      </c>
      <c r="C1939" s="30" t="s">
        <v>2800</v>
      </c>
      <c r="D1939" s="30">
        <v>40</v>
      </c>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c r="CP1939" s="30"/>
      <c r="CQ1939" s="30"/>
      <c r="CR1939" s="30"/>
    </row>
    <row r="1940" spans="1:96" x14ac:dyDescent="0.25">
      <c r="A1940" s="30" t="s">
        <v>895</v>
      </c>
      <c r="B1940" s="30">
        <v>9429</v>
      </c>
      <c r="C1940" s="30" t="s">
        <v>2666</v>
      </c>
      <c r="D1940" s="30">
        <v>1420</v>
      </c>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30"/>
      <c r="CA1940" s="30"/>
      <c r="CB1940" s="30"/>
      <c r="CC1940" s="30"/>
      <c r="CD1940" s="30"/>
      <c r="CE1940" s="30"/>
      <c r="CF1940" s="30"/>
      <c r="CG1940" s="30"/>
      <c r="CH1940" s="30"/>
      <c r="CI1940" s="30"/>
      <c r="CJ1940" s="30"/>
      <c r="CK1940" s="30"/>
      <c r="CL1940" s="30"/>
      <c r="CM1940" s="30"/>
      <c r="CN1940" s="30"/>
      <c r="CO1940" s="30"/>
      <c r="CP1940" s="30"/>
      <c r="CQ1940" s="30"/>
      <c r="CR1940" s="30"/>
    </row>
    <row r="1941" spans="1:96" x14ac:dyDescent="0.25">
      <c r="A1941" s="30" t="s">
        <v>896</v>
      </c>
      <c r="B1941" s="30">
        <v>9425</v>
      </c>
      <c r="C1941" s="30" t="s">
        <v>2642</v>
      </c>
      <c r="D1941" s="30">
        <v>880</v>
      </c>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30"/>
      <c r="CA1941" s="30"/>
      <c r="CB1941" s="30"/>
      <c r="CC1941" s="30"/>
      <c r="CD1941" s="30"/>
      <c r="CE1941" s="30"/>
      <c r="CF1941" s="30"/>
      <c r="CG1941" s="30"/>
      <c r="CH1941" s="30"/>
      <c r="CI1941" s="30"/>
      <c r="CJ1941" s="30"/>
      <c r="CK1941" s="30"/>
      <c r="CL1941" s="30"/>
      <c r="CM1941" s="30"/>
      <c r="CN1941" s="30"/>
      <c r="CO1941" s="30"/>
      <c r="CP1941" s="30"/>
      <c r="CQ1941" s="30"/>
      <c r="CR1941" s="30"/>
    </row>
    <row r="1942" spans="1:96" x14ac:dyDescent="0.25">
      <c r="A1942" s="30" t="s">
        <v>897</v>
      </c>
      <c r="B1942" s="30">
        <v>9431</v>
      </c>
      <c r="C1942" s="30" t="s">
        <v>2641</v>
      </c>
      <c r="D1942" s="30">
        <v>20</v>
      </c>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30"/>
      <c r="CA1942" s="30"/>
      <c r="CB1942" s="30"/>
      <c r="CC1942" s="30"/>
      <c r="CD1942" s="30"/>
      <c r="CE1942" s="30"/>
      <c r="CF1942" s="30"/>
      <c r="CG1942" s="30"/>
      <c r="CH1942" s="30"/>
      <c r="CI1942" s="30"/>
      <c r="CJ1942" s="30"/>
      <c r="CK1942" s="30"/>
      <c r="CL1942" s="30"/>
      <c r="CM1942" s="30"/>
      <c r="CN1942" s="30"/>
      <c r="CO1942" s="30"/>
      <c r="CP1942" s="30"/>
      <c r="CQ1942" s="30"/>
      <c r="CR1942" s="30"/>
    </row>
    <row r="1943" spans="1:96" x14ac:dyDescent="0.25">
      <c r="A1943" s="30" t="s">
        <v>898</v>
      </c>
      <c r="B1943" s="30">
        <v>9412</v>
      </c>
      <c r="C1943" s="30" t="s">
        <v>2666</v>
      </c>
      <c r="D1943" s="30">
        <v>1420</v>
      </c>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c r="CP1943" s="30"/>
      <c r="CQ1943" s="30"/>
      <c r="CR1943" s="30"/>
    </row>
    <row r="1944" spans="1:96" x14ac:dyDescent="0.25">
      <c r="A1944" s="30" t="s">
        <v>899</v>
      </c>
      <c r="B1944" s="30">
        <v>9444</v>
      </c>
      <c r="C1944" s="30" t="s">
        <v>2641</v>
      </c>
      <c r="D1944" s="30">
        <v>20</v>
      </c>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c r="CP1944" s="30"/>
      <c r="CQ1944" s="30"/>
      <c r="CR1944" s="30"/>
    </row>
    <row r="1945" spans="1:96" x14ac:dyDescent="0.25">
      <c r="A1945" s="30" t="s">
        <v>900</v>
      </c>
      <c r="B1945" s="30">
        <v>9462</v>
      </c>
      <c r="C1945" s="30" t="s">
        <v>2893</v>
      </c>
      <c r="D1945" s="30">
        <v>70</v>
      </c>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row>
    <row r="1946" spans="1:96" x14ac:dyDescent="0.25">
      <c r="A1946" s="30" t="s">
        <v>901</v>
      </c>
      <c r="B1946" s="30">
        <v>9466</v>
      </c>
      <c r="C1946" s="30" t="s">
        <v>2893</v>
      </c>
      <c r="D1946" s="30">
        <v>70</v>
      </c>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row>
    <row r="1947" spans="1:96" x14ac:dyDescent="0.25">
      <c r="A1947" s="30" t="s">
        <v>902</v>
      </c>
      <c r="B1947" s="30">
        <v>9486</v>
      </c>
      <c r="C1947" s="30" t="s">
        <v>2955</v>
      </c>
      <c r="D1947" s="30">
        <v>1510</v>
      </c>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row>
    <row r="1948" spans="1:96" x14ac:dyDescent="0.25">
      <c r="A1948" s="30" t="s">
        <v>903</v>
      </c>
      <c r="B1948" s="30">
        <v>9490</v>
      </c>
      <c r="C1948" s="30" t="s">
        <v>2666</v>
      </c>
      <c r="D1948" s="30">
        <v>1420</v>
      </c>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row>
    <row r="1949" spans="1:96" x14ac:dyDescent="0.25">
      <c r="A1949" s="30" t="s">
        <v>904</v>
      </c>
      <c r="B1949" s="30">
        <v>9494</v>
      </c>
      <c r="C1949" s="30" t="s">
        <v>2641</v>
      </c>
      <c r="D1949" s="30">
        <v>20</v>
      </c>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row>
    <row r="1950" spans="1:96" x14ac:dyDescent="0.25">
      <c r="A1950" s="30" t="s">
        <v>905</v>
      </c>
      <c r="B1950" s="30">
        <v>9430</v>
      </c>
      <c r="C1950" s="30" t="s">
        <v>2671</v>
      </c>
      <c r="D1950" s="30">
        <v>470</v>
      </c>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row>
    <row r="1951" spans="1:96" x14ac:dyDescent="0.25">
      <c r="A1951" s="30" t="s">
        <v>906</v>
      </c>
      <c r="B1951" s="30">
        <v>9515</v>
      </c>
      <c r="C1951" s="30" t="s">
        <v>2666</v>
      </c>
      <c r="D1951" s="30">
        <v>1420</v>
      </c>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row>
    <row r="1952" spans="1:96" x14ac:dyDescent="0.25">
      <c r="A1952" s="30" t="s">
        <v>907</v>
      </c>
      <c r="B1952" s="30">
        <v>9510</v>
      </c>
      <c r="C1952" s="30" t="s">
        <v>2666</v>
      </c>
      <c r="D1952" s="30">
        <v>1420</v>
      </c>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row>
    <row r="1953" spans="1:96" x14ac:dyDescent="0.25">
      <c r="A1953" s="30" t="s">
        <v>908</v>
      </c>
      <c r="B1953" s="30">
        <v>9506</v>
      </c>
      <c r="C1953" s="30" t="s">
        <v>2666</v>
      </c>
      <c r="D1953" s="30">
        <v>1420</v>
      </c>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row>
    <row r="1954" spans="1:96" x14ac:dyDescent="0.25">
      <c r="A1954" s="30" t="s">
        <v>909</v>
      </c>
      <c r="B1954" s="30">
        <v>9514</v>
      </c>
      <c r="C1954" s="30" t="s">
        <v>2696</v>
      </c>
      <c r="D1954" s="30">
        <v>180</v>
      </c>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row>
    <row r="1955" spans="1:96" x14ac:dyDescent="0.25">
      <c r="A1955" s="30" t="s">
        <v>910</v>
      </c>
      <c r="B1955" s="30">
        <v>9544</v>
      </c>
      <c r="C1955" s="30" t="s">
        <v>2700</v>
      </c>
      <c r="D1955" s="30">
        <v>480</v>
      </c>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row>
    <row r="1956" spans="1:96" x14ac:dyDescent="0.25">
      <c r="A1956" s="30" t="s">
        <v>911</v>
      </c>
      <c r="B1956" s="30">
        <v>9548</v>
      </c>
      <c r="C1956" s="30" t="s">
        <v>2642</v>
      </c>
      <c r="D1956" s="30">
        <v>880</v>
      </c>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row>
    <row r="1957" spans="1:96" x14ac:dyDescent="0.25">
      <c r="A1957" s="30" t="s">
        <v>912</v>
      </c>
      <c r="B1957" s="30">
        <v>9562</v>
      </c>
      <c r="C1957" s="30" t="s">
        <v>2906</v>
      </c>
      <c r="D1957" s="30">
        <v>990</v>
      </c>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row>
    <row r="1958" spans="1:96" x14ac:dyDescent="0.25">
      <c r="A1958" s="30" t="s">
        <v>913</v>
      </c>
      <c r="B1958" s="30">
        <v>9566</v>
      </c>
      <c r="C1958" s="30" t="s">
        <v>2906</v>
      </c>
      <c r="D1958" s="30">
        <v>990</v>
      </c>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row>
    <row r="1959" spans="1:96" x14ac:dyDescent="0.25">
      <c r="A1959" s="30" t="s">
        <v>914</v>
      </c>
      <c r="B1959" s="30">
        <v>9576</v>
      </c>
      <c r="C1959" s="30" t="s">
        <v>3002</v>
      </c>
      <c r="D1959" s="30">
        <v>2515</v>
      </c>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row>
    <row r="1960" spans="1:96" x14ac:dyDescent="0.25">
      <c r="A1960" s="30" t="s">
        <v>915</v>
      </c>
      <c r="B1960" s="30">
        <v>9582</v>
      </c>
      <c r="C1960" s="30" t="s">
        <v>3002</v>
      </c>
      <c r="D1960" s="30">
        <v>2515</v>
      </c>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row>
    <row r="1961" spans="1:96" x14ac:dyDescent="0.25">
      <c r="A1961" s="30" t="s">
        <v>916</v>
      </c>
      <c r="B1961" s="30">
        <v>9263</v>
      </c>
      <c r="C1961" s="30" t="s">
        <v>3002</v>
      </c>
      <c r="D1961" s="30">
        <v>2515</v>
      </c>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row>
    <row r="1962" spans="1:96" x14ac:dyDescent="0.25">
      <c r="A1962" s="30" t="s">
        <v>917</v>
      </c>
      <c r="B1962" s="30">
        <v>9592</v>
      </c>
      <c r="C1962" s="30" t="s">
        <v>2647</v>
      </c>
      <c r="D1962" s="30">
        <v>900</v>
      </c>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30"/>
      <c r="CA1962" s="30"/>
      <c r="CB1962" s="30"/>
      <c r="CC1962" s="30"/>
      <c r="CD1962" s="30"/>
      <c r="CE1962" s="30"/>
      <c r="CF1962" s="30"/>
      <c r="CG1962" s="30"/>
      <c r="CH1962" s="30"/>
      <c r="CI1962" s="30"/>
      <c r="CJ1962" s="30"/>
      <c r="CK1962" s="30"/>
      <c r="CL1962" s="30"/>
      <c r="CM1962" s="30"/>
      <c r="CN1962" s="30"/>
      <c r="CO1962" s="30"/>
      <c r="CP1962" s="30"/>
      <c r="CQ1962" s="30"/>
      <c r="CR1962" s="30"/>
    </row>
    <row r="1963" spans="1:96" x14ac:dyDescent="0.25">
      <c r="A1963" s="30" t="s">
        <v>918</v>
      </c>
      <c r="B1963" s="30">
        <v>9600</v>
      </c>
      <c r="C1963" s="30" t="s">
        <v>2716</v>
      </c>
      <c r="D1963" s="30">
        <v>140</v>
      </c>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30"/>
      <c r="CA1963" s="30"/>
      <c r="CB1963" s="30"/>
      <c r="CC1963" s="30"/>
      <c r="CD1963" s="30"/>
      <c r="CE1963" s="30"/>
      <c r="CF1963" s="30"/>
      <c r="CG1963" s="30"/>
      <c r="CH1963" s="30"/>
      <c r="CI1963" s="30"/>
      <c r="CJ1963" s="30"/>
      <c r="CK1963" s="30"/>
      <c r="CL1963" s="30"/>
      <c r="CM1963" s="30"/>
      <c r="CN1963" s="30"/>
      <c r="CO1963" s="30"/>
      <c r="CP1963" s="30"/>
      <c r="CQ1963" s="30"/>
      <c r="CR1963" s="30"/>
    </row>
    <row r="1964" spans="1:96" x14ac:dyDescent="0.25">
      <c r="A1964" s="30" t="s">
        <v>919</v>
      </c>
      <c r="B1964" s="30">
        <v>9602</v>
      </c>
      <c r="C1964" s="30" t="s">
        <v>2669</v>
      </c>
      <c r="D1964" s="30">
        <v>980</v>
      </c>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30"/>
      <c r="CA1964" s="30"/>
      <c r="CB1964" s="30"/>
      <c r="CC1964" s="30"/>
      <c r="CD1964" s="30"/>
      <c r="CE1964" s="30"/>
      <c r="CF1964" s="30"/>
      <c r="CG1964" s="30"/>
      <c r="CH1964" s="30"/>
      <c r="CI1964" s="30"/>
      <c r="CJ1964" s="30"/>
      <c r="CK1964" s="30"/>
      <c r="CL1964" s="30"/>
      <c r="CM1964" s="30"/>
      <c r="CN1964" s="30"/>
      <c r="CO1964" s="30"/>
      <c r="CP1964" s="30"/>
      <c r="CQ1964" s="30"/>
      <c r="CR1964" s="30"/>
    </row>
    <row r="1965" spans="1:96" x14ac:dyDescent="0.25">
      <c r="A1965" s="30" t="s">
        <v>920</v>
      </c>
      <c r="B1965" s="30">
        <v>9604</v>
      </c>
      <c r="C1965" s="30" t="s">
        <v>3003</v>
      </c>
      <c r="D1965" s="30">
        <v>2680</v>
      </c>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c r="CP1965" s="30"/>
      <c r="CQ1965" s="30"/>
      <c r="CR1965" s="30"/>
    </row>
    <row r="1966" spans="1:96" x14ac:dyDescent="0.25">
      <c r="A1966" s="30" t="s">
        <v>921</v>
      </c>
      <c r="B1966" s="30">
        <v>9608</v>
      </c>
      <c r="C1966" s="30" t="s">
        <v>3003</v>
      </c>
      <c r="D1966" s="30">
        <v>2680</v>
      </c>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c r="CP1966" s="30"/>
      <c r="CQ1966" s="30"/>
      <c r="CR1966" s="30"/>
    </row>
    <row r="1967" spans="1:96" x14ac:dyDescent="0.25">
      <c r="A1967" s="30" t="s">
        <v>922</v>
      </c>
      <c r="B1967" s="30">
        <v>9623</v>
      </c>
      <c r="C1967" s="30" t="s">
        <v>2642</v>
      </c>
      <c r="D1967" s="30">
        <v>880</v>
      </c>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row>
    <row r="1968" spans="1:96" x14ac:dyDescent="0.25">
      <c r="A1968" s="30" t="s">
        <v>923</v>
      </c>
      <c r="B1968" s="30">
        <v>8356</v>
      </c>
      <c r="C1968" s="30" t="s">
        <v>2696</v>
      </c>
      <c r="D1968" s="30">
        <v>180</v>
      </c>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row>
    <row r="1969" spans="1:96" x14ac:dyDescent="0.25">
      <c r="A1969" s="30" t="s">
        <v>924</v>
      </c>
      <c r="B1969" s="30">
        <v>9624</v>
      </c>
      <c r="C1969" s="30" t="s">
        <v>2706</v>
      </c>
      <c r="D1969" s="30">
        <v>130</v>
      </c>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row>
    <row r="1970" spans="1:96" x14ac:dyDescent="0.25">
      <c r="A1970" s="30" t="s">
        <v>925</v>
      </c>
      <c r="B1970" s="30">
        <v>9638</v>
      </c>
      <c r="C1970" s="30" t="s">
        <v>2666</v>
      </c>
      <c r="D1970" s="30">
        <v>1420</v>
      </c>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30"/>
      <c r="CA1970" s="30"/>
      <c r="CB1970" s="30"/>
      <c r="CC1970" s="30"/>
      <c r="CD1970" s="30"/>
      <c r="CE1970" s="30"/>
      <c r="CF1970" s="30"/>
      <c r="CG1970" s="30"/>
      <c r="CH1970" s="30"/>
      <c r="CI1970" s="30"/>
      <c r="CJ1970" s="30"/>
      <c r="CK1970" s="30"/>
      <c r="CL1970" s="30"/>
      <c r="CM1970" s="30"/>
      <c r="CN1970" s="30"/>
      <c r="CO1970" s="30"/>
      <c r="CP1970" s="30"/>
      <c r="CQ1970" s="30"/>
      <c r="CR1970" s="30"/>
    </row>
    <row r="1971" spans="1:96" x14ac:dyDescent="0.25">
      <c r="A1971" s="30" t="s">
        <v>926</v>
      </c>
      <c r="B1971" s="30">
        <v>9648</v>
      </c>
      <c r="C1971" s="30" t="s">
        <v>2666</v>
      </c>
      <c r="D1971" s="30">
        <v>1420</v>
      </c>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row>
    <row r="1972" spans="1:96" x14ac:dyDescent="0.25">
      <c r="A1972" s="30" t="s">
        <v>927</v>
      </c>
      <c r="B1972" s="30">
        <v>9660</v>
      </c>
      <c r="C1972" s="30" t="s">
        <v>2651</v>
      </c>
      <c r="D1972" s="30">
        <v>1010</v>
      </c>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row>
    <row r="1973" spans="1:96" x14ac:dyDescent="0.25">
      <c r="A1973" s="30" t="s">
        <v>928</v>
      </c>
      <c r="B1973" s="30">
        <v>9665</v>
      </c>
      <c r="C1973" s="30" t="s">
        <v>2930</v>
      </c>
      <c r="D1973" s="30">
        <v>3100</v>
      </c>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row>
    <row r="1974" spans="1:96" x14ac:dyDescent="0.25">
      <c r="A1974" s="30" t="s">
        <v>929</v>
      </c>
      <c r="B1974" s="30">
        <v>9672</v>
      </c>
      <c r="C1974" s="30" t="s">
        <v>2930</v>
      </c>
      <c r="D1974" s="30">
        <v>3100</v>
      </c>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row>
    <row r="1975" spans="1:96" x14ac:dyDescent="0.25">
      <c r="A1975" s="30" t="s">
        <v>930</v>
      </c>
      <c r="B1975" s="30">
        <v>9670</v>
      </c>
      <c r="C1975" s="30" t="s">
        <v>2930</v>
      </c>
      <c r="D1975" s="30">
        <v>3100</v>
      </c>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row>
    <row r="1976" spans="1:96" x14ac:dyDescent="0.25">
      <c r="A1976" s="30" t="s">
        <v>931</v>
      </c>
      <c r="B1976" s="30">
        <v>9673</v>
      </c>
      <c r="C1976" s="30" t="s">
        <v>2712</v>
      </c>
      <c r="D1976" s="30">
        <v>2000</v>
      </c>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row>
    <row r="1977" spans="1:96" x14ac:dyDescent="0.25">
      <c r="A1977" s="30" t="s">
        <v>932</v>
      </c>
      <c r="B1977" s="30">
        <v>53</v>
      </c>
      <c r="C1977" s="30" t="s">
        <v>2857</v>
      </c>
      <c r="D1977" s="30">
        <v>3120</v>
      </c>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row>
    <row r="1978" spans="1:96" x14ac:dyDescent="0.25">
      <c r="A1978" s="30" t="s">
        <v>933</v>
      </c>
      <c r="B1978" s="30">
        <v>9674</v>
      </c>
      <c r="C1978" s="30" t="s">
        <v>2760</v>
      </c>
      <c r="D1978" s="30">
        <v>1560</v>
      </c>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row>
    <row r="1979" spans="1:96" x14ac:dyDescent="0.25">
      <c r="A1979" s="30" t="s">
        <v>934</v>
      </c>
      <c r="B1979" s="30">
        <v>9678</v>
      </c>
      <c r="C1979" s="30" t="s">
        <v>2666</v>
      </c>
      <c r="D1979" s="30">
        <v>1420</v>
      </c>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row>
    <row r="1980" spans="1:96" x14ac:dyDescent="0.25">
      <c r="A1980" s="30" t="s">
        <v>935</v>
      </c>
      <c r="B1980" s="30">
        <v>9620</v>
      </c>
      <c r="C1980" s="30" t="s">
        <v>2890</v>
      </c>
      <c r="D1980" s="30">
        <v>120</v>
      </c>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30"/>
      <c r="BI1980" s="30"/>
      <c r="BJ1980" s="30"/>
      <c r="BK1980" s="30"/>
      <c r="BL1980" s="30"/>
      <c r="BM1980" s="30"/>
      <c r="BN1980" s="30"/>
      <c r="BO1980" s="30"/>
      <c r="BP1980" s="30"/>
      <c r="BQ1980" s="30"/>
      <c r="BR1980" s="30"/>
      <c r="BS1980" s="30"/>
      <c r="BT1980" s="30"/>
      <c r="BU1980" s="30"/>
      <c r="BV1980" s="30"/>
      <c r="BW1980" s="30"/>
      <c r="BX1980" s="30"/>
      <c r="BY1980" s="30"/>
      <c r="BZ1980" s="30"/>
      <c r="CA1980" s="30"/>
      <c r="CB1980" s="30"/>
      <c r="CC1980" s="30"/>
      <c r="CD1980" s="30"/>
      <c r="CE1980" s="30"/>
      <c r="CF1980" s="30"/>
      <c r="CG1980" s="30"/>
      <c r="CH1980" s="30"/>
      <c r="CI1980" s="30"/>
      <c r="CJ1980" s="30"/>
      <c r="CK1980" s="30"/>
      <c r="CL1980" s="30"/>
      <c r="CM1980" s="30"/>
      <c r="CN1980" s="30"/>
      <c r="CO1980" s="30"/>
      <c r="CP1980" s="30"/>
      <c r="CQ1980" s="30"/>
      <c r="CR1980" s="30"/>
    </row>
    <row r="1981" spans="1:96" x14ac:dyDescent="0.25">
      <c r="A1981" s="30" t="s">
        <v>936</v>
      </c>
      <c r="B1981" s="30">
        <v>9682</v>
      </c>
      <c r="C1981" s="30" t="s">
        <v>2641</v>
      </c>
      <c r="D1981" s="30">
        <v>20</v>
      </c>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c r="CA1981" s="30"/>
      <c r="CB1981" s="30"/>
      <c r="CC1981" s="30"/>
      <c r="CD1981" s="30"/>
      <c r="CE1981" s="30"/>
      <c r="CF1981" s="30"/>
      <c r="CG1981" s="30"/>
      <c r="CH1981" s="30"/>
      <c r="CI1981" s="30"/>
      <c r="CJ1981" s="30"/>
      <c r="CK1981" s="30"/>
      <c r="CL1981" s="30"/>
      <c r="CM1981" s="30"/>
      <c r="CN1981" s="30"/>
      <c r="CO1981" s="30"/>
      <c r="CP1981" s="30"/>
      <c r="CQ1981" s="30"/>
      <c r="CR1981" s="30"/>
    </row>
    <row r="1982" spans="1:96" x14ac:dyDescent="0.25">
      <c r="A1982" s="30" t="s">
        <v>937</v>
      </c>
      <c r="B1982" s="30">
        <v>9696</v>
      </c>
      <c r="C1982" s="30" t="s">
        <v>2894</v>
      </c>
      <c r="D1982" s="30">
        <v>3020</v>
      </c>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c r="CA1982" s="30"/>
      <c r="CB1982" s="30"/>
      <c r="CC1982" s="30"/>
      <c r="CD1982" s="30"/>
      <c r="CE1982" s="30"/>
      <c r="CF1982" s="30"/>
      <c r="CG1982" s="30"/>
      <c r="CH1982" s="30"/>
      <c r="CI1982" s="30"/>
      <c r="CJ1982" s="30"/>
      <c r="CK1982" s="30"/>
      <c r="CL1982" s="30"/>
      <c r="CM1982" s="30"/>
      <c r="CN1982" s="30"/>
      <c r="CO1982" s="30"/>
      <c r="CP1982" s="30"/>
      <c r="CQ1982" s="30"/>
      <c r="CR1982" s="30"/>
    </row>
    <row r="1983" spans="1:96" x14ac:dyDescent="0.25">
      <c r="A1983" s="30" t="s">
        <v>938</v>
      </c>
      <c r="B1983" s="30">
        <v>9694</v>
      </c>
      <c r="C1983" s="30" t="s">
        <v>2894</v>
      </c>
      <c r="D1983" s="30">
        <v>3020</v>
      </c>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c r="CA1983" s="30"/>
      <c r="CB1983" s="30"/>
      <c r="CC1983" s="30"/>
      <c r="CD1983" s="30"/>
      <c r="CE1983" s="30"/>
      <c r="CF1983" s="30"/>
      <c r="CG1983" s="30"/>
      <c r="CH1983" s="30"/>
      <c r="CI1983" s="30"/>
      <c r="CJ1983" s="30"/>
      <c r="CK1983" s="30"/>
      <c r="CL1983" s="30"/>
      <c r="CM1983" s="30"/>
      <c r="CN1983" s="30"/>
      <c r="CO1983" s="30"/>
      <c r="CP1983" s="30"/>
      <c r="CQ1983" s="30"/>
      <c r="CR1983" s="30"/>
    </row>
    <row r="1984" spans="1:96" x14ac:dyDescent="0.25">
      <c r="A1984" s="30" t="s">
        <v>939</v>
      </c>
      <c r="B1984" s="30">
        <v>9700</v>
      </c>
      <c r="C1984" s="30" t="s">
        <v>3004</v>
      </c>
      <c r="D1984" s="30">
        <v>3070</v>
      </c>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c r="CP1984" s="30"/>
      <c r="CQ1984" s="30"/>
      <c r="CR1984" s="30"/>
    </row>
    <row r="1985" spans="1:96" x14ac:dyDescent="0.25">
      <c r="A1985" s="30" t="s">
        <v>940</v>
      </c>
      <c r="B1985" s="30">
        <v>9704</v>
      </c>
      <c r="C1985" s="30" t="s">
        <v>3004</v>
      </c>
      <c r="D1985" s="30">
        <v>3070</v>
      </c>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row>
    <row r="1986" spans="1:96" x14ac:dyDescent="0.25">
      <c r="A1986" s="30" t="s">
        <v>941</v>
      </c>
      <c r="B1986" s="30">
        <v>9706</v>
      </c>
      <c r="C1986" s="30" t="s">
        <v>2768</v>
      </c>
      <c r="D1986" s="30">
        <v>1110</v>
      </c>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row>
    <row r="1987" spans="1:96" x14ac:dyDescent="0.25">
      <c r="A1987" s="30" t="s">
        <v>942</v>
      </c>
      <c r="B1987" s="30">
        <v>9714</v>
      </c>
      <c r="C1987" s="30" t="s">
        <v>2649</v>
      </c>
      <c r="D1987" s="30">
        <v>1040</v>
      </c>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row>
    <row r="1988" spans="1:96" x14ac:dyDescent="0.25">
      <c r="A1988" s="30" t="s">
        <v>943</v>
      </c>
      <c r="B1988" s="30">
        <v>9427</v>
      </c>
      <c r="C1988" s="30" t="s">
        <v>2666</v>
      </c>
      <c r="D1988" s="30">
        <v>1420</v>
      </c>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c r="CP1988" s="30"/>
      <c r="CQ1988" s="30"/>
      <c r="CR1988" s="30"/>
    </row>
    <row r="1989" spans="1:96" x14ac:dyDescent="0.25">
      <c r="A1989" s="30" t="s">
        <v>944</v>
      </c>
      <c r="B1989" s="30">
        <v>9701</v>
      </c>
      <c r="C1989" s="30" t="s">
        <v>2754</v>
      </c>
      <c r="D1989" s="30">
        <v>910</v>
      </c>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row>
    <row r="1990" spans="1:96" x14ac:dyDescent="0.25">
      <c r="A1990" s="30" t="s">
        <v>945</v>
      </c>
      <c r="B1990" s="30">
        <v>9725</v>
      </c>
      <c r="C1990" s="30" t="s">
        <v>2876</v>
      </c>
      <c r="D1990" s="30">
        <v>3210</v>
      </c>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30"/>
      <c r="CA1990" s="30"/>
      <c r="CB1990" s="30"/>
      <c r="CC1990" s="30"/>
      <c r="CD1990" s="30"/>
      <c r="CE1990" s="30"/>
      <c r="CF1990" s="30"/>
      <c r="CG1990" s="30"/>
      <c r="CH1990" s="30"/>
      <c r="CI1990" s="30"/>
      <c r="CJ1990" s="30"/>
      <c r="CK1990" s="30"/>
      <c r="CL1990" s="30"/>
      <c r="CM1990" s="30"/>
      <c r="CN1990" s="30"/>
      <c r="CO1990" s="30"/>
      <c r="CP1990" s="30"/>
      <c r="CQ1990" s="30"/>
      <c r="CR1990" s="30"/>
    </row>
    <row r="1991" spans="1:96" x14ac:dyDescent="0.25">
      <c r="A1991" s="30" t="s">
        <v>946</v>
      </c>
      <c r="B1991" s="30">
        <v>9733</v>
      </c>
      <c r="C1991" s="30" t="s">
        <v>2876</v>
      </c>
      <c r="D1991" s="30">
        <v>3210</v>
      </c>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30"/>
      <c r="CA1991" s="30"/>
      <c r="CB1991" s="30"/>
      <c r="CC1991" s="30"/>
      <c r="CD1991" s="30"/>
      <c r="CE1991" s="30"/>
      <c r="CF1991" s="30"/>
      <c r="CG1991" s="30"/>
      <c r="CH1991" s="30"/>
      <c r="CI1991" s="30"/>
      <c r="CJ1991" s="30"/>
      <c r="CK1991" s="30"/>
      <c r="CL1991" s="30"/>
      <c r="CM1991" s="30"/>
      <c r="CN1991" s="30"/>
      <c r="CO1991" s="30"/>
      <c r="CP1991" s="30"/>
      <c r="CQ1991" s="30"/>
      <c r="CR1991" s="30"/>
    </row>
    <row r="1992" spans="1:96" x14ac:dyDescent="0.25">
      <c r="A1992" s="30" t="s">
        <v>947</v>
      </c>
      <c r="B1992" s="30">
        <v>9739</v>
      </c>
      <c r="C1992" s="30" t="s">
        <v>2642</v>
      </c>
      <c r="D1992" s="30">
        <v>880</v>
      </c>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30"/>
      <c r="CA1992" s="30"/>
      <c r="CB1992" s="30"/>
      <c r="CC1992" s="30"/>
      <c r="CD1992" s="30"/>
      <c r="CE1992" s="30"/>
      <c r="CF1992" s="30"/>
      <c r="CG1992" s="30"/>
      <c r="CH1992" s="30"/>
      <c r="CI1992" s="30"/>
      <c r="CJ1992" s="30"/>
      <c r="CK1992" s="30"/>
      <c r="CL1992" s="30"/>
      <c r="CM1992" s="30"/>
      <c r="CN1992" s="30"/>
      <c r="CO1992" s="30"/>
      <c r="CP1992" s="30"/>
      <c r="CQ1992" s="30"/>
      <c r="CR1992" s="30"/>
    </row>
    <row r="1993" spans="1:96" x14ac:dyDescent="0.25">
      <c r="A1993" s="30" t="s">
        <v>948</v>
      </c>
      <c r="B1993" s="30">
        <v>9756</v>
      </c>
      <c r="C1993" s="30" t="s">
        <v>2696</v>
      </c>
      <c r="D1993" s="30">
        <v>180</v>
      </c>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c r="CP1993" s="30"/>
      <c r="CQ1993" s="30"/>
      <c r="CR1993" s="30"/>
    </row>
    <row r="1994" spans="1:96" x14ac:dyDescent="0.25">
      <c r="A1994" s="30" t="s">
        <v>949</v>
      </c>
      <c r="B1994" s="30">
        <v>9757</v>
      </c>
      <c r="C1994" s="30" t="s">
        <v>2969</v>
      </c>
      <c r="D1994" s="30">
        <v>2770</v>
      </c>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c r="CP1994" s="30"/>
      <c r="CQ1994" s="30"/>
      <c r="CR1994" s="30"/>
    </row>
    <row r="1995" spans="1:96" x14ac:dyDescent="0.25">
      <c r="A1995" s="30" t="s">
        <v>950</v>
      </c>
      <c r="B1995" s="30">
        <v>6134</v>
      </c>
      <c r="C1995" s="30" t="s">
        <v>2983</v>
      </c>
      <c r="D1995" s="30">
        <v>9030</v>
      </c>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c r="CP1995" s="30"/>
      <c r="CQ1995" s="30"/>
      <c r="CR1995" s="30"/>
    </row>
    <row r="1996" spans="1:96" x14ac:dyDescent="0.25">
      <c r="A1996" s="30" t="s">
        <v>951</v>
      </c>
      <c r="B1996" s="30">
        <v>9797</v>
      </c>
      <c r="C1996" s="30" t="s">
        <v>2983</v>
      </c>
      <c r="D1996" s="30">
        <v>9030</v>
      </c>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30"/>
      <c r="CA1996" s="30"/>
      <c r="CB1996" s="30"/>
      <c r="CC1996" s="30"/>
      <c r="CD1996" s="30"/>
      <c r="CE1996" s="30"/>
      <c r="CF1996" s="30"/>
      <c r="CG1996" s="30"/>
      <c r="CH1996" s="30"/>
      <c r="CI1996" s="30"/>
      <c r="CJ1996" s="30"/>
      <c r="CK1996" s="30"/>
      <c r="CL1996" s="30"/>
      <c r="CM1996" s="30"/>
      <c r="CN1996" s="30"/>
      <c r="CO1996" s="30"/>
      <c r="CP1996" s="30"/>
      <c r="CQ1996" s="30"/>
      <c r="CR1996" s="30"/>
    </row>
    <row r="1997" spans="1:96" x14ac:dyDescent="0.25">
      <c r="A1997" s="30" t="s">
        <v>952</v>
      </c>
      <c r="B1997" s="30">
        <v>503</v>
      </c>
      <c r="C1997" s="30" t="s">
        <v>2653</v>
      </c>
      <c r="D1997" s="30">
        <v>10</v>
      </c>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30"/>
      <c r="CA1997" s="30"/>
      <c r="CB1997" s="30"/>
      <c r="CC1997" s="30"/>
      <c r="CD1997" s="30"/>
      <c r="CE1997" s="30"/>
      <c r="CF1997" s="30"/>
      <c r="CG1997" s="30"/>
      <c r="CH1997" s="30"/>
      <c r="CI1997" s="30"/>
      <c r="CJ1997" s="30"/>
      <c r="CK1997" s="30"/>
      <c r="CL1997" s="30"/>
      <c r="CM1997" s="30"/>
      <c r="CN1997" s="30"/>
      <c r="CO1997" s="30"/>
      <c r="CP1997" s="30"/>
      <c r="CQ1997" s="30"/>
      <c r="CR1997" s="30"/>
    </row>
    <row r="1998" spans="1:96" x14ac:dyDescent="0.25">
      <c r="A1998" s="30" t="s">
        <v>953</v>
      </c>
      <c r="B1998" s="30">
        <v>9785</v>
      </c>
      <c r="C1998" s="30" t="s">
        <v>2804</v>
      </c>
      <c r="D1998" s="30">
        <v>2690</v>
      </c>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c r="CA1998" s="30"/>
      <c r="CB1998" s="30"/>
      <c r="CC1998" s="30"/>
      <c r="CD1998" s="30"/>
      <c r="CE1998" s="30"/>
      <c r="CF1998" s="30"/>
      <c r="CG1998" s="30"/>
      <c r="CH1998" s="30"/>
      <c r="CI1998" s="30"/>
      <c r="CJ1998" s="30"/>
      <c r="CK1998" s="30"/>
      <c r="CL1998" s="30"/>
      <c r="CM1998" s="30"/>
      <c r="CN1998" s="30"/>
      <c r="CO1998" s="30"/>
      <c r="CP1998" s="30"/>
      <c r="CQ1998" s="30"/>
      <c r="CR1998" s="30"/>
    </row>
    <row r="1999" spans="1:96" x14ac:dyDescent="0.25">
      <c r="A1999" s="30" t="s">
        <v>954</v>
      </c>
      <c r="B1999" s="30">
        <v>9799</v>
      </c>
      <c r="C1999" s="30" t="s">
        <v>2947</v>
      </c>
      <c r="D1999" s="30">
        <v>3200</v>
      </c>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c r="CP1999" s="30"/>
      <c r="CQ1999" s="30"/>
      <c r="CR1999" s="30"/>
    </row>
    <row r="2000" spans="1:96" x14ac:dyDescent="0.25">
      <c r="A2000" s="30" t="s">
        <v>955</v>
      </c>
      <c r="B2000" s="30">
        <v>9791</v>
      </c>
      <c r="C2000" s="30" t="s">
        <v>2947</v>
      </c>
      <c r="D2000" s="30">
        <v>3200</v>
      </c>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c r="CP2000" s="30"/>
      <c r="CQ2000" s="30"/>
      <c r="CR2000" s="30"/>
    </row>
    <row r="2001" spans="1:184" x14ac:dyDescent="0.25">
      <c r="A2001" s="30" t="s">
        <v>956</v>
      </c>
      <c r="B2001" s="30">
        <v>477</v>
      </c>
      <c r="C2001" s="30" t="s">
        <v>2764</v>
      </c>
      <c r="D2001" s="30">
        <v>1550</v>
      </c>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c r="CP2001" s="30"/>
      <c r="CQ2001" s="30"/>
      <c r="CR2001" s="30"/>
    </row>
    <row r="2002" spans="1:184" x14ac:dyDescent="0.25">
      <c r="A2002" s="30" t="s">
        <v>957</v>
      </c>
      <c r="B2002" s="30">
        <v>9800</v>
      </c>
      <c r="C2002" s="30" t="s">
        <v>2666</v>
      </c>
      <c r="D2002" s="30">
        <v>1420</v>
      </c>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c r="CP2002" s="30"/>
      <c r="CQ2002" s="30"/>
      <c r="CR2002" s="30"/>
    </row>
    <row r="2003" spans="1:184" x14ac:dyDescent="0.25">
      <c r="A2003" s="30"/>
      <c r="B2003" s="30"/>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c r="CP2003" s="30"/>
      <c r="CQ2003" s="30"/>
      <c r="CR2003" s="30"/>
    </row>
    <row r="2004" spans="1:184" x14ac:dyDescent="0.25">
      <c r="A2004" s="30"/>
      <c r="B2004" s="30"/>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row>
    <row r="2005" spans="1:184" x14ac:dyDescent="0.25">
      <c r="A2005" s="30" t="s">
        <v>2639</v>
      </c>
      <c r="B2005" s="30" t="s">
        <v>2641</v>
      </c>
      <c r="C2005" s="30" t="s">
        <v>2643</v>
      </c>
      <c r="D2005" s="30" t="s">
        <v>2645</v>
      </c>
      <c r="E2005" s="30" t="s">
        <v>2646</v>
      </c>
      <c r="F2005" s="30" t="s">
        <v>2648</v>
      </c>
      <c r="G2005" s="30" t="s">
        <v>2650</v>
      </c>
      <c r="H2005" s="30" t="s">
        <v>2652</v>
      </c>
      <c r="I2005" s="30" t="s">
        <v>2654</v>
      </c>
      <c r="J2005" s="30" t="s">
        <v>2655</v>
      </c>
      <c r="K2005" s="30" t="s">
        <v>2656</v>
      </c>
      <c r="L2005" s="30" t="s">
        <v>2657</v>
      </c>
      <c r="M2005" s="30" t="s">
        <v>2658</v>
      </c>
      <c r="N2005" s="30" t="s">
        <v>2659</v>
      </c>
      <c r="O2005" s="30" t="s">
        <v>2660</v>
      </c>
      <c r="P2005" s="30" t="s">
        <v>2661</v>
      </c>
      <c r="Q2005" s="30" t="s">
        <v>2662</v>
      </c>
      <c r="R2005" s="30" t="s">
        <v>2664</v>
      </c>
      <c r="S2005" s="30" t="s">
        <v>2665</v>
      </c>
      <c r="T2005" s="30" t="s">
        <v>2667</v>
      </c>
      <c r="U2005" s="30" t="s">
        <v>2668</v>
      </c>
      <c r="V2005" s="30" t="s">
        <v>3005</v>
      </c>
      <c r="W2005" s="30" t="s">
        <v>2672</v>
      </c>
      <c r="X2005" s="30" t="s">
        <v>2673</v>
      </c>
      <c r="Y2005" s="30" t="s">
        <v>2675</v>
      </c>
      <c r="Z2005" s="30" t="s">
        <v>2676</v>
      </c>
      <c r="AA2005" s="30" t="s">
        <v>2678</v>
      </c>
      <c r="AB2005" s="30" t="s">
        <v>2679</v>
      </c>
      <c r="AC2005" s="30" t="s">
        <v>2680</v>
      </c>
      <c r="AD2005" s="30" t="s">
        <v>2682</v>
      </c>
      <c r="AE2005" s="30" t="s">
        <v>2683</v>
      </c>
      <c r="AF2005" s="30" t="s">
        <v>2684</v>
      </c>
      <c r="AG2005" s="30" t="s">
        <v>2686</v>
      </c>
      <c r="AH2005" s="30" t="s">
        <v>2687</v>
      </c>
      <c r="AI2005" s="30" t="s">
        <v>2688</v>
      </c>
      <c r="AJ2005" s="30" t="s">
        <v>2689</v>
      </c>
      <c r="AK2005" s="30" t="s">
        <v>2690</v>
      </c>
      <c r="AL2005" s="30" t="s">
        <v>2691</v>
      </c>
      <c r="AM2005" s="30" t="s">
        <v>2692</v>
      </c>
      <c r="AN2005" s="30" t="s">
        <v>2694</v>
      </c>
      <c r="AO2005" s="30" t="s">
        <v>2695</v>
      </c>
      <c r="AP2005" s="30" t="s">
        <v>2697</v>
      </c>
      <c r="AQ2005" s="30" t="s">
        <v>2698</v>
      </c>
      <c r="AR2005" s="30" t="s">
        <v>2699</v>
      </c>
      <c r="AS2005" s="30" t="s">
        <v>2701</v>
      </c>
      <c r="AT2005" s="30" t="s">
        <v>2703</v>
      </c>
      <c r="AU2005" s="30" t="s">
        <v>2705</v>
      </c>
      <c r="AV2005" s="30" t="s">
        <v>2707</v>
      </c>
      <c r="AW2005" s="30" t="s">
        <v>3006</v>
      </c>
      <c r="AX2005" s="30" t="s">
        <v>2710</v>
      </c>
      <c r="AY2005" s="30" t="s">
        <v>2711</v>
      </c>
      <c r="AZ2005" s="30" t="s">
        <v>2713</v>
      </c>
      <c r="BA2005" s="30" t="s">
        <v>2714</v>
      </c>
      <c r="BB2005" s="30" t="s">
        <v>2715</v>
      </c>
      <c r="BC2005" s="30" t="s">
        <v>2717</v>
      </c>
      <c r="BD2005" s="30" t="s">
        <v>2718</v>
      </c>
      <c r="BE2005" s="30" t="s">
        <v>2719</v>
      </c>
      <c r="BF2005" s="30" t="s">
        <v>2721</v>
      </c>
      <c r="BG2005" s="30" t="s">
        <v>2722</v>
      </c>
      <c r="BH2005" s="30" t="s">
        <v>2724</v>
      </c>
      <c r="BI2005" s="30" t="s">
        <v>2725</v>
      </c>
      <c r="BJ2005" s="30" t="s">
        <v>2726</v>
      </c>
      <c r="BK2005" s="30" t="s">
        <v>2727</v>
      </c>
      <c r="BL2005" s="30" t="s">
        <v>2728</v>
      </c>
      <c r="BM2005" s="30" t="s">
        <v>2729</v>
      </c>
      <c r="BN2005" s="30" t="s">
        <v>2730</v>
      </c>
      <c r="BO2005" s="30" t="s">
        <v>2731</v>
      </c>
      <c r="BP2005" s="30" t="s">
        <v>2732</v>
      </c>
      <c r="BQ2005" s="30" t="s">
        <v>2733</v>
      </c>
      <c r="BR2005" s="30" t="s">
        <v>2735</v>
      </c>
      <c r="BS2005" s="30" t="s">
        <v>2736</v>
      </c>
      <c r="BT2005" s="30" t="s">
        <v>2737</v>
      </c>
      <c r="BU2005" s="30" t="s">
        <v>2738</v>
      </c>
      <c r="BV2005" s="30" t="s">
        <v>2739</v>
      </c>
      <c r="BW2005" s="30" t="s">
        <v>2740</v>
      </c>
      <c r="BX2005" s="30" t="s">
        <v>2741</v>
      </c>
      <c r="BY2005" s="30" t="s">
        <v>2742</v>
      </c>
      <c r="BZ2005" s="30" t="s">
        <v>2743</v>
      </c>
      <c r="CA2005" s="30" t="s">
        <v>2744</v>
      </c>
      <c r="CB2005" s="30" t="s">
        <v>2745</v>
      </c>
      <c r="CC2005" s="30" t="s">
        <v>2746</v>
      </c>
      <c r="CD2005" s="30" t="s">
        <v>2747</v>
      </c>
      <c r="CE2005" s="30" t="s">
        <v>2748</v>
      </c>
      <c r="CF2005" s="30" t="s">
        <v>2749</v>
      </c>
      <c r="CG2005" s="30" t="s">
        <v>2750</v>
      </c>
      <c r="CH2005" s="30" t="s">
        <v>2751</v>
      </c>
      <c r="CI2005" s="30" t="s">
        <v>2753</v>
      </c>
      <c r="CJ2005" s="30" t="s">
        <v>2755</v>
      </c>
      <c r="CK2005" s="30" t="s">
        <v>2756</v>
      </c>
      <c r="CL2005" s="30" t="s">
        <v>2757</v>
      </c>
      <c r="CM2005" s="30" t="s">
        <v>2759</v>
      </c>
      <c r="CN2005" s="30" t="s">
        <v>2761</v>
      </c>
      <c r="CO2005" s="30" t="s">
        <v>2763</v>
      </c>
      <c r="CP2005" s="30" t="s">
        <v>2765</v>
      </c>
      <c r="CQ2005" s="30" t="s">
        <v>3007</v>
      </c>
      <c r="CR2005" s="30" t="s">
        <v>2769</v>
      </c>
      <c r="CS2005" s="208" t="s">
        <v>2770</v>
      </c>
      <c r="CT2005" s="208" t="s">
        <v>2772</v>
      </c>
      <c r="CU2005" s="208" t="s">
        <v>2773</v>
      </c>
      <c r="CV2005" s="208" t="s">
        <v>2775</v>
      </c>
      <c r="CW2005" s="208" t="s">
        <v>2776</v>
      </c>
      <c r="CX2005" s="208" t="s">
        <v>2777</v>
      </c>
      <c r="CY2005" s="208" t="s">
        <v>2778</v>
      </c>
      <c r="CZ2005" s="208" t="s">
        <v>2779</v>
      </c>
      <c r="DA2005" s="208" t="s">
        <v>2781</v>
      </c>
      <c r="DB2005" s="208" t="s">
        <v>2782</v>
      </c>
      <c r="DC2005" s="208" t="s">
        <v>2784</v>
      </c>
      <c r="DD2005" s="208" t="s">
        <v>2785</v>
      </c>
      <c r="DE2005" s="208" t="s">
        <v>2786</v>
      </c>
      <c r="DF2005" s="208" t="s">
        <v>2788</v>
      </c>
      <c r="DG2005" s="208" t="s">
        <v>2789</v>
      </c>
      <c r="DH2005" s="208" t="s">
        <v>2790</v>
      </c>
      <c r="DI2005" s="208" t="s">
        <v>2791</v>
      </c>
      <c r="DJ2005" s="208" t="s">
        <v>2793</v>
      </c>
      <c r="DK2005" s="208" t="s">
        <v>2794</v>
      </c>
      <c r="DL2005" s="208" t="s">
        <v>2795</v>
      </c>
      <c r="DM2005" s="208" t="s">
        <v>2796</v>
      </c>
      <c r="DN2005" s="208" t="s">
        <v>2798</v>
      </c>
      <c r="DO2005" s="208" t="s">
        <v>2799</v>
      </c>
      <c r="DP2005" s="208" t="s">
        <v>2801</v>
      </c>
      <c r="DQ2005" s="208" t="s">
        <v>2802</v>
      </c>
      <c r="DR2005" s="208" t="s">
        <v>2803</v>
      </c>
      <c r="DS2005" s="208" t="s">
        <v>2805</v>
      </c>
      <c r="DT2005" s="208" t="s">
        <v>2806</v>
      </c>
      <c r="DU2005" s="208" t="s">
        <v>2808</v>
      </c>
      <c r="DV2005" s="208" t="s">
        <v>2809</v>
      </c>
      <c r="DW2005" s="208" t="s">
        <v>2811</v>
      </c>
      <c r="DX2005" s="208" t="s">
        <v>3008</v>
      </c>
      <c r="DY2005" s="208" t="s">
        <v>2813</v>
      </c>
      <c r="DZ2005" s="208" t="s">
        <v>2814</v>
      </c>
      <c r="EA2005" s="208" t="s">
        <v>2815</v>
      </c>
      <c r="EB2005" s="208" t="s">
        <v>2816</v>
      </c>
      <c r="EC2005" s="208" t="s">
        <v>2817</v>
      </c>
      <c r="ED2005" s="208" t="s">
        <v>2818</v>
      </c>
      <c r="EE2005" s="208" t="s">
        <v>2819</v>
      </c>
      <c r="EF2005" s="208" t="s">
        <v>2820</v>
      </c>
      <c r="EG2005" s="208" t="s">
        <v>2821</v>
      </c>
      <c r="EH2005" s="208" t="s">
        <v>2823</v>
      </c>
      <c r="EI2005" s="208" t="s">
        <v>2824</v>
      </c>
      <c r="EJ2005" s="208" t="s">
        <v>2825</v>
      </c>
      <c r="EK2005" s="208" t="s">
        <v>2826</v>
      </c>
      <c r="EL2005" s="208" t="s">
        <v>2827</v>
      </c>
      <c r="EM2005" s="208" t="s">
        <v>2828</v>
      </c>
      <c r="EN2005" s="208" t="s">
        <v>2830</v>
      </c>
      <c r="EO2005" s="208" t="s">
        <v>2831</v>
      </c>
      <c r="EP2005" s="208" t="s">
        <v>2832</v>
      </c>
      <c r="EQ2005" s="208" t="s">
        <v>2833</v>
      </c>
      <c r="ER2005" s="208" t="s">
        <v>2834</v>
      </c>
      <c r="ES2005" s="208" t="s">
        <v>2835</v>
      </c>
      <c r="ET2005" s="208" t="s">
        <v>2836</v>
      </c>
      <c r="EU2005" s="208" t="s">
        <v>2837</v>
      </c>
      <c r="EV2005" s="208" t="s">
        <v>2838</v>
      </c>
      <c r="EW2005" s="208" t="s">
        <v>2839</v>
      </c>
      <c r="EX2005" s="208" t="s">
        <v>2840</v>
      </c>
      <c r="EY2005" s="208" t="s">
        <v>2841</v>
      </c>
      <c r="EZ2005" s="208" t="s">
        <v>2842</v>
      </c>
      <c r="FA2005" s="208" t="s">
        <v>2843</v>
      </c>
      <c r="FB2005" s="208" t="s">
        <v>2844</v>
      </c>
      <c r="FC2005" s="208" t="s">
        <v>2845</v>
      </c>
      <c r="FD2005" s="208" t="s">
        <v>2846</v>
      </c>
      <c r="FE2005" s="208" t="s">
        <v>2847</v>
      </c>
      <c r="FF2005" s="208" t="s">
        <v>2848</v>
      </c>
      <c r="FG2005" s="208" t="s">
        <v>2849</v>
      </c>
      <c r="FH2005" s="208" t="s">
        <v>2851</v>
      </c>
      <c r="FI2005" s="208" t="s">
        <v>2852</v>
      </c>
      <c r="FJ2005" s="208" t="s">
        <v>2853</v>
      </c>
      <c r="FK2005" s="208" t="s">
        <v>2854</v>
      </c>
      <c r="FL2005" s="208" t="s">
        <v>2856</v>
      </c>
      <c r="FM2005" s="208" t="s">
        <v>2858</v>
      </c>
      <c r="FN2005" s="208" t="s">
        <v>2859</v>
      </c>
      <c r="FO2005" s="208" t="s">
        <v>2860</v>
      </c>
      <c r="FP2005" s="208" t="s">
        <v>2862</v>
      </c>
      <c r="FQ2005" s="208" t="s">
        <v>3009</v>
      </c>
      <c r="FR2005" s="208" t="s">
        <v>2864</v>
      </c>
      <c r="FS2005" s="208" t="s">
        <v>2865</v>
      </c>
      <c r="FT2005" s="208" t="s">
        <v>2866</v>
      </c>
      <c r="FU2005" s="208" t="s">
        <v>2868</v>
      </c>
      <c r="FV2005" s="208" t="s">
        <v>3010</v>
      </c>
      <c r="FW2005" s="208" t="s">
        <v>2870</v>
      </c>
      <c r="FX2005" s="208" t="s">
        <v>2871</v>
      </c>
      <c r="FY2005" s="208" t="s">
        <v>2872</v>
      </c>
      <c r="FZ2005" s="208" t="s">
        <v>2873</v>
      </c>
      <c r="GA2005" s="208" t="s">
        <v>2874</v>
      </c>
      <c r="GB2005" s="208" t="s">
        <v>2875</v>
      </c>
    </row>
    <row r="2006" spans="1:184" x14ac:dyDescent="0.25">
      <c r="A2006" s="30" t="s">
        <v>517</v>
      </c>
      <c r="B2006" s="30" t="s">
        <v>1544</v>
      </c>
      <c r="C2006" s="30" t="s">
        <v>500</v>
      </c>
      <c r="D2006" s="30" t="s">
        <v>1585</v>
      </c>
      <c r="E2006" s="30" t="s">
        <v>1568</v>
      </c>
      <c r="F2006" s="30" t="s">
        <v>1570</v>
      </c>
      <c r="G2006" s="30" t="s">
        <v>1573</v>
      </c>
      <c r="H2006" s="30" t="s">
        <v>1576</v>
      </c>
      <c r="I2006" s="30" t="s">
        <v>1601</v>
      </c>
      <c r="J2006" s="30" t="s">
        <v>1603</v>
      </c>
      <c r="K2006" s="30" t="s">
        <v>130</v>
      </c>
      <c r="L2006" s="30" t="s">
        <v>1613</v>
      </c>
      <c r="M2006" s="30" t="s">
        <v>317</v>
      </c>
      <c r="N2006" s="30" t="s">
        <v>1650</v>
      </c>
      <c r="O2006" s="30" t="s">
        <v>1669</v>
      </c>
      <c r="P2006" s="30" t="s">
        <v>1680</v>
      </c>
      <c r="Q2006" s="30" t="s">
        <v>626</v>
      </c>
      <c r="R2006" s="30" t="s">
        <v>1588</v>
      </c>
      <c r="S2006" s="30" t="s">
        <v>1706</v>
      </c>
      <c r="T2006" s="30" t="s">
        <v>1714</v>
      </c>
      <c r="U2006" s="30" t="s">
        <v>1662</v>
      </c>
      <c r="V2006" s="30" t="s">
        <v>1660</v>
      </c>
      <c r="W2006" s="30" t="s">
        <v>1630</v>
      </c>
      <c r="X2006" s="30" t="s">
        <v>1223</v>
      </c>
      <c r="Y2006" s="30" t="s">
        <v>1737</v>
      </c>
      <c r="Z2006" s="30" t="s">
        <v>1741</v>
      </c>
      <c r="AA2006" s="30" t="s">
        <v>1747</v>
      </c>
      <c r="AB2006" s="30" t="s">
        <v>1755</v>
      </c>
      <c r="AC2006" s="30" t="s">
        <v>1758</v>
      </c>
      <c r="AD2006" s="30" t="s">
        <v>1790</v>
      </c>
      <c r="AE2006" s="30" t="s">
        <v>1793</v>
      </c>
      <c r="AF2006" s="30" t="s">
        <v>1804</v>
      </c>
      <c r="AG2006" s="30" t="s">
        <v>1589</v>
      </c>
      <c r="AH2006" s="30" t="s">
        <v>1826</v>
      </c>
      <c r="AI2006" s="30" t="s">
        <v>1591</v>
      </c>
      <c r="AJ2006" s="30" t="s">
        <v>1841</v>
      </c>
      <c r="AK2006" s="30" t="s">
        <v>1719</v>
      </c>
      <c r="AL2006" s="30" t="s">
        <v>1770</v>
      </c>
      <c r="AM2006" s="30" t="s">
        <v>1872</v>
      </c>
      <c r="AN2006" s="30" t="s">
        <v>519</v>
      </c>
      <c r="AO2006" s="30" t="s">
        <v>1909</v>
      </c>
      <c r="AP2006" s="30" t="s">
        <v>1925</v>
      </c>
      <c r="AQ2006" s="30" t="s">
        <v>1929</v>
      </c>
      <c r="AR2006" s="30" t="s">
        <v>1935</v>
      </c>
      <c r="AS2006" s="30" t="s">
        <v>1941</v>
      </c>
      <c r="AT2006" s="30" t="s">
        <v>1952</v>
      </c>
      <c r="AU2006" s="30" t="s">
        <v>1957</v>
      </c>
      <c r="AV2006" s="30" t="s">
        <v>1959</v>
      </c>
      <c r="AW2006" s="30" t="s">
        <v>1636</v>
      </c>
      <c r="AX2006" s="30" t="s">
        <v>509</v>
      </c>
      <c r="AY2006" s="30" t="s">
        <v>18</v>
      </c>
      <c r="AZ2006" s="30" t="s">
        <v>8</v>
      </c>
      <c r="BA2006" s="30" t="s">
        <v>515</v>
      </c>
      <c r="BB2006" s="30" t="s">
        <v>1590</v>
      </c>
      <c r="BC2006" s="30" t="s">
        <v>30</v>
      </c>
      <c r="BD2006" s="30" t="s">
        <v>1631</v>
      </c>
      <c r="BE2006" s="30" t="s">
        <v>49</v>
      </c>
      <c r="BF2006" s="30" t="s">
        <v>459</v>
      </c>
      <c r="BG2006" s="30" t="s">
        <v>1667</v>
      </c>
      <c r="BH2006" s="30" t="s">
        <v>61</v>
      </c>
      <c r="BI2006" s="30" t="s">
        <v>71</v>
      </c>
      <c r="BJ2006" s="30" t="s">
        <v>75</v>
      </c>
      <c r="BK2006" s="30" t="s">
        <v>80</v>
      </c>
      <c r="BL2006" s="30" t="s">
        <v>1821</v>
      </c>
      <c r="BM2006" s="30" t="s">
        <v>108</v>
      </c>
      <c r="BN2006" s="30" t="s">
        <v>1639</v>
      </c>
      <c r="BO2006" s="30" t="s">
        <v>1638</v>
      </c>
      <c r="BP2006" s="30" t="s">
        <v>511</v>
      </c>
      <c r="BQ2006" s="30" t="s">
        <v>162</v>
      </c>
      <c r="BR2006" s="30" t="s">
        <v>141</v>
      </c>
      <c r="BS2006" s="30" t="s">
        <v>136</v>
      </c>
      <c r="BT2006" s="30" t="s">
        <v>1653</v>
      </c>
      <c r="BU2006" s="30" t="s">
        <v>1746</v>
      </c>
      <c r="BV2006" s="30" t="s">
        <v>207</v>
      </c>
      <c r="BW2006" s="30" t="s">
        <v>214</v>
      </c>
      <c r="BX2006" s="30" t="s">
        <v>240</v>
      </c>
      <c r="BY2006" s="30" t="s">
        <v>1711</v>
      </c>
      <c r="BZ2006" s="30" t="s">
        <v>1931</v>
      </c>
      <c r="CA2006" s="30" t="s">
        <v>281</v>
      </c>
      <c r="CB2006" s="30" t="s">
        <v>1565</v>
      </c>
      <c r="CC2006" s="30" t="s">
        <v>291</v>
      </c>
      <c r="CD2006" s="30" t="s">
        <v>293</v>
      </c>
      <c r="CE2006" s="30" t="s">
        <v>1064</v>
      </c>
      <c r="CF2006" s="30" t="s">
        <v>308</v>
      </c>
      <c r="CG2006" s="30" t="s">
        <v>329</v>
      </c>
      <c r="CH2006" s="30" t="s">
        <v>333</v>
      </c>
      <c r="CI2006" s="30" t="s">
        <v>338</v>
      </c>
      <c r="CJ2006" s="30" t="s">
        <v>201</v>
      </c>
      <c r="CK2006" s="30" t="s">
        <v>361</v>
      </c>
      <c r="CL2006" s="30" t="s">
        <v>363</v>
      </c>
      <c r="CM2006" s="30" t="s">
        <v>1561</v>
      </c>
      <c r="CN2006" s="30" t="s">
        <v>450</v>
      </c>
      <c r="CO2006" s="30" t="s">
        <v>374</v>
      </c>
      <c r="CP2006" s="30" t="s">
        <v>421</v>
      </c>
      <c r="CQ2006" s="30" t="s">
        <v>1767</v>
      </c>
      <c r="CR2006" s="30" t="s">
        <v>436</v>
      </c>
      <c r="CS2006" s="201" t="s">
        <v>441</v>
      </c>
      <c r="CT2006" s="201" t="s">
        <v>447</v>
      </c>
      <c r="CU2006" s="201" t="s">
        <v>462</v>
      </c>
      <c r="CV2006" s="201" t="s">
        <v>1066</v>
      </c>
      <c r="CW2006" s="201" t="s">
        <v>1583</v>
      </c>
      <c r="CX2006" s="201" t="s">
        <v>415</v>
      </c>
      <c r="CY2006" s="201" t="s">
        <v>1656</v>
      </c>
      <c r="CZ2006" s="201" t="s">
        <v>1104</v>
      </c>
      <c r="DA2006" s="201" t="s">
        <v>1110</v>
      </c>
      <c r="DB2006" s="201" t="s">
        <v>1598</v>
      </c>
      <c r="DC2006" s="201" t="s">
        <v>1134</v>
      </c>
      <c r="DD2006" s="201" t="s">
        <v>1165</v>
      </c>
      <c r="DE2006" s="201" t="s">
        <v>1170</v>
      </c>
      <c r="DF2006" s="201" t="s">
        <v>1177</v>
      </c>
      <c r="DG2006" s="201" t="s">
        <v>1541</v>
      </c>
      <c r="DH2006" s="201" t="s">
        <v>1197</v>
      </c>
      <c r="DI2006" s="201" t="s">
        <v>1641</v>
      </c>
      <c r="DJ2006" s="201" t="s">
        <v>1595</v>
      </c>
      <c r="DK2006" s="201" t="s">
        <v>1235</v>
      </c>
      <c r="DL2006" s="201" t="s">
        <v>1933</v>
      </c>
      <c r="DM2006" s="201" t="s">
        <v>1921</v>
      </c>
      <c r="DN2006" s="201" t="s">
        <v>1686</v>
      </c>
      <c r="DO2006" s="201" t="s">
        <v>1648</v>
      </c>
      <c r="DP2006" s="201" t="s">
        <v>1803</v>
      </c>
      <c r="DQ2006" s="201" t="s">
        <v>1490</v>
      </c>
      <c r="DR2006" s="201" t="s">
        <v>1286</v>
      </c>
      <c r="DS2006" s="201" t="s">
        <v>1786</v>
      </c>
      <c r="DT2006" s="201" t="s">
        <v>1334</v>
      </c>
      <c r="DU2006" s="201" t="s">
        <v>1349</v>
      </c>
      <c r="DV2006" s="201" t="s">
        <v>1374</v>
      </c>
      <c r="DW2006" s="201" t="s">
        <v>1376</v>
      </c>
      <c r="DX2006" s="201" t="s">
        <v>96</v>
      </c>
      <c r="DY2006" s="201" t="s">
        <v>66</v>
      </c>
      <c r="DZ2006" s="201" t="s">
        <v>1408</v>
      </c>
      <c r="EA2006" s="201" t="s">
        <v>1425</v>
      </c>
      <c r="EB2006" s="201" t="s">
        <v>1444</v>
      </c>
      <c r="EC2006" s="201" t="s">
        <v>1417</v>
      </c>
      <c r="ED2006" s="201" t="s">
        <v>245</v>
      </c>
      <c r="EE2006" s="201" t="s">
        <v>1955</v>
      </c>
      <c r="EF2006" s="201" t="s">
        <v>1451</v>
      </c>
      <c r="EG2006" s="201" t="s">
        <v>1452</v>
      </c>
      <c r="EH2006" s="201" t="s">
        <v>1637</v>
      </c>
      <c r="EI2006" s="201" t="s">
        <v>1473</v>
      </c>
      <c r="EJ2006" s="201" t="s">
        <v>1485</v>
      </c>
      <c r="EK2006" s="201" t="s">
        <v>1487</v>
      </c>
      <c r="EL2006" s="201" t="s">
        <v>1665</v>
      </c>
      <c r="EM2006" s="201" t="s">
        <v>507</v>
      </c>
      <c r="EN2006" s="201" t="s">
        <v>1401</v>
      </c>
      <c r="EO2006" s="201" t="s">
        <v>1531</v>
      </c>
      <c r="EP2006" s="201" t="s">
        <v>1643</v>
      </c>
      <c r="EQ2006" s="201" t="s">
        <v>400</v>
      </c>
      <c r="ER2006" s="201" t="s">
        <v>3011</v>
      </c>
      <c r="ES2006" s="201" t="s">
        <v>677</v>
      </c>
      <c r="ET2006" s="201" t="s">
        <v>577</v>
      </c>
      <c r="EU2006" s="201" t="s">
        <v>579</v>
      </c>
      <c r="EV2006" s="201" t="s">
        <v>582</v>
      </c>
      <c r="EW2006" s="201" t="s">
        <v>605</v>
      </c>
      <c r="EX2006" s="201" t="s">
        <v>612</v>
      </c>
      <c r="EY2006" s="201" t="s">
        <v>623</v>
      </c>
      <c r="EZ2006" s="201" t="s">
        <v>1593</v>
      </c>
      <c r="FA2006" s="201" t="s">
        <v>659</v>
      </c>
      <c r="FB2006" s="201" t="s">
        <v>683</v>
      </c>
      <c r="FC2006" s="201" t="s">
        <v>1566</v>
      </c>
      <c r="FD2006" s="201" t="s">
        <v>1335</v>
      </c>
      <c r="FE2006" s="201" t="s">
        <v>299</v>
      </c>
      <c r="FF2006" s="201" t="s">
        <v>719</v>
      </c>
      <c r="FG2006" s="201" t="s">
        <v>1710</v>
      </c>
      <c r="FH2006" s="201" t="s">
        <v>747</v>
      </c>
      <c r="FI2006" s="201" t="s">
        <v>757</v>
      </c>
      <c r="FJ2006" s="201" t="s">
        <v>1635</v>
      </c>
      <c r="FK2006" s="201" t="s">
        <v>58</v>
      </c>
      <c r="FL2006" s="201" t="s">
        <v>1634</v>
      </c>
      <c r="FM2006" s="201" t="s">
        <v>822</v>
      </c>
      <c r="FN2006" s="201" t="s">
        <v>853</v>
      </c>
      <c r="FO2006" s="201" t="s">
        <v>213</v>
      </c>
      <c r="FP2006" s="201" t="s">
        <v>152</v>
      </c>
      <c r="FQ2006" s="201" t="s">
        <v>874</v>
      </c>
      <c r="FR2006" s="201" t="s">
        <v>1302</v>
      </c>
      <c r="FS2006" s="201" t="s">
        <v>884</v>
      </c>
      <c r="FT2006" s="201" t="s">
        <v>1850</v>
      </c>
      <c r="FU2006" s="201" t="s">
        <v>6</v>
      </c>
      <c r="FV2006" s="201" t="s">
        <v>914</v>
      </c>
      <c r="FW2006" s="201" t="s">
        <v>920</v>
      </c>
      <c r="FX2006" s="201" t="s">
        <v>251</v>
      </c>
      <c r="FY2006" s="201" t="s">
        <v>1886</v>
      </c>
      <c r="FZ2006" s="201" t="s">
        <v>939</v>
      </c>
      <c r="GA2006" s="201" t="s">
        <v>1731</v>
      </c>
      <c r="GB2006" s="201" t="s">
        <v>433</v>
      </c>
    </row>
    <row r="2007" spans="1:184" x14ac:dyDescent="0.25">
      <c r="A2007" s="30" t="s">
        <v>1542</v>
      </c>
      <c r="B2007" s="30" t="s">
        <v>1563</v>
      </c>
      <c r="C2007" s="30" t="s">
        <v>1559</v>
      </c>
      <c r="D2007" s="30" t="s">
        <v>1596</v>
      </c>
      <c r="E2007" s="30" t="s">
        <v>1569</v>
      </c>
      <c r="F2007" s="30" t="s">
        <v>1571</v>
      </c>
      <c r="G2007" s="30" t="s">
        <v>1574</v>
      </c>
      <c r="H2007" s="30" t="s">
        <v>1577</v>
      </c>
      <c r="I2007" s="30" t="s">
        <v>1383</v>
      </c>
      <c r="J2007" s="30" t="s">
        <v>1604</v>
      </c>
      <c r="K2007" s="30" t="s">
        <v>131</v>
      </c>
      <c r="L2007" s="30" t="s">
        <v>1616</v>
      </c>
      <c r="M2007" s="30" t="s">
        <v>320</v>
      </c>
      <c r="N2007" s="30" t="s">
        <v>1651</v>
      </c>
      <c r="O2007" s="30" t="s">
        <v>1671</v>
      </c>
      <c r="P2007" s="30" t="s">
        <v>1681</v>
      </c>
      <c r="Q2007" s="30" t="s">
        <v>627</v>
      </c>
      <c r="R2007" s="30" t="s">
        <v>1600</v>
      </c>
      <c r="S2007" s="30" t="s">
        <v>1707</v>
      </c>
      <c r="T2007" s="30" t="s">
        <v>1715</v>
      </c>
      <c r="U2007" s="30" t="s">
        <v>1716</v>
      </c>
      <c r="V2007" s="30" t="s">
        <v>1728</v>
      </c>
      <c r="W2007" s="30" t="s">
        <v>1733</v>
      </c>
      <c r="X2007" s="30" t="s">
        <v>1224</v>
      </c>
      <c r="Y2007" s="30" t="s">
        <v>1739</v>
      </c>
      <c r="Z2007" s="30" t="s">
        <v>1742</v>
      </c>
      <c r="AA2007" s="30" t="s">
        <v>1748</v>
      </c>
      <c r="AB2007" s="30" t="s">
        <v>1756</v>
      </c>
      <c r="AC2007" s="30" t="s">
        <v>1759</v>
      </c>
      <c r="AD2007" s="30" t="s">
        <v>3012</v>
      </c>
      <c r="AE2007" s="30" t="s">
        <v>1797</v>
      </c>
      <c r="AF2007" s="30" t="s">
        <v>1805</v>
      </c>
      <c r="AG2007" s="30" t="s">
        <v>1763</v>
      </c>
      <c r="AH2007" s="30" t="s">
        <v>1827</v>
      </c>
      <c r="AI2007" s="30" t="s">
        <v>1606</v>
      </c>
      <c r="AJ2007" s="30" t="s">
        <v>1842</v>
      </c>
      <c r="AK2007" s="30" t="s">
        <v>1760</v>
      </c>
      <c r="AL2007" s="30" t="s">
        <v>1853</v>
      </c>
      <c r="AM2007" s="30" t="s">
        <v>3012</v>
      </c>
      <c r="AN2007" s="30" t="s">
        <v>1554</v>
      </c>
      <c r="AO2007" s="30" t="s">
        <v>1910</v>
      </c>
      <c r="AP2007" s="30" t="s">
        <v>1074</v>
      </c>
      <c r="AQ2007" s="30" t="s">
        <v>1934</v>
      </c>
      <c r="AR2007" s="30" t="s">
        <v>1936</v>
      </c>
      <c r="AS2007" s="30" t="s">
        <v>1942</v>
      </c>
      <c r="AT2007" s="30" t="s">
        <v>1953</v>
      </c>
      <c r="AU2007" s="30" t="s">
        <v>1958</v>
      </c>
      <c r="AV2007" s="30" t="s">
        <v>1960</v>
      </c>
      <c r="AW2007" s="30" t="s">
        <v>1783</v>
      </c>
      <c r="AX2007" s="30" t="s">
        <v>513</v>
      </c>
      <c r="AY2007" s="30" t="s">
        <v>1526</v>
      </c>
      <c r="AZ2007" s="30" t="s">
        <v>9</v>
      </c>
      <c r="BA2007" s="30" t="s">
        <v>1556</v>
      </c>
      <c r="BB2007" s="30" t="s">
        <v>28</v>
      </c>
      <c r="BC2007" s="30" t="s">
        <v>31</v>
      </c>
      <c r="BD2007" s="30" t="s">
        <v>1647</v>
      </c>
      <c r="BE2007" s="30" t="s">
        <v>173</v>
      </c>
      <c r="BF2007" s="30" t="s">
        <v>460</v>
      </c>
      <c r="BG2007" s="30" t="s">
        <v>55</v>
      </c>
      <c r="BH2007" s="30" t="s">
        <v>64</v>
      </c>
      <c r="BI2007" s="30" t="s">
        <v>72</v>
      </c>
      <c r="BJ2007" s="30" t="s">
        <v>76</v>
      </c>
      <c r="BK2007" s="30" t="s">
        <v>81</v>
      </c>
      <c r="BL2007" s="30" t="s">
        <v>1831</v>
      </c>
      <c r="BM2007" s="30" t="s">
        <v>3012</v>
      </c>
      <c r="BN2007" s="30" t="s">
        <v>103</v>
      </c>
      <c r="BO2007" s="30" t="s">
        <v>1884</v>
      </c>
      <c r="BP2007" s="30" t="s">
        <v>1597</v>
      </c>
      <c r="BQ2007" s="30" t="s">
        <v>163</v>
      </c>
      <c r="BR2007" s="30" t="s">
        <v>144</v>
      </c>
      <c r="BS2007" s="30" t="s">
        <v>137</v>
      </c>
      <c r="BT2007" s="30" t="s">
        <v>247</v>
      </c>
      <c r="BU2007" s="30" t="s">
        <v>1861</v>
      </c>
      <c r="BV2007" s="30" t="s">
        <v>208</v>
      </c>
      <c r="BW2007" s="30" t="s">
        <v>215</v>
      </c>
      <c r="BX2007" s="30" t="s">
        <v>241</v>
      </c>
      <c r="BY2007" s="30" t="s">
        <v>1752</v>
      </c>
      <c r="BZ2007" s="30" t="s">
        <v>268</v>
      </c>
      <c r="CA2007" s="30" t="s">
        <v>1474</v>
      </c>
      <c r="CB2007" s="30" t="s">
        <v>1622</v>
      </c>
      <c r="CC2007" s="30" t="s">
        <v>292</v>
      </c>
      <c r="CD2007" s="30" t="s">
        <v>294</v>
      </c>
      <c r="CE2007" s="30" t="s">
        <v>3012</v>
      </c>
      <c r="CF2007" s="30" t="s">
        <v>309</v>
      </c>
      <c r="CG2007" s="30" t="s">
        <v>330</v>
      </c>
      <c r="CH2007" s="30" t="s">
        <v>335</v>
      </c>
      <c r="CI2007" s="30" t="s">
        <v>339</v>
      </c>
      <c r="CJ2007" s="30" t="s">
        <v>355</v>
      </c>
      <c r="CK2007" s="30" t="s">
        <v>362</v>
      </c>
      <c r="CL2007" s="30" t="s">
        <v>364</v>
      </c>
      <c r="CM2007" s="30" t="s">
        <v>1575</v>
      </c>
      <c r="CN2007" s="30" t="s">
        <v>1098</v>
      </c>
      <c r="CO2007" s="30" t="s">
        <v>413</v>
      </c>
      <c r="CP2007" s="30" t="s">
        <v>422</v>
      </c>
      <c r="CQ2007" s="30" t="s">
        <v>332</v>
      </c>
      <c r="CR2007" s="30" t="s">
        <v>437</v>
      </c>
      <c r="CS2007" s="201" t="s">
        <v>442</v>
      </c>
      <c r="CT2007" s="201" t="s">
        <v>448</v>
      </c>
      <c r="CU2007" s="201" t="s">
        <v>463</v>
      </c>
      <c r="CV2007" s="201" t="s">
        <v>1067</v>
      </c>
      <c r="CW2007" s="201" t="s">
        <v>1072</v>
      </c>
      <c r="CX2007" s="201" t="s">
        <v>1080</v>
      </c>
      <c r="CY2007" s="201" t="s">
        <v>1100</v>
      </c>
      <c r="CZ2007" s="201" t="s">
        <v>1106</v>
      </c>
      <c r="DA2007" s="201" t="s">
        <v>1111</v>
      </c>
      <c r="DB2007" s="201" t="s">
        <v>1789</v>
      </c>
      <c r="DC2007" s="201" t="s">
        <v>1135</v>
      </c>
      <c r="DD2007" s="201" t="s">
        <v>1166</v>
      </c>
      <c r="DE2007" s="201" t="s">
        <v>1171</v>
      </c>
      <c r="DF2007" s="201" t="s">
        <v>1178</v>
      </c>
      <c r="DG2007" s="201" t="s">
        <v>1552</v>
      </c>
      <c r="DH2007" s="201" t="s">
        <v>1198</v>
      </c>
      <c r="DI2007" s="201" t="s">
        <v>1217</v>
      </c>
      <c r="DJ2007" s="201" t="s">
        <v>1694</v>
      </c>
      <c r="DK2007" s="201" t="s">
        <v>1236</v>
      </c>
      <c r="DL2007" s="201" t="s">
        <v>1250</v>
      </c>
      <c r="DM2007" s="201" t="s">
        <v>48</v>
      </c>
      <c r="DN2007" s="201" t="s">
        <v>1743</v>
      </c>
      <c r="DO2007" s="201" t="s">
        <v>1906</v>
      </c>
      <c r="DP2007" s="201" t="s">
        <v>1889</v>
      </c>
      <c r="DQ2007" s="201" t="s">
        <v>950</v>
      </c>
      <c r="DR2007" s="201" t="s">
        <v>1287</v>
      </c>
      <c r="DS2007" s="201" t="s">
        <v>1787</v>
      </c>
      <c r="DT2007" s="201" t="s">
        <v>851</v>
      </c>
      <c r="DU2007" s="201" t="s">
        <v>1350</v>
      </c>
      <c r="DV2007" s="201" t="s">
        <v>1375</v>
      </c>
      <c r="DW2007" s="201" t="s">
        <v>1377</v>
      </c>
      <c r="DX2007" s="201" t="s">
        <v>97</v>
      </c>
      <c r="DY2007" s="201" t="s">
        <v>267</v>
      </c>
      <c r="DZ2007" s="201" t="s">
        <v>1409</v>
      </c>
      <c r="EA2007" s="201" t="s">
        <v>1426</v>
      </c>
      <c r="EB2007" s="201" t="s">
        <v>1445</v>
      </c>
      <c r="EC2007" s="201" t="s">
        <v>1418</v>
      </c>
      <c r="ED2007" s="201" t="s">
        <v>1446</v>
      </c>
      <c r="EE2007" s="201" t="s">
        <v>129</v>
      </c>
      <c r="EF2007" s="201" t="s">
        <v>1523</v>
      </c>
      <c r="EG2007" s="201" t="s">
        <v>1453</v>
      </c>
      <c r="EH2007" s="201" t="s">
        <v>1649</v>
      </c>
      <c r="EI2007" s="201" t="s">
        <v>1477</v>
      </c>
      <c r="EJ2007" s="201" t="s">
        <v>1486</v>
      </c>
      <c r="EK2007" s="201" t="s">
        <v>1488</v>
      </c>
      <c r="EL2007" s="201" t="s">
        <v>1668</v>
      </c>
      <c r="EM2007" s="201" t="s">
        <v>1632</v>
      </c>
      <c r="EN2007" s="201" t="s">
        <v>1508</v>
      </c>
      <c r="EO2007" s="201" t="s">
        <v>1532</v>
      </c>
      <c r="EP2007" s="201" t="s">
        <v>1644</v>
      </c>
      <c r="EQ2007" s="201" t="s">
        <v>531</v>
      </c>
      <c r="ER2007" s="201" t="s">
        <v>348</v>
      </c>
      <c r="ES2007" s="201" t="s">
        <v>3012</v>
      </c>
      <c r="ET2007" s="201" t="s">
        <v>578</v>
      </c>
      <c r="EU2007" s="201" t="s">
        <v>580</v>
      </c>
      <c r="EV2007" s="201" t="s">
        <v>583</v>
      </c>
      <c r="EW2007" s="201" t="s">
        <v>607</v>
      </c>
      <c r="EX2007" s="201" t="s">
        <v>613</v>
      </c>
      <c r="EY2007" s="201" t="s">
        <v>624</v>
      </c>
      <c r="EZ2007" s="201" t="s">
        <v>1594</v>
      </c>
      <c r="FA2007" s="201" t="s">
        <v>660</v>
      </c>
      <c r="FB2007" s="201" t="s">
        <v>684</v>
      </c>
      <c r="FC2007" s="201" t="s">
        <v>1581</v>
      </c>
      <c r="FD2007" s="201" t="s">
        <v>656</v>
      </c>
      <c r="FE2007" s="201" t="s">
        <v>1471</v>
      </c>
      <c r="FF2007" s="201" t="s">
        <v>721</v>
      </c>
      <c r="FG2007" s="201" t="s">
        <v>4</v>
      </c>
      <c r="FH2007" s="201" t="s">
        <v>748</v>
      </c>
      <c r="FI2007" s="201" t="s">
        <v>758</v>
      </c>
      <c r="FJ2007" s="201" t="s">
        <v>1676</v>
      </c>
      <c r="FK2007" s="201" t="s">
        <v>127</v>
      </c>
      <c r="FL2007" s="201" t="s">
        <v>1750</v>
      </c>
      <c r="FM2007" s="201" t="s">
        <v>838</v>
      </c>
      <c r="FN2007" s="201" t="s">
        <v>854</v>
      </c>
      <c r="FO2007" s="201" t="s">
        <v>1338</v>
      </c>
      <c r="FP2007" s="201" t="s">
        <v>153</v>
      </c>
      <c r="FQ2007" s="201" t="s">
        <v>875</v>
      </c>
      <c r="FR2007" s="201" t="s">
        <v>1351</v>
      </c>
      <c r="FS2007" s="201" t="s">
        <v>885</v>
      </c>
      <c r="FT2007" s="201" t="s">
        <v>1939</v>
      </c>
      <c r="FU2007" s="201" t="s">
        <v>184</v>
      </c>
      <c r="FV2007" s="201" t="s">
        <v>915</v>
      </c>
      <c r="FW2007" s="201" t="s">
        <v>921</v>
      </c>
      <c r="FX2007" s="201" t="s">
        <v>1293</v>
      </c>
      <c r="FY2007" s="201" t="s">
        <v>204</v>
      </c>
      <c r="FZ2007" s="201" t="s">
        <v>940</v>
      </c>
      <c r="GA2007" s="201" t="s">
        <v>945</v>
      </c>
      <c r="GB2007" s="201" t="s">
        <v>1125</v>
      </c>
    </row>
    <row r="2008" spans="1:184" x14ac:dyDescent="0.25">
      <c r="A2008" s="30" t="s">
        <v>1548</v>
      </c>
      <c r="B2008" s="30" t="s">
        <v>1599</v>
      </c>
      <c r="C2008" s="30" t="s">
        <v>1582</v>
      </c>
      <c r="D2008" s="30" t="s">
        <v>1605</v>
      </c>
      <c r="E2008" s="30" t="s">
        <v>3012</v>
      </c>
      <c r="F2008" s="30" t="s">
        <v>3012</v>
      </c>
      <c r="G2008" s="30" t="s">
        <v>3012</v>
      </c>
      <c r="H2008" s="30" t="s">
        <v>1578</v>
      </c>
      <c r="I2008" s="30" t="s">
        <v>1384</v>
      </c>
      <c r="J2008" s="30" t="s">
        <v>3012</v>
      </c>
      <c r="K2008" s="30" t="s">
        <v>132</v>
      </c>
      <c r="L2008" s="30" t="s">
        <v>1617</v>
      </c>
      <c r="M2008" s="30" t="s">
        <v>321</v>
      </c>
      <c r="N2008" s="30" t="s">
        <v>1652</v>
      </c>
      <c r="O2008" s="30" t="s">
        <v>1672</v>
      </c>
      <c r="P2008" s="30" t="s">
        <v>3012</v>
      </c>
      <c r="Q2008" s="30" t="s">
        <v>628</v>
      </c>
      <c r="R2008" s="30" t="s">
        <v>1614</v>
      </c>
      <c r="S2008" s="30" t="s">
        <v>1708</v>
      </c>
      <c r="T2008" s="30" t="s">
        <v>3012</v>
      </c>
      <c r="U2008" s="30" t="s">
        <v>1717</v>
      </c>
      <c r="V2008" s="30" t="s">
        <v>1729</v>
      </c>
      <c r="W2008" s="30" t="s">
        <v>1734</v>
      </c>
      <c r="X2008" s="30" t="s">
        <v>3012</v>
      </c>
      <c r="Y2008" s="30" t="s">
        <v>1740</v>
      </c>
      <c r="Z2008" s="30" t="s">
        <v>3012</v>
      </c>
      <c r="AA2008" s="30" t="s">
        <v>1749</v>
      </c>
      <c r="AB2008" s="30" t="s">
        <v>3012</v>
      </c>
      <c r="AC2008" s="30" t="s">
        <v>1761</v>
      </c>
      <c r="AD2008" s="30"/>
      <c r="AE2008" s="30" t="s">
        <v>1800</v>
      </c>
      <c r="AF2008" s="30" t="s">
        <v>290</v>
      </c>
      <c r="AG2008" s="30" t="s">
        <v>1868</v>
      </c>
      <c r="AH2008" s="30" t="s">
        <v>1828</v>
      </c>
      <c r="AI2008" s="30" t="s">
        <v>1615</v>
      </c>
      <c r="AJ2008" s="30" t="s">
        <v>1843</v>
      </c>
      <c r="AK2008" s="30" t="s">
        <v>1837</v>
      </c>
      <c r="AL2008" s="30" t="s">
        <v>1854</v>
      </c>
      <c r="AM2008" s="30"/>
      <c r="AN2008" s="30" t="s">
        <v>1623</v>
      </c>
      <c r="AO2008" s="30" t="s">
        <v>3012</v>
      </c>
      <c r="AP2008" s="30" t="s">
        <v>3012</v>
      </c>
      <c r="AQ2008" s="30" t="s">
        <v>3012</v>
      </c>
      <c r="AR2008" s="30" t="s">
        <v>1937</v>
      </c>
      <c r="AS2008" s="30" t="s">
        <v>1943</v>
      </c>
      <c r="AT2008" s="30" t="s">
        <v>3012</v>
      </c>
      <c r="AU2008" s="30" t="s">
        <v>3012</v>
      </c>
      <c r="AV2008" s="30" t="s">
        <v>1227</v>
      </c>
      <c r="AW2008" s="30" t="s">
        <v>1784</v>
      </c>
      <c r="AX2008" s="30" t="s">
        <v>1546</v>
      </c>
      <c r="AY2008" s="30" t="s">
        <v>595</v>
      </c>
      <c r="AZ2008" s="30" t="s">
        <v>11</v>
      </c>
      <c r="BA2008" s="30" t="s">
        <v>1586</v>
      </c>
      <c r="BB2008" s="30" t="s">
        <v>93</v>
      </c>
      <c r="BC2008" s="30" t="s">
        <v>32</v>
      </c>
      <c r="BD2008" s="30" t="s">
        <v>1675</v>
      </c>
      <c r="BE2008" s="30" t="s">
        <v>242</v>
      </c>
      <c r="BF2008" s="30" t="s">
        <v>461</v>
      </c>
      <c r="BG2008" s="30" t="s">
        <v>56</v>
      </c>
      <c r="BH2008" s="30" t="s">
        <v>65</v>
      </c>
      <c r="BI2008" s="30" t="s">
        <v>3012</v>
      </c>
      <c r="BJ2008" s="30" t="s">
        <v>189</v>
      </c>
      <c r="BK2008" s="30" t="s">
        <v>82</v>
      </c>
      <c r="BL2008" s="30" t="s">
        <v>1851</v>
      </c>
      <c r="BM2008" s="30"/>
      <c r="BN2008" s="30" t="s">
        <v>119</v>
      </c>
      <c r="BO2008" s="30" t="s">
        <v>154</v>
      </c>
      <c r="BP2008" s="30" t="s">
        <v>1775</v>
      </c>
      <c r="BQ2008" s="30" t="s">
        <v>164</v>
      </c>
      <c r="BR2008" s="30" t="s">
        <v>181</v>
      </c>
      <c r="BS2008" s="30" t="s">
        <v>3012</v>
      </c>
      <c r="BT2008" s="30" t="s">
        <v>248</v>
      </c>
      <c r="BU2008" s="30" t="s">
        <v>77</v>
      </c>
      <c r="BV2008" s="30" t="s">
        <v>209</v>
      </c>
      <c r="BW2008" s="30" t="s">
        <v>3012</v>
      </c>
      <c r="BX2008" s="30" t="s">
        <v>3012</v>
      </c>
      <c r="BY2008" s="30" t="s">
        <v>1794</v>
      </c>
      <c r="BZ2008" s="30" t="s">
        <v>269</v>
      </c>
      <c r="CA2008" s="30" t="s">
        <v>3012</v>
      </c>
      <c r="CB2008" s="30" t="s">
        <v>1712</v>
      </c>
      <c r="CC2008" s="30" t="s">
        <v>3012</v>
      </c>
      <c r="CD2008" s="30" t="s">
        <v>295</v>
      </c>
      <c r="CE2008" s="30"/>
      <c r="CF2008" s="30" t="s">
        <v>3012</v>
      </c>
      <c r="CG2008" s="30" t="s">
        <v>331</v>
      </c>
      <c r="CH2008" s="30" t="s">
        <v>599</v>
      </c>
      <c r="CI2008" s="30" t="s">
        <v>340</v>
      </c>
      <c r="CJ2008" s="30" t="s">
        <v>405</v>
      </c>
      <c r="CK2008" s="30" t="s">
        <v>3012</v>
      </c>
      <c r="CL2008" s="30" t="s">
        <v>365</v>
      </c>
      <c r="CM2008" s="30" t="s">
        <v>1580</v>
      </c>
      <c r="CN2008" s="30" t="s">
        <v>1242</v>
      </c>
      <c r="CO2008" s="30" t="s">
        <v>414</v>
      </c>
      <c r="CP2008" s="30" t="s">
        <v>423</v>
      </c>
      <c r="CQ2008" s="30" t="s">
        <v>354</v>
      </c>
      <c r="CR2008" s="30" t="s">
        <v>3012</v>
      </c>
      <c r="CS2008" s="201" t="s">
        <v>443</v>
      </c>
      <c r="CT2008" s="201" t="s">
        <v>3012</v>
      </c>
      <c r="CU2008" s="201" t="s">
        <v>3012</v>
      </c>
      <c r="CV2008" s="201" t="s">
        <v>902</v>
      </c>
      <c r="CW2008" s="201" t="s">
        <v>1073</v>
      </c>
      <c r="CX2008" s="201" t="s">
        <v>1081</v>
      </c>
      <c r="CY2008" s="201" t="s">
        <v>1101</v>
      </c>
      <c r="CZ2008" s="201" t="s">
        <v>3012</v>
      </c>
      <c r="DA2008" s="201" t="s">
        <v>3012</v>
      </c>
      <c r="DB2008" s="201" t="s">
        <v>47</v>
      </c>
      <c r="DC2008" s="201" t="s">
        <v>1136</v>
      </c>
      <c r="DD2008" s="201" t="s">
        <v>1167</v>
      </c>
      <c r="DE2008" s="201" t="s">
        <v>1172</v>
      </c>
      <c r="DF2008" s="201" t="s">
        <v>3012</v>
      </c>
      <c r="DG2008" s="201" t="s">
        <v>1567</v>
      </c>
      <c r="DH2008" s="201" t="s">
        <v>3012</v>
      </c>
      <c r="DI2008" s="201" t="s">
        <v>1218</v>
      </c>
      <c r="DJ2008" s="201" t="s">
        <v>1720</v>
      </c>
      <c r="DK2008" s="201" t="s">
        <v>1237</v>
      </c>
      <c r="DL2008" s="201" t="s">
        <v>1251</v>
      </c>
      <c r="DM2008" s="201" t="s">
        <v>1196</v>
      </c>
      <c r="DN2008" s="201" t="s">
        <v>1185</v>
      </c>
      <c r="DO2008" s="201" t="s">
        <v>429</v>
      </c>
      <c r="DP2008" s="201" t="s">
        <v>1913</v>
      </c>
      <c r="DQ2008" s="201" t="s">
        <v>951</v>
      </c>
      <c r="DR2008" s="201" t="s">
        <v>1288</v>
      </c>
      <c r="DS2008" s="201" t="s">
        <v>457</v>
      </c>
      <c r="DT2008" s="201" t="s">
        <v>3012</v>
      </c>
      <c r="DU2008" s="201" t="s">
        <v>3012</v>
      </c>
      <c r="DV2008" s="201" t="s">
        <v>3012</v>
      </c>
      <c r="DW2008" s="201" t="s">
        <v>1378</v>
      </c>
      <c r="DX2008" s="201" t="s">
        <v>98</v>
      </c>
      <c r="DY2008" s="201" t="s">
        <v>1068</v>
      </c>
      <c r="DZ2008" s="201" t="s">
        <v>3012</v>
      </c>
      <c r="EA2008" s="201" t="s">
        <v>3012</v>
      </c>
      <c r="EB2008" s="201" t="s">
        <v>3012</v>
      </c>
      <c r="EC2008" s="201" t="s">
        <v>3012</v>
      </c>
      <c r="ED2008" s="201" t="s">
        <v>1447</v>
      </c>
      <c r="EE2008" s="201" t="s">
        <v>1449</v>
      </c>
      <c r="EF2008" s="201" t="s">
        <v>3012</v>
      </c>
      <c r="EG2008" s="201" t="s">
        <v>1454</v>
      </c>
      <c r="EH2008" s="201" t="s">
        <v>1659</v>
      </c>
      <c r="EI2008" s="201" t="s">
        <v>3012</v>
      </c>
      <c r="EJ2008" s="201" t="s">
        <v>3012</v>
      </c>
      <c r="EK2008" s="201" t="s">
        <v>1489</v>
      </c>
      <c r="EL2008" s="201" t="s">
        <v>1678</v>
      </c>
      <c r="EM2008" s="201" t="s">
        <v>1682</v>
      </c>
      <c r="EN2008" s="201" t="s">
        <v>3012</v>
      </c>
      <c r="EO2008" s="201" t="s">
        <v>1533</v>
      </c>
      <c r="EP2008" s="201" t="s">
        <v>1645</v>
      </c>
      <c r="EQ2008" s="201" t="s">
        <v>862</v>
      </c>
      <c r="ER2008" s="201" t="s">
        <v>1138</v>
      </c>
      <c r="ET2008" s="201" t="s">
        <v>3012</v>
      </c>
      <c r="EU2008" s="201" t="s">
        <v>3012</v>
      </c>
      <c r="EV2008" s="201" t="s">
        <v>584</v>
      </c>
      <c r="EW2008" s="201" t="s">
        <v>608</v>
      </c>
      <c r="EX2008" s="201" t="s">
        <v>614</v>
      </c>
      <c r="EY2008" s="201" t="s">
        <v>625</v>
      </c>
      <c r="EZ2008" s="201" t="s">
        <v>266</v>
      </c>
      <c r="FA2008" s="201" t="s">
        <v>670</v>
      </c>
      <c r="FB2008" s="201" t="s">
        <v>685</v>
      </c>
      <c r="FC2008" s="201" t="s">
        <v>1584</v>
      </c>
      <c r="FD2008" s="201" t="s">
        <v>694</v>
      </c>
      <c r="FE2008" s="201" t="s">
        <v>715</v>
      </c>
      <c r="FF2008" s="201" t="s">
        <v>722</v>
      </c>
      <c r="FG2008" s="201" t="s">
        <v>185</v>
      </c>
      <c r="FH2008" s="201" t="s">
        <v>3012</v>
      </c>
      <c r="FI2008" s="201" t="s">
        <v>759</v>
      </c>
      <c r="FJ2008" s="201" t="s">
        <v>1677</v>
      </c>
      <c r="FK2008" s="201" t="s">
        <v>802</v>
      </c>
      <c r="FL2008" s="201" t="s">
        <v>1751</v>
      </c>
      <c r="FM2008" s="201" t="s">
        <v>839</v>
      </c>
      <c r="FN2008" s="201" t="s">
        <v>1455</v>
      </c>
      <c r="FO2008" s="201" t="s">
        <v>1424</v>
      </c>
      <c r="FP2008" s="201" t="s">
        <v>1094</v>
      </c>
      <c r="FQ2008" s="201" t="s">
        <v>876</v>
      </c>
      <c r="FR2008" s="201" t="s">
        <v>1394</v>
      </c>
      <c r="FS2008" s="201" t="s">
        <v>886</v>
      </c>
      <c r="FT2008" s="201" t="s">
        <v>115</v>
      </c>
      <c r="FU2008" s="201" t="s">
        <v>389</v>
      </c>
      <c r="FV2008" s="201" t="s">
        <v>916</v>
      </c>
      <c r="FW2008" s="201" t="s">
        <v>596</v>
      </c>
      <c r="FX2008" s="201" t="s">
        <v>1507</v>
      </c>
      <c r="FY2008" s="201" t="s">
        <v>728</v>
      </c>
      <c r="FZ2008" s="201" t="s">
        <v>3012</v>
      </c>
      <c r="GA2008" s="201" t="s">
        <v>946</v>
      </c>
      <c r="GB2008" s="201" t="s">
        <v>954</v>
      </c>
    </row>
    <row r="2009" spans="1:184" x14ac:dyDescent="0.25">
      <c r="A2009" s="30" t="s">
        <v>1572</v>
      </c>
      <c r="B2009" s="30" t="s">
        <v>1792</v>
      </c>
      <c r="C2009" s="30" t="s">
        <v>1806</v>
      </c>
      <c r="D2009" s="30" t="s">
        <v>1624</v>
      </c>
      <c r="E2009" s="30"/>
      <c r="F2009" s="30"/>
      <c r="G2009" s="30"/>
      <c r="H2009" s="30" t="s">
        <v>1579</v>
      </c>
      <c r="I2009" s="30" t="s">
        <v>1385</v>
      </c>
      <c r="J2009" s="30"/>
      <c r="K2009" s="30" t="s">
        <v>3012</v>
      </c>
      <c r="L2009" s="30" t="s">
        <v>1618</v>
      </c>
      <c r="M2009" s="30" t="s">
        <v>3012</v>
      </c>
      <c r="N2009" s="30" t="s">
        <v>3012</v>
      </c>
      <c r="O2009" s="30" t="s">
        <v>1905</v>
      </c>
      <c r="P2009" s="30"/>
      <c r="Q2009" s="30" t="s">
        <v>3012</v>
      </c>
      <c r="R2009" s="30" t="s">
        <v>1656</v>
      </c>
      <c r="S2009" s="30" t="s">
        <v>1709</v>
      </c>
      <c r="T2009" s="30"/>
      <c r="U2009" s="30" t="s">
        <v>1721</v>
      </c>
      <c r="V2009" s="30" t="s">
        <v>781</v>
      </c>
      <c r="W2009" s="30" t="s">
        <v>1814</v>
      </c>
      <c r="X2009" s="30"/>
      <c r="Y2009" s="30" t="s">
        <v>3012</v>
      </c>
      <c r="Z2009" s="30"/>
      <c r="AA2009" s="30" t="s">
        <v>186</v>
      </c>
      <c r="AB2009" s="30"/>
      <c r="AC2009" s="30" t="s">
        <v>199</v>
      </c>
      <c r="AD2009" s="30"/>
      <c r="AE2009" s="30" t="s">
        <v>3012</v>
      </c>
      <c r="AF2009" s="30" t="s">
        <v>633</v>
      </c>
      <c r="AG2009" s="30" t="s">
        <v>1871</v>
      </c>
      <c r="AH2009" s="30" t="s">
        <v>3012</v>
      </c>
      <c r="AI2009" s="30" t="s">
        <v>1663</v>
      </c>
      <c r="AJ2009" s="30" t="s">
        <v>3012</v>
      </c>
      <c r="AK2009" s="30" t="s">
        <v>1838</v>
      </c>
      <c r="AL2009" s="30" t="s">
        <v>211</v>
      </c>
      <c r="AM2009" s="30"/>
      <c r="AN2009" s="30" t="s">
        <v>1646</v>
      </c>
      <c r="AO2009" s="30"/>
      <c r="AP2009" s="30"/>
      <c r="AQ2009" s="30"/>
      <c r="AR2009" s="30" t="s">
        <v>1938</v>
      </c>
      <c r="AS2009" s="30" t="s">
        <v>3012</v>
      </c>
      <c r="AT2009" s="30"/>
      <c r="AU2009" s="30"/>
      <c r="AV2009" s="30" t="s">
        <v>813</v>
      </c>
      <c r="AW2009" s="30" t="s">
        <v>1785</v>
      </c>
      <c r="AX2009" s="30" t="s">
        <v>1550</v>
      </c>
      <c r="AY2009" s="30" t="s">
        <v>3012</v>
      </c>
      <c r="AZ2009" s="30" t="s">
        <v>3012</v>
      </c>
      <c r="BA2009" s="30" t="s">
        <v>1607</v>
      </c>
      <c r="BB2009" s="30" t="s">
        <v>142</v>
      </c>
      <c r="BC2009" s="30" t="s">
        <v>3012</v>
      </c>
      <c r="BD2009" s="30" t="s">
        <v>1727</v>
      </c>
      <c r="BE2009" s="30" t="s">
        <v>244</v>
      </c>
      <c r="BF2009" s="30" t="s">
        <v>3012</v>
      </c>
      <c r="BG2009" s="30" t="s">
        <v>57</v>
      </c>
      <c r="BH2009" s="30" t="s">
        <v>3012</v>
      </c>
      <c r="BI2009" s="30"/>
      <c r="BJ2009" s="30" t="s">
        <v>1088</v>
      </c>
      <c r="BK2009" s="30" t="s">
        <v>3012</v>
      </c>
      <c r="BL2009" s="30" t="s">
        <v>1876</v>
      </c>
      <c r="BM2009" s="30"/>
      <c r="BN2009" s="30" t="s">
        <v>120</v>
      </c>
      <c r="BO2009" s="30" t="s">
        <v>155</v>
      </c>
      <c r="BP2009" s="30" t="s">
        <v>42</v>
      </c>
      <c r="BQ2009" s="30" t="s">
        <v>3012</v>
      </c>
      <c r="BR2009" s="30" t="s">
        <v>183</v>
      </c>
      <c r="BS2009" s="30"/>
      <c r="BT2009" s="30" t="s">
        <v>249</v>
      </c>
      <c r="BU2009" s="30" t="s">
        <v>239</v>
      </c>
      <c r="BV2009" s="30" t="s">
        <v>3012</v>
      </c>
      <c r="BW2009" s="30"/>
      <c r="BX2009" s="30"/>
      <c r="BY2009" s="30" t="s">
        <v>1820</v>
      </c>
      <c r="BZ2009" s="30" t="s">
        <v>270</v>
      </c>
      <c r="CA2009" s="30"/>
      <c r="CB2009" s="30" t="s">
        <v>1771</v>
      </c>
      <c r="CC2009" s="30"/>
      <c r="CD2009" s="30" t="s">
        <v>3012</v>
      </c>
      <c r="CE2009" s="30"/>
      <c r="CF2009" s="30"/>
      <c r="CG2009" s="30" t="s">
        <v>3012</v>
      </c>
      <c r="CH2009" s="30" t="s">
        <v>3012</v>
      </c>
      <c r="CI2009" s="30" t="s">
        <v>3012</v>
      </c>
      <c r="CJ2009" s="30" t="s">
        <v>1414</v>
      </c>
      <c r="CK2009" s="30"/>
      <c r="CL2009" s="30" t="s">
        <v>366</v>
      </c>
      <c r="CM2009" s="30" t="s">
        <v>1608</v>
      </c>
      <c r="CN2009" s="30" t="s">
        <v>1243</v>
      </c>
      <c r="CO2009" s="30" t="s">
        <v>3012</v>
      </c>
      <c r="CP2009" s="30" t="s">
        <v>3012</v>
      </c>
      <c r="CQ2009" s="30" t="s">
        <v>1130</v>
      </c>
      <c r="CR2009" s="30"/>
      <c r="CS2009" s="201" t="s">
        <v>3012</v>
      </c>
      <c r="CV2009" s="201" t="s">
        <v>3012</v>
      </c>
      <c r="CW2009" s="201" t="s">
        <v>1117</v>
      </c>
      <c r="CX2009" s="201" t="s">
        <v>1082</v>
      </c>
      <c r="CY2009" s="201" t="s">
        <v>1102</v>
      </c>
      <c r="DB2009" s="201" t="s">
        <v>100</v>
      </c>
      <c r="DC2009" s="201" t="s">
        <v>3012</v>
      </c>
      <c r="DD2009" s="201" t="s">
        <v>3012</v>
      </c>
      <c r="DE2009" s="201" t="s">
        <v>821</v>
      </c>
      <c r="DG2009" s="201" t="s">
        <v>1852</v>
      </c>
      <c r="DI2009" s="201" t="s">
        <v>3012</v>
      </c>
      <c r="DJ2009" s="201" t="s">
        <v>1768</v>
      </c>
      <c r="DK2009" s="201" t="s">
        <v>3012</v>
      </c>
      <c r="DL2009" s="201" t="s">
        <v>1252</v>
      </c>
      <c r="DM2009" s="201" t="s">
        <v>1249</v>
      </c>
      <c r="DN2009" s="201" t="s">
        <v>1262</v>
      </c>
      <c r="DO2009" s="201" t="s">
        <v>1099</v>
      </c>
      <c r="DP2009" s="201" t="s">
        <v>409</v>
      </c>
      <c r="DQ2009" s="201" t="s">
        <v>3012</v>
      </c>
      <c r="DR2009" s="201" t="s">
        <v>3012</v>
      </c>
      <c r="DS2009" s="201" t="s">
        <v>458</v>
      </c>
      <c r="DW2009" s="201" t="s">
        <v>3012</v>
      </c>
      <c r="DX2009" s="201" t="s">
        <v>99</v>
      </c>
      <c r="DY2009" s="201" t="s">
        <v>621</v>
      </c>
      <c r="ED2009" s="201" t="s">
        <v>1448</v>
      </c>
      <c r="EE2009" s="201" t="s">
        <v>3012</v>
      </c>
      <c r="EG2009" s="201" t="s">
        <v>3012</v>
      </c>
      <c r="EH2009" s="201" t="s">
        <v>1670</v>
      </c>
      <c r="EK2009" s="201" t="s">
        <v>3012</v>
      </c>
      <c r="EL2009" s="201" t="s">
        <v>1683</v>
      </c>
      <c r="EM2009" s="201" t="s">
        <v>1684</v>
      </c>
      <c r="EO2009" s="201" t="s">
        <v>3012</v>
      </c>
      <c r="EP2009" s="201" t="s">
        <v>1713</v>
      </c>
      <c r="EQ2009" s="201" t="s">
        <v>3012</v>
      </c>
      <c r="ER2009" s="201" t="s">
        <v>567</v>
      </c>
      <c r="EV2009" s="201" t="s">
        <v>3012</v>
      </c>
      <c r="EW2009" s="201" t="s">
        <v>3012</v>
      </c>
      <c r="EX2009" s="201" t="s">
        <v>3012</v>
      </c>
      <c r="EY2009" s="201" t="s">
        <v>3012</v>
      </c>
      <c r="EZ2009" s="201" t="s">
        <v>3012</v>
      </c>
      <c r="FA2009" s="201" t="s">
        <v>671</v>
      </c>
      <c r="FB2009" s="201" t="s">
        <v>3012</v>
      </c>
      <c r="FC2009" s="201" t="s">
        <v>1620</v>
      </c>
      <c r="FD2009" s="201" t="s">
        <v>695</v>
      </c>
      <c r="FE2009" s="201" t="s">
        <v>716</v>
      </c>
      <c r="FF2009" s="201" t="s">
        <v>3012</v>
      </c>
      <c r="FG2009" s="201" t="s">
        <v>622</v>
      </c>
      <c r="FI2009" s="201" t="s">
        <v>3012</v>
      </c>
      <c r="FJ2009" s="201" t="s">
        <v>1685</v>
      </c>
      <c r="FK2009" s="201" t="s">
        <v>803</v>
      </c>
      <c r="FL2009" s="201" t="s">
        <v>1754</v>
      </c>
      <c r="FM2009" s="201" t="s">
        <v>3012</v>
      </c>
      <c r="FN2009" s="201" t="s">
        <v>672</v>
      </c>
      <c r="FO2009" s="201" t="s">
        <v>1455</v>
      </c>
      <c r="FP2009" s="201" t="s">
        <v>812</v>
      </c>
      <c r="FQ2009" s="201" t="s">
        <v>3012</v>
      </c>
      <c r="FR2009" s="201" t="s">
        <v>3012</v>
      </c>
      <c r="FS2009" s="201" t="s">
        <v>169</v>
      </c>
      <c r="FT2009" s="201" t="s">
        <v>143</v>
      </c>
      <c r="FU2009" s="201" t="s">
        <v>391</v>
      </c>
      <c r="FV2009" s="201" t="s">
        <v>3012</v>
      </c>
      <c r="FW2009" s="201" t="s">
        <v>641</v>
      </c>
      <c r="FX2009" s="201" t="s">
        <v>596</v>
      </c>
      <c r="FY2009" s="201" t="s">
        <v>937</v>
      </c>
      <c r="GA2009" s="201" t="s">
        <v>3012</v>
      </c>
      <c r="GB2009" s="201" t="s">
        <v>955</v>
      </c>
    </row>
    <row r="2010" spans="1:184" x14ac:dyDescent="0.25">
      <c r="A2010" s="30" t="s">
        <v>1592</v>
      </c>
      <c r="B2010" s="30" t="s">
        <v>1811</v>
      </c>
      <c r="C2010" s="30" t="s">
        <v>1890</v>
      </c>
      <c r="D2010" s="30" t="s">
        <v>1625</v>
      </c>
      <c r="E2010" s="30"/>
      <c r="F2010" s="30"/>
      <c r="G2010" s="30"/>
      <c r="H2010" s="30" t="s">
        <v>1700</v>
      </c>
      <c r="I2010" s="30" t="s">
        <v>3012</v>
      </c>
      <c r="J2010" s="30"/>
      <c r="K2010" s="30"/>
      <c r="L2010" s="30" t="s">
        <v>1619</v>
      </c>
      <c r="M2010" s="30"/>
      <c r="N2010" s="30"/>
      <c r="O2010" s="30" t="s">
        <v>3012</v>
      </c>
      <c r="P2010" s="30"/>
      <c r="Q2010" s="30"/>
      <c r="R2010" s="30" t="s">
        <v>1688</v>
      </c>
      <c r="S2010" s="30" t="s">
        <v>3012</v>
      </c>
      <c r="T2010" s="30"/>
      <c r="U2010" s="30" t="s">
        <v>36</v>
      </c>
      <c r="V2010" s="30" t="s">
        <v>3012</v>
      </c>
      <c r="W2010" s="30" t="s">
        <v>289</v>
      </c>
      <c r="X2010" s="30"/>
      <c r="Y2010" s="30"/>
      <c r="Z2010" s="30"/>
      <c r="AA2010" s="30" t="s">
        <v>3012</v>
      </c>
      <c r="AB2010" s="30"/>
      <c r="AC2010" s="30" t="s">
        <v>288</v>
      </c>
      <c r="AD2010" s="30"/>
      <c r="AE2010" s="30"/>
      <c r="AF2010" s="30" t="s">
        <v>761</v>
      </c>
      <c r="AG2010" s="30" t="s">
        <v>1873</v>
      </c>
      <c r="AH2010" s="30"/>
      <c r="AI2010" s="30" t="s">
        <v>1736</v>
      </c>
      <c r="AJ2010" s="30"/>
      <c r="AK2010" s="30" t="s">
        <v>1839</v>
      </c>
      <c r="AL2010" s="30" t="s">
        <v>440</v>
      </c>
      <c r="AM2010" s="30"/>
      <c r="AN2010" s="30" t="s">
        <v>1718</v>
      </c>
      <c r="AO2010" s="30"/>
      <c r="AP2010" s="30"/>
      <c r="AQ2010" s="30"/>
      <c r="AR2010" s="30" t="s">
        <v>3012</v>
      </c>
      <c r="AS2010" s="30"/>
      <c r="AT2010" s="30"/>
      <c r="AU2010" s="30"/>
      <c r="AV2010" s="30" t="s">
        <v>3012</v>
      </c>
      <c r="AW2010" s="30" t="s">
        <v>1924</v>
      </c>
      <c r="AX2010" s="30" t="s">
        <v>1587</v>
      </c>
      <c r="AY2010" s="30"/>
      <c r="AZ2010" s="30"/>
      <c r="BA2010" s="30" t="s">
        <v>1655</v>
      </c>
      <c r="BB2010" s="30" t="s">
        <v>151</v>
      </c>
      <c r="BC2010" s="30"/>
      <c r="BD2010" s="30" t="s">
        <v>34</v>
      </c>
      <c r="BE2010" s="30" t="s">
        <v>371</v>
      </c>
      <c r="BF2010" s="30"/>
      <c r="BG2010" s="30" t="s">
        <v>197</v>
      </c>
      <c r="BH2010" s="30"/>
      <c r="BI2010" s="30"/>
      <c r="BJ2010" s="30" t="s">
        <v>553</v>
      </c>
      <c r="BK2010" s="30"/>
      <c r="BL2010" s="30" t="s">
        <v>87</v>
      </c>
      <c r="BM2010" s="30"/>
      <c r="BN2010" s="30" t="s">
        <v>121</v>
      </c>
      <c r="BO2010" s="30" t="s">
        <v>258</v>
      </c>
      <c r="BP2010" s="30" t="s">
        <v>160</v>
      </c>
      <c r="BQ2010" s="30"/>
      <c r="BR2010" s="30" t="s">
        <v>1422</v>
      </c>
      <c r="BS2010" s="30"/>
      <c r="BT2010" s="30" t="s">
        <v>456</v>
      </c>
      <c r="BU2010" s="30" t="s">
        <v>318</v>
      </c>
      <c r="BV2010" s="30"/>
      <c r="BW2010" s="30"/>
      <c r="BX2010" s="30"/>
      <c r="BY2010" s="30" t="s">
        <v>12</v>
      </c>
      <c r="BZ2010" s="30" t="s">
        <v>271</v>
      </c>
      <c r="CA2010" s="30"/>
      <c r="CB2010" s="30" t="s">
        <v>1795</v>
      </c>
      <c r="CC2010" s="30"/>
      <c r="CD2010" s="30"/>
      <c r="CE2010" s="30"/>
      <c r="CF2010" s="30"/>
      <c r="CG2010" s="30"/>
      <c r="CH2010" s="30"/>
      <c r="CI2010" s="30"/>
      <c r="CJ2010" s="30" t="s">
        <v>3012</v>
      </c>
      <c r="CK2010" s="30"/>
      <c r="CL2010" s="30" t="s">
        <v>367</v>
      </c>
      <c r="CM2010" s="30" t="s">
        <v>1609</v>
      </c>
      <c r="CN2010" s="30" t="s">
        <v>1441</v>
      </c>
      <c r="CO2010" s="30"/>
      <c r="CP2010" s="30"/>
      <c r="CQ2010" s="30" t="s">
        <v>872</v>
      </c>
      <c r="CR2010" s="30"/>
      <c r="CW2010" s="201" t="s">
        <v>1220</v>
      </c>
      <c r="CX2010" s="201" t="s">
        <v>3012</v>
      </c>
      <c r="CY2010" s="201" t="s">
        <v>1271</v>
      </c>
      <c r="DB2010" s="201" t="s">
        <v>125</v>
      </c>
      <c r="DE2010" s="201" t="s">
        <v>3012</v>
      </c>
      <c r="DG2010" s="201" t="s">
        <v>1869</v>
      </c>
      <c r="DJ2010" s="201" t="s">
        <v>1808</v>
      </c>
      <c r="DL2010" s="201" t="s">
        <v>3012</v>
      </c>
      <c r="DM2010" s="201" t="s">
        <v>1530</v>
      </c>
      <c r="DN2010" s="201" t="s">
        <v>1263</v>
      </c>
      <c r="DO2010" s="201" t="s">
        <v>1164</v>
      </c>
      <c r="DP2010" s="201" t="s">
        <v>1269</v>
      </c>
      <c r="DS2010" s="201" t="s">
        <v>1163</v>
      </c>
      <c r="DX2010" s="201" t="s">
        <v>3012</v>
      </c>
      <c r="DY2010" s="201" t="s">
        <v>668</v>
      </c>
      <c r="ED2010" s="201" t="s">
        <v>3012</v>
      </c>
      <c r="EH2010" s="201" t="s">
        <v>1679</v>
      </c>
      <c r="EL2010" s="201" t="s">
        <v>1701</v>
      </c>
      <c r="EM2010" s="201" t="s">
        <v>1782</v>
      </c>
      <c r="EP2010" s="201" t="s">
        <v>1765</v>
      </c>
      <c r="ER2010" s="201" t="s">
        <v>568</v>
      </c>
      <c r="FA2010" s="201" t="s">
        <v>3012</v>
      </c>
      <c r="FC2010" s="201" t="s">
        <v>1689</v>
      </c>
      <c r="FD2010" s="201" t="s">
        <v>723</v>
      </c>
      <c r="FE2010" s="201" t="s">
        <v>3012</v>
      </c>
      <c r="FG2010" s="201" t="s">
        <v>650</v>
      </c>
      <c r="FJ2010" s="201" t="s">
        <v>1687</v>
      </c>
      <c r="FK2010" s="201" t="s">
        <v>648</v>
      </c>
      <c r="FL2010" s="201" t="s">
        <v>277</v>
      </c>
      <c r="FN2010" s="201" t="s">
        <v>825</v>
      </c>
      <c r="FO2010" s="201" t="s">
        <v>672</v>
      </c>
      <c r="FP2010" s="201" t="s">
        <v>3012</v>
      </c>
      <c r="FS2010" s="201" t="s">
        <v>286</v>
      </c>
      <c r="FT2010" s="201" t="s">
        <v>169</v>
      </c>
      <c r="FU2010" s="201" t="s">
        <v>1188</v>
      </c>
      <c r="FW2010" s="201" t="s">
        <v>794</v>
      </c>
      <c r="FX2010" s="201" t="s">
        <v>641</v>
      </c>
      <c r="FY2010" s="201" t="s">
        <v>938</v>
      </c>
      <c r="GB2010" s="201" t="s">
        <v>3013</v>
      </c>
    </row>
    <row r="2011" spans="1:184" x14ac:dyDescent="0.25">
      <c r="A2011" s="30" t="s">
        <v>1621</v>
      </c>
      <c r="B2011" s="30" t="s">
        <v>1834</v>
      </c>
      <c r="C2011" s="30" t="s">
        <v>27</v>
      </c>
      <c r="D2011" s="30" t="s">
        <v>1626</v>
      </c>
      <c r="E2011" s="30"/>
      <c r="F2011" s="30"/>
      <c r="G2011" s="30"/>
      <c r="H2011" s="30" t="s">
        <v>102</v>
      </c>
      <c r="I2011" s="30"/>
      <c r="J2011" s="30"/>
      <c r="K2011" s="30"/>
      <c r="L2011" s="30" t="s">
        <v>3012</v>
      </c>
      <c r="M2011" s="30"/>
      <c r="N2011" s="30"/>
      <c r="O2011" s="30"/>
      <c r="P2011" s="30"/>
      <c r="Q2011" s="30"/>
      <c r="R2011" s="30" t="s">
        <v>1696</v>
      </c>
      <c r="S2011" s="30"/>
      <c r="T2011" s="30"/>
      <c r="U2011" s="30" t="s">
        <v>158</v>
      </c>
      <c r="V2011" s="30"/>
      <c r="W2011" s="30" t="s">
        <v>3012</v>
      </c>
      <c r="X2011" s="30"/>
      <c r="Y2011" s="30"/>
      <c r="Z2011" s="30"/>
      <c r="AA2011" s="30"/>
      <c r="AB2011" s="30"/>
      <c r="AC2011" s="30" t="s">
        <v>1113</v>
      </c>
      <c r="AD2011" s="30"/>
      <c r="AE2011" s="30"/>
      <c r="AF2011" s="30" t="s">
        <v>3012</v>
      </c>
      <c r="AG2011" s="30" t="s">
        <v>1874</v>
      </c>
      <c r="AH2011" s="30"/>
      <c r="AI2011" s="30" t="s">
        <v>1757</v>
      </c>
      <c r="AJ2011" s="30"/>
      <c r="AK2011" s="30" t="s">
        <v>1840</v>
      </c>
      <c r="AL2011" s="30" t="s">
        <v>3012</v>
      </c>
      <c r="AM2011" s="30"/>
      <c r="AN2011" s="30" t="s">
        <v>1732</v>
      </c>
      <c r="AO2011" s="30"/>
      <c r="AP2011" s="30"/>
      <c r="AQ2011" s="30"/>
      <c r="AR2011" s="30"/>
      <c r="AS2011" s="30"/>
      <c r="AT2011" s="30"/>
      <c r="AU2011" s="30"/>
      <c r="AV2011" s="30"/>
      <c r="AW2011" s="30" t="s">
        <v>1961</v>
      </c>
      <c r="AX2011" s="30" t="s">
        <v>1602</v>
      </c>
      <c r="AY2011" s="30"/>
      <c r="AZ2011" s="30"/>
      <c r="BA2011" s="30" t="s">
        <v>1666</v>
      </c>
      <c r="BB2011" s="30" t="s">
        <v>1240</v>
      </c>
      <c r="BC2011" s="30"/>
      <c r="BD2011" s="30" t="s">
        <v>38</v>
      </c>
      <c r="BE2011" s="30" t="s">
        <v>1238</v>
      </c>
      <c r="BF2011" s="30"/>
      <c r="BG2011" s="30" t="s">
        <v>3012</v>
      </c>
      <c r="BH2011" s="30"/>
      <c r="BI2011" s="30"/>
      <c r="BJ2011" s="30" t="s">
        <v>629</v>
      </c>
      <c r="BK2011" s="30"/>
      <c r="BL2011" s="30" t="s">
        <v>88</v>
      </c>
      <c r="BM2011" s="30"/>
      <c r="BN2011" s="30" t="s">
        <v>122</v>
      </c>
      <c r="BO2011" s="30" t="s">
        <v>1119</v>
      </c>
      <c r="BP2011" s="30" t="s">
        <v>161</v>
      </c>
      <c r="BQ2011" s="30"/>
      <c r="BR2011" s="30" t="s">
        <v>3012</v>
      </c>
      <c r="BS2011" s="30"/>
      <c r="BT2011" s="30" t="s">
        <v>3012</v>
      </c>
      <c r="BU2011" s="30" t="s">
        <v>420</v>
      </c>
      <c r="BV2011" s="30"/>
      <c r="BW2011" s="30"/>
      <c r="BX2011" s="30"/>
      <c r="BY2011" s="30" t="s">
        <v>52</v>
      </c>
      <c r="BZ2011" s="30" t="s">
        <v>1183</v>
      </c>
      <c r="CA2011" s="30"/>
      <c r="CB2011" s="30" t="s">
        <v>1818</v>
      </c>
      <c r="CC2011" s="30"/>
      <c r="CD2011" s="30"/>
      <c r="CE2011" s="30"/>
      <c r="CF2011" s="30"/>
      <c r="CG2011" s="30"/>
      <c r="CH2011" s="30"/>
      <c r="CI2011" s="30"/>
      <c r="CJ2011" s="30"/>
      <c r="CK2011" s="30"/>
      <c r="CL2011" s="30" t="s">
        <v>3012</v>
      </c>
      <c r="CM2011" s="30" t="s">
        <v>1610</v>
      </c>
      <c r="CN2011" s="30" t="s">
        <v>547</v>
      </c>
      <c r="CO2011" s="30"/>
      <c r="CP2011" s="30"/>
      <c r="CQ2011" s="30" t="s">
        <v>873</v>
      </c>
      <c r="CR2011" s="30"/>
      <c r="CW2011" s="201" t="s">
        <v>1400</v>
      </c>
      <c r="CY2011" s="201" t="s">
        <v>1389</v>
      </c>
      <c r="DB2011" s="201" t="s">
        <v>170</v>
      </c>
      <c r="DG2011" s="201" t="s">
        <v>109</v>
      </c>
      <c r="DJ2011" s="201" t="s">
        <v>1823</v>
      </c>
      <c r="DM2011" s="201" t="s">
        <v>576</v>
      </c>
      <c r="DN2011" s="201" t="s">
        <v>1264</v>
      </c>
      <c r="DO2011" s="201" t="s">
        <v>1229</v>
      </c>
      <c r="DP2011" s="201" t="s">
        <v>1348</v>
      </c>
      <c r="DS2011" s="201" t="s">
        <v>3012</v>
      </c>
      <c r="DY2011" s="201" t="s">
        <v>3012</v>
      </c>
      <c r="EH2011" s="201" t="s">
        <v>1690</v>
      </c>
      <c r="EL2011" s="201" t="s">
        <v>1769</v>
      </c>
      <c r="EM2011" s="201" t="s">
        <v>1922</v>
      </c>
      <c r="EP2011" s="201" t="s">
        <v>1766</v>
      </c>
      <c r="ER2011" s="201" t="s">
        <v>3012</v>
      </c>
      <c r="FC2011" s="201" t="s">
        <v>1692</v>
      </c>
      <c r="FD2011" s="201" t="s">
        <v>949</v>
      </c>
      <c r="FG2011" s="201" t="s">
        <v>726</v>
      </c>
      <c r="FJ2011" s="201" t="s">
        <v>1773</v>
      </c>
      <c r="FK2011" s="201" t="s">
        <v>705</v>
      </c>
      <c r="FL2011" s="201" t="s">
        <v>648</v>
      </c>
      <c r="FN2011" s="201" t="s">
        <v>3012</v>
      </c>
      <c r="FO2011" s="201" t="s">
        <v>825</v>
      </c>
      <c r="FS2011" s="201" t="s">
        <v>310</v>
      </c>
      <c r="FT2011" s="201" t="s">
        <v>286</v>
      </c>
      <c r="FU2011" s="201" t="s">
        <v>1232</v>
      </c>
      <c r="FW2011" s="201" t="s">
        <v>928</v>
      </c>
      <c r="FX2011" s="201" t="s">
        <v>794</v>
      </c>
      <c r="FY2011" s="201" t="s">
        <v>3012</v>
      </c>
    </row>
    <row r="2012" spans="1:184" x14ac:dyDescent="0.25">
      <c r="A2012" s="30" t="s">
        <v>1817</v>
      </c>
      <c r="B2012" s="30" t="s">
        <v>1875</v>
      </c>
      <c r="C2012" s="30" t="s">
        <v>282</v>
      </c>
      <c r="D2012" s="30" t="s">
        <v>1627</v>
      </c>
      <c r="E2012" s="30"/>
      <c r="F2012" s="30"/>
      <c r="G2012" s="30"/>
      <c r="H2012" s="30" t="s">
        <v>1371</v>
      </c>
      <c r="I2012" s="30"/>
      <c r="J2012" s="30"/>
      <c r="K2012" s="30"/>
      <c r="L2012" s="30"/>
      <c r="M2012" s="30"/>
      <c r="N2012" s="30"/>
      <c r="O2012" s="30"/>
      <c r="P2012" s="30"/>
      <c r="Q2012" s="30"/>
      <c r="R2012" s="30" t="s">
        <v>1697</v>
      </c>
      <c r="S2012" s="30"/>
      <c r="T2012" s="30"/>
      <c r="U2012" s="30" t="s">
        <v>300</v>
      </c>
      <c r="V2012" s="30"/>
      <c r="W2012" s="30"/>
      <c r="X2012" s="30"/>
      <c r="Y2012" s="30"/>
      <c r="Z2012" s="30"/>
      <c r="AA2012" s="30"/>
      <c r="AB2012" s="30"/>
      <c r="AC2012" s="30" t="s">
        <v>1160</v>
      </c>
      <c r="AD2012" s="30"/>
      <c r="AE2012" s="30"/>
      <c r="AF2012" s="30"/>
      <c r="AG2012" s="30" t="s">
        <v>46</v>
      </c>
      <c r="AH2012" s="30"/>
      <c r="AI2012" s="30" t="s">
        <v>1762</v>
      </c>
      <c r="AJ2012" s="30"/>
      <c r="AK2012" s="30" t="s">
        <v>232</v>
      </c>
      <c r="AL2012" s="30"/>
      <c r="AM2012" s="30"/>
      <c r="AN2012" s="30" t="s">
        <v>1776</v>
      </c>
      <c r="AO2012" s="30"/>
      <c r="AP2012" s="30"/>
      <c r="AQ2012" s="30"/>
      <c r="AR2012" s="30"/>
      <c r="AS2012" s="30"/>
      <c r="AT2012" s="30"/>
      <c r="AU2012" s="30"/>
      <c r="AV2012" s="30"/>
      <c r="AW2012" s="30" t="s">
        <v>1962</v>
      </c>
      <c r="AX2012" s="30" t="s">
        <v>1611</v>
      </c>
      <c r="AY2012" s="30"/>
      <c r="AZ2012" s="30"/>
      <c r="BA2012" s="30" t="s">
        <v>1735</v>
      </c>
      <c r="BB2012" s="30" t="s">
        <v>1305</v>
      </c>
      <c r="BC2012" s="30"/>
      <c r="BD2012" s="30" t="s">
        <v>39</v>
      </c>
      <c r="BE2012" s="30" t="s">
        <v>3012</v>
      </c>
      <c r="BF2012" s="30"/>
      <c r="BG2012" s="30"/>
      <c r="BH2012" s="30"/>
      <c r="BI2012" s="30"/>
      <c r="BJ2012" s="30" t="s">
        <v>630</v>
      </c>
      <c r="BK2012" s="30"/>
      <c r="BL2012" s="30" t="s">
        <v>89</v>
      </c>
      <c r="BM2012" s="30"/>
      <c r="BN2012" s="30" t="s">
        <v>347</v>
      </c>
      <c r="BO2012" s="30" t="s">
        <v>1440</v>
      </c>
      <c r="BP2012" s="30" t="s">
        <v>411</v>
      </c>
      <c r="BQ2012" s="30"/>
      <c r="BR2012" s="30"/>
      <c r="BS2012" s="30"/>
      <c r="BT2012" s="30"/>
      <c r="BU2012" s="30" t="s">
        <v>424</v>
      </c>
      <c r="BV2012" s="30"/>
      <c r="BW2012" s="30"/>
      <c r="BX2012" s="30"/>
      <c r="BY2012" s="30" t="s">
        <v>86</v>
      </c>
      <c r="BZ2012" s="30" t="s">
        <v>3012</v>
      </c>
      <c r="CA2012" s="30"/>
      <c r="CB2012" s="30" t="s">
        <v>167</v>
      </c>
      <c r="CC2012" s="30"/>
      <c r="CD2012" s="30"/>
      <c r="CE2012" s="30"/>
      <c r="CF2012" s="30"/>
      <c r="CG2012" s="30"/>
      <c r="CH2012" s="30"/>
      <c r="CI2012" s="30"/>
      <c r="CJ2012" s="30"/>
      <c r="CK2012" s="30"/>
      <c r="CL2012" s="30"/>
      <c r="CM2012" s="30" t="s">
        <v>1657</v>
      </c>
      <c r="CN2012" s="30" t="s">
        <v>3012</v>
      </c>
      <c r="CO2012" s="30"/>
      <c r="CP2012" s="30"/>
      <c r="CQ2012" s="30" t="s">
        <v>3012</v>
      </c>
      <c r="CR2012" s="30"/>
      <c r="CW2012" s="201" t="s">
        <v>861</v>
      </c>
      <c r="CY2012" s="201" t="s">
        <v>1390</v>
      </c>
      <c r="DB2012" s="201" t="s">
        <v>230</v>
      </c>
      <c r="DG2012" s="201" t="s">
        <v>224</v>
      </c>
      <c r="DJ2012" s="201" t="s">
        <v>1846</v>
      </c>
      <c r="DM2012" s="201" t="s">
        <v>737</v>
      </c>
      <c r="DN2012" s="201" t="s">
        <v>3012</v>
      </c>
      <c r="DO2012" s="201" t="s">
        <v>1268</v>
      </c>
      <c r="DP2012" s="201" t="s">
        <v>1353</v>
      </c>
      <c r="EH2012" s="201" t="s">
        <v>1693</v>
      </c>
      <c r="EL2012" s="201" t="s">
        <v>1799</v>
      </c>
      <c r="EM2012" s="201" t="s">
        <v>1</v>
      </c>
      <c r="EP2012" s="201" t="s">
        <v>1940</v>
      </c>
      <c r="FC2012" s="201" t="s">
        <v>1738</v>
      </c>
      <c r="FD2012" s="201" t="s">
        <v>3012</v>
      </c>
      <c r="FG2012" s="201" t="s">
        <v>729</v>
      </c>
      <c r="FJ2012" s="201" t="s">
        <v>1796</v>
      </c>
      <c r="FK2012" s="201" t="s">
        <v>706</v>
      </c>
      <c r="FL2012" s="201" t="s">
        <v>705</v>
      </c>
      <c r="FO2012" s="201" t="s">
        <v>3012</v>
      </c>
      <c r="FS2012" s="201" t="s">
        <v>379</v>
      </c>
      <c r="FT2012" s="201" t="s">
        <v>310</v>
      </c>
      <c r="FU2012" s="201" t="s">
        <v>1326</v>
      </c>
      <c r="FW2012" s="201" t="s">
        <v>929</v>
      </c>
      <c r="FX2012" s="201" t="s">
        <v>928</v>
      </c>
    </row>
    <row r="2013" spans="1:184" x14ac:dyDescent="0.25">
      <c r="A2013" s="30" t="s">
        <v>1844</v>
      </c>
      <c r="B2013" s="30" t="s">
        <v>1904</v>
      </c>
      <c r="C2013" s="30" t="s">
        <v>425</v>
      </c>
      <c r="D2013" s="30" t="s">
        <v>1628</v>
      </c>
      <c r="E2013" s="30"/>
      <c r="F2013" s="30"/>
      <c r="G2013" s="30"/>
      <c r="H2013" s="30" t="s">
        <v>3012</v>
      </c>
      <c r="I2013" s="30"/>
      <c r="J2013" s="30"/>
      <c r="K2013" s="30"/>
      <c r="L2013" s="30"/>
      <c r="M2013" s="30"/>
      <c r="N2013" s="30"/>
      <c r="O2013" s="30"/>
      <c r="P2013" s="30"/>
      <c r="Q2013" s="30"/>
      <c r="R2013" s="30" t="s">
        <v>1698</v>
      </c>
      <c r="S2013" s="30"/>
      <c r="T2013" s="30"/>
      <c r="U2013" s="30" t="s">
        <v>406</v>
      </c>
      <c r="V2013" s="30"/>
      <c r="W2013" s="30"/>
      <c r="X2013" s="30"/>
      <c r="Y2013" s="30"/>
      <c r="Z2013" s="30"/>
      <c r="AA2013" s="30"/>
      <c r="AB2013" s="30"/>
      <c r="AC2013" s="30" t="s">
        <v>1208</v>
      </c>
      <c r="AD2013" s="30"/>
      <c r="AE2013" s="30"/>
      <c r="AF2013" s="30"/>
      <c r="AG2013" s="30" t="s">
        <v>228</v>
      </c>
      <c r="AH2013" s="30"/>
      <c r="AI2013" s="30" t="s">
        <v>1815</v>
      </c>
      <c r="AJ2013" s="30"/>
      <c r="AK2013" s="30" t="s">
        <v>1435</v>
      </c>
      <c r="AL2013" s="30"/>
      <c r="AM2013" s="30"/>
      <c r="AN2013" s="30" t="s">
        <v>1845</v>
      </c>
      <c r="AO2013" s="30"/>
      <c r="AP2013" s="30"/>
      <c r="AQ2013" s="30"/>
      <c r="AR2013" s="30"/>
      <c r="AS2013" s="30"/>
      <c r="AT2013" s="30"/>
      <c r="AU2013" s="30"/>
      <c r="AV2013" s="30"/>
      <c r="AW2013" s="30" t="s">
        <v>1963</v>
      </c>
      <c r="AX2013" s="30" t="s">
        <v>1612</v>
      </c>
      <c r="AY2013" s="30"/>
      <c r="AZ2013" s="30"/>
      <c r="BA2013" s="30" t="s">
        <v>1778</v>
      </c>
      <c r="BB2013" s="30" t="s">
        <v>1396</v>
      </c>
      <c r="BC2013" s="30"/>
      <c r="BD2013" s="30" t="s">
        <v>40</v>
      </c>
      <c r="BE2013" s="30"/>
      <c r="BF2013" s="30"/>
      <c r="BG2013" s="30"/>
      <c r="BH2013" s="30"/>
      <c r="BI2013" s="30"/>
      <c r="BJ2013" s="30" t="s">
        <v>3012</v>
      </c>
      <c r="BK2013" s="30"/>
      <c r="BL2013" s="30" t="s">
        <v>935</v>
      </c>
      <c r="BM2013" s="30"/>
      <c r="BN2013" s="30" t="s">
        <v>1222</v>
      </c>
      <c r="BO2013" s="30" t="s">
        <v>3012</v>
      </c>
      <c r="BP2013" s="30" t="s">
        <v>1144</v>
      </c>
      <c r="BQ2013" s="30"/>
      <c r="BR2013" s="30"/>
      <c r="BS2013" s="30"/>
      <c r="BT2013" s="30"/>
      <c r="BU2013" s="30" t="s">
        <v>1535</v>
      </c>
      <c r="BV2013" s="30"/>
      <c r="BW2013" s="30"/>
      <c r="BX2013" s="30"/>
      <c r="BY2013" s="30" t="s">
        <v>171</v>
      </c>
      <c r="BZ2013" s="30"/>
      <c r="CA2013" s="30"/>
      <c r="CB2013" s="30" t="s">
        <v>212</v>
      </c>
      <c r="CC2013" s="30"/>
      <c r="CD2013" s="30"/>
      <c r="CE2013" s="30"/>
      <c r="CF2013" s="30"/>
      <c r="CG2013" s="30"/>
      <c r="CH2013" s="30"/>
      <c r="CI2013" s="30"/>
      <c r="CJ2013" s="30"/>
      <c r="CK2013" s="30"/>
      <c r="CL2013" s="30"/>
      <c r="CM2013" s="30" t="s">
        <v>1658</v>
      </c>
      <c r="CN2013" s="30"/>
      <c r="CO2013" s="30"/>
      <c r="CP2013" s="30"/>
      <c r="CQ2013" s="30"/>
      <c r="CR2013" s="30"/>
      <c r="CW2013" s="201" t="s">
        <v>3012</v>
      </c>
      <c r="CY2013" s="201" t="s">
        <v>1482</v>
      </c>
      <c r="DB2013" s="201" t="s">
        <v>306</v>
      </c>
      <c r="DG2013" s="201" t="s">
        <v>1180</v>
      </c>
      <c r="DJ2013" s="201" t="s">
        <v>1856</v>
      </c>
      <c r="DM2013" s="201" t="s">
        <v>3012</v>
      </c>
      <c r="DO2013" s="201" t="s">
        <v>1457</v>
      </c>
      <c r="DP2013" s="201" t="s">
        <v>1361</v>
      </c>
      <c r="EH2013" s="201" t="s">
        <v>1744</v>
      </c>
      <c r="EL2013" s="201" t="s">
        <v>1809</v>
      </c>
      <c r="EM2013" s="201" t="s">
        <v>196</v>
      </c>
      <c r="EP2013" s="201" t="s">
        <v>221</v>
      </c>
      <c r="FC2013" s="201" t="s">
        <v>1764</v>
      </c>
      <c r="FG2013" s="201" t="s">
        <v>731</v>
      </c>
      <c r="FJ2013" s="201" t="s">
        <v>1898</v>
      </c>
      <c r="FK2013" s="201" t="s">
        <v>3012</v>
      </c>
      <c r="FL2013" s="201" t="s">
        <v>706</v>
      </c>
      <c r="FS2013" s="201" t="s">
        <v>412</v>
      </c>
      <c r="FT2013" s="201" t="s">
        <v>379</v>
      </c>
      <c r="FU2013" s="201" t="s">
        <v>1434</v>
      </c>
      <c r="FW2013" s="201" t="s">
        <v>930</v>
      </c>
      <c r="FX2013" s="201" t="s">
        <v>929</v>
      </c>
    </row>
    <row r="2014" spans="1:184" x14ac:dyDescent="0.25">
      <c r="A2014" s="30" t="s">
        <v>5</v>
      </c>
      <c r="B2014" s="30" t="s">
        <v>1911</v>
      </c>
      <c r="C2014" s="30" t="s">
        <v>428</v>
      </c>
      <c r="D2014" s="30" t="s">
        <v>1629</v>
      </c>
      <c r="E2014" s="30"/>
      <c r="F2014" s="30"/>
      <c r="G2014" s="30"/>
      <c r="H2014" s="30"/>
      <c r="I2014" s="30"/>
      <c r="J2014" s="30"/>
      <c r="K2014" s="30"/>
      <c r="L2014" s="30"/>
      <c r="M2014" s="30"/>
      <c r="N2014" s="30"/>
      <c r="O2014" s="30"/>
      <c r="P2014" s="30"/>
      <c r="Q2014" s="30"/>
      <c r="R2014" s="30" t="s">
        <v>1699</v>
      </c>
      <c r="S2014" s="30"/>
      <c r="T2014" s="30"/>
      <c r="U2014" s="30" t="s">
        <v>1075</v>
      </c>
      <c r="V2014" s="30"/>
      <c r="W2014" s="30"/>
      <c r="X2014" s="30"/>
      <c r="Y2014" s="30"/>
      <c r="Z2014" s="30"/>
      <c r="AA2014" s="30"/>
      <c r="AB2014" s="30"/>
      <c r="AC2014" s="30" t="s">
        <v>1280</v>
      </c>
      <c r="AD2014" s="30"/>
      <c r="AE2014" s="30"/>
      <c r="AF2014" s="30"/>
      <c r="AG2014" s="30" t="s">
        <v>229</v>
      </c>
      <c r="AH2014" s="30"/>
      <c r="AI2014" s="30" t="s">
        <v>1830</v>
      </c>
      <c r="AJ2014" s="30"/>
      <c r="AK2014" s="30" t="s">
        <v>643</v>
      </c>
      <c r="AL2014" s="30"/>
      <c r="AM2014" s="30"/>
      <c r="AN2014" s="30" t="s">
        <v>1849</v>
      </c>
      <c r="AO2014" s="30"/>
      <c r="AP2014" s="30"/>
      <c r="AQ2014" s="30"/>
      <c r="AR2014" s="30"/>
      <c r="AS2014" s="30"/>
      <c r="AT2014" s="30"/>
      <c r="AU2014" s="30"/>
      <c r="AV2014" s="30"/>
      <c r="AW2014" s="30" t="s">
        <v>1964</v>
      </c>
      <c r="AX2014" s="30" t="s">
        <v>1640</v>
      </c>
      <c r="AY2014" s="30"/>
      <c r="AZ2014" s="30"/>
      <c r="BA2014" s="30" t="s">
        <v>1779</v>
      </c>
      <c r="BB2014" s="30" t="s">
        <v>526</v>
      </c>
      <c r="BC2014" s="30"/>
      <c r="BD2014" s="30" t="s">
        <v>68</v>
      </c>
      <c r="BE2014" s="30"/>
      <c r="BF2014" s="30"/>
      <c r="BG2014" s="30"/>
      <c r="BH2014" s="30"/>
      <c r="BI2014" s="30"/>
      <c r="BJ2014" s="30"/>
      <c r="BK2014" s="30"/>
      <c r="BL2014" s="30" t="s">
        <v>3012</v>
      </c>
      <c r="BM2014" s="30"/>
      <c r="BN2014" s="30" t="s">
        <v>1359</v>
      </c>
      <c r="BO2014" s="30"/>
      <c r="BP2014" s="30" t="s">
        <v>1228</v>
      </c>
      <c r="BQ2014" s="30"/>
      <c r="BR2014" s="30"/>
      <c r="BS2014" s="30"/>
      <c r="BT2014" s="30"/>
      <c r="BU2014" s="30" t="s">
        <v>1536</v>
      </c>
      <c r="BV2014" s="30"/>
      <c r="BW2014" s="30"/>
      <c r="BX2014" s="30"/>
      <c r="BY2014" s="30" t="s">
        <v>187</v>
      </c>
      <c r="BZ2014" s="30"/>
      <c r="CA2014" s="30"/>
      <c r="CB2014" s="30" t="s">
        <v>287</v>
      </c>
      <c r="CC2014" s="30"/>
      <c r="CD2014" s="30"/>
      <c r="CE2014" s="30"/>
      <c r="CF2014" s="30"/>
      <c r="CG2014" s="30"/>
      <c r="CH2014" s="30"/>
      <c r="CI2014" s="30"/>
      <c r="CJ2014" s="30"/>
      <c r="CK2014" s="30"/>
      <c r="CL2014" s="30"/>
      <c r="CM2014" s="30" t="s">
        <v>1661</v>
      </c>
      <c r="CN2014" s="30"/>
      <c r="CO2014" s="30"/>
      <c r="CP2014" s="30"/>
      <c r="CQ2014" s="30"/>
      <c r="CR2014" s="30"/>
      <c r="CY2014" s="201" t="s">
        <v>1510</v>
      </c>
      <c r="DB2014" s="201" t="s">
        <v>319</v>
      </c>
      <c r="DG2014" s="201" t="s">
        <v>1181</v>
      </c>
      <c r="DJ2014" s="201" t="s">
        <v>13</v>
      </c>
      <c r="DO2014" s="201" t="s">
        <v>679</v>
      </c>
      <c r="DP2014" s="201" t="s">
        <v>1362</v>
      </c>
      <c r="EH2014" s="201" t="s">
        <v>1745</v>
      </c>
      <c r="EL2014" s="201" t="s">
        <v>1812</v>
      </c>
      <c r="EM2014" s="201" t="s">
        <v>1330</v>
      </c>
      <c r="EP2014" s="201" t="s">
        <v>222</v>
      </c>
      <c r="FC2014" s="201" t="s">
        <v>1791</v>
      </c>
      <c r="FG2014" s="201" t="s">
        <v>819</v>
      </c>
      <c r="FJ2014" s="201" t="s">
        <v>1914</v>
      </c>
      <c r="FL2014" s="201" t="s">
        <v>3012</v>
      </c>
      <c r="FS2014" s="201" t="s">
        <v>1157</v>
      </c>
      <c r="FT2014" s="201" t="s">
        <v>412</v>
      </c>
      <c r="FU2014" s="201" t="s">
        <v>687</v>
      </c>
      <c r="FW2014" s="201" t="s">
        <v>3012</v>
      </c>
      <c r="FX2014" s="201" t="s">
        <v>930</v>
      </c>
    </row>
    <row r="2015" spans="1:184" x14ac:dyDescent="0.25">
      <c r="A2015" s="30" t="s">
        <v>16</v>
      </c>
      <c r="B2015" s="30" t="s">
        <v>1919</v>
      </c>
      <c r="C2015" s="30" t="s">
        <v>1097</v>
      </c>
      <c r="D2015" s="30" t="s">
        <v>1633</v>
      </c>
      <c r="E2015" s="30"/>
      <c r="F2015" s="30"/>
      <c r="G2015" s="30"/>
      <c r="H2015" s="30"/>
      <c r="I2015" s="30"/>
      <c r="J2015" s="30"/>
      <c r="K2015" s="30"/>
      <c r="L2015" s="30"/>
      <c r="M2015" s="30"/>
      <c r="N2015" s="30"/>
      <c r="O2015" s="30"/>
      <c r="P2015" s="30"/>
      <c r="Q2015" s="30"/>
      <c r="R2015" s="30" t="s">
        <v>1723</v>
      </c>
      <c r="S2015" s="30"/>
      <c r="T2015" s="30"/>
      <c r="U2015" s="30" t="s">
        <v>1193</v>
      </c>
      <c r="V2015" s="30"/>
      <c r="W2015" s="30"/>
      <c r="X2015" s="30"/>
      <c r="Y2015" s="30"/>
      <c r="Z2015" s="30"/>
      <c r="AA2015" s="30"/>
      <c r="AB2015" s="30"/>
      <c r="AC2015" s="30" t="s">
        <v>636</v>
      </c>
      <c r="AD2015" s="30"/>
      <c r="AE2015" s="30"/>
      <c r="AF2015" s="30"/>
      <c r="AG2015" s="30" t="s">
        <v>314</v>
      </c>
      <c r="AH2015" s="30"/>
      <c r="AI2015" s="30" t="s">
        <v>1832</v>
      </c>
      <c r="AJ2015" s="30"/>
      <c r="AK2015" s="30" t="s">
        <v>3012</v>
      </c>
      <c r="AL2015" s="30"/>
      <c r="AM2015" s="30"/>
      <c r="AN2015" s="30" t="s">
        <v>1878</v>
      </c>
      <c r="AO2015" s="30"/>
      <c r="AP2015" s="30"/>
      <c r="AQ2015" s="30"/>
      <c r="AR2015" s="30"/>
      <c r="AS2015" s="30"/>
      <c r="AT2015" s="30"/>
      <c r="AU2015" s="30"/>
      <c r="AV2015" s="30"/>
      <c r="AW2015" s="30" t="s">
        <v>1965</v>
      </c>
      <c r="AX2015" s="30" t="s">
        <v>1642</v>
      </c>
      <c r="AY2015" s="30"/>
      <c r="AZ2015" s="30"/>
      <c r="BA2015" s="30" t="s">
        <v>1780</v>
      </c>
      <c r="BB2015" s="30" t="s">
        <v>734</v>
      </c>
      <c r="BC2015" s="30"/>
      <c r="BD2015" s="30" t="s">
        <v>273</v>
      </c>
      <c r="BE2015" s="30"/>
      <c r="BF2015" s="30"/>
      <c r="BG2015" s="30"/>
      <c r="BH2015" s="30"/>
      <c r="BI2015" s="30"/>
      <c r="BJ2015" s="30"/>
      <c r="BK2015" s="30"/>
      <c r="BL2015" s="30"/>
      <c r="BM2015" s="30"/>
      <c r="BN2015" s="30" t="s">
        <v>1406</v>
      </c>
      <c r="BO2015" s="30"/>
      <c r="BP2015" s="30" t="s">
        <v>1297</v>
      </c>
      <c r="BQ2015" s="30"/>
      <c r="BR2015" s="30"/>
      <c r="BS2015" s="30"/>
      <c r="BT2015" s="30"/>
      <c r="BU2015" s="30" t="s">
        <v>525</v>
      </c>
      <c r="BV2015" s="30"/>
      <c r="BW2015" s="30"/>
      <c r="BX2015" s="30"/>
      <c r="BY2015" s="30" t="s">
        <v>256</v>
      </c>
      <c r="BZ2015" s="30"/>
      <c r="CA2015" s="30"/>
      <c r="CB2015" s="30" t="s">
        <v>315</v>
      </c>
      <c r="CC2015" s="30"/>
      <c r="CD2015" s="30"/>
      <c r="CE2015" s="30"/>
      <c r="CF2015" s="30"/>
      <c r="CG2015" s="30"/>
      <c r="CH2015" s="30"/>
      <c r="CI2015" s="30"/>
      <c r="CJ2015" s="30"/>
      <c r="CK2015" s="30"/>
      <c r="CL2015" s="30"/>
      <c r="CM2015" s="30" t="s">
        <v>1664</v>
      </c>
      <c r="CN2015" s="30"/>
      <c r="CO2015" s="30"/>
      <c r="CP2015" s="30"/>
      <c r="CQ2015" s="30"/>
      <c r="CR2015" s="30"/>
      <c r="CY2015" s="201" t="s">
        <v>3012</v>
      </c>
      <c r="DB2015" s="201" t="s">
        <v>344</v>
      </c>
      <c r="DG2015" s="201" t="s">
        <v>1212</v>
      </c>
      <c r="DJ2015" s="201" t="s">
        <v>24</v>
      </c>
      <c r="DO2015" s="201" t="s">
        <v>3012</v>
      </c>
      <c r="DP2015" s="201" t="s">
        <v>1363</v>
      </c>
      <c r="EH2015" s="201" t="s">
        <v>1798</v>
      </c>
      <c r="EL2015" s="201" t="s">
        <v>1881</v>
      </c>
      <c r="EM2015" s="201" t="s">
        <v>1458</v>
      </c>
      <c r="EP2015" s="201" t="s">
        <v>223</v>
      </c>
      <c r="FC2015" s="201" t="s">
        <v>1807</v>
      </c>
      <c r="FG2015" s="201" t="s">
        <v>3012</v>
      </c>
      <c r="FJ2015" s="201" t="s">
        <v>1920</v>
      </c>
      <c r="FS2015" s="201" t="s">
        <v>1230</v>
      </c>
      <c r="FT2015" s="201" t="s">
        <v>1157</v>
      </c>
      <c r="FU2015" s="201" t="s">
        <v>736</v>
      </c>
      <c r="FX2015" s="201" t="s">
        <v>3012</v>
      </c>
    </row>
    <row r="2016" spans="1:184" x14ac:dyDescent="0.25">
      <c r="A2016" s="30" t="s">
        <v>45</v>
      </c>
      <c r="B2016" s="30" t="s">
        <v>44</v>
      </c>
      <c r="C2016" s="30" t="s">
        <v>1254</v>
      </c>
      <c r="D2016" s="30" t="s">
        <v>1695</v>
      </c>
      <c r="E2016" s="30"/>
      <c r="F2016" s="30"/>
      <c r="G2016" s="30"/>
      <c r="H2016" s="30"/>
      <c r="I2016" s="30"/>
      <c r="J2016" s="30"/>
      <c r="K2016" s="30"/>
      <c r="L2016" s="30"/>
      <c r="M2016" s="30"/>
      <c r="N2016" s="30"/>
      <c r="O2016" s="30"/>
      <c r="P2016" s="30"/>
      <c r="Q2016" s="30"/>
      <c r="R2016" s="30" t="s">
        <v>1724</v>
      </c>
      <c r="S2016" s="30"/>
      <c r="T2016" s="30"/>
      <c r="U2016" s="30" t="s">
        <v>1325</v>
      </c>
      <c r="V2016" s="30"/>
      <c r="W2016" s="30"/>
      <c r="X2016" s="30"/>
      <c r="Y2016" s="30"/>
      <c r="Z2016" s="30"/>
      <c r="AA2016" s="30"/>
      <c r="AB2016" s="30"/>
      <c r="AC2016" s="30" t="s">
        <v>860</v>
      </c>
      <c r="AD2016" s="30"/>
      <c r="AE2016" s="30"/>
      <c r="AF2016" s="30"/>
      <c r="AG2016" s="30" t="s">
        <v>1281</v>
      </c>
      <c r="AH2016" s="30"/>
      <c r="AI2016" s="30" t="s">
        <v>1833</v>
      </c>
      <c r="AJ2016" s="30"/>
      <c r="AK2016" s="30"/>
      <c r="AL2016" s="30"/>
      <c r="AM2016" s="30"/>
      <c r="AN2016" s="30" t="s">
        <v>1892</v>
      </c>
      <c r="AO2016" s="30"/>
      <c r="AP2016" s="30"/>
      <c r="AQ2016" s="30"/>
      <c r="AR2016" s="30"/>
      <c r="AS2016" s="30"/>
      <c r="AT2016" s="30"/>
      <c r="AU2016" s="30"/>
      <c r="AV2016" s="30"/>
      <c r="AW2016" s="30" t="s">
        <v>1966</v>
      </c>
      <c r="AX2016" s="30" t="s">
        <v>1654</v>
      </c>
      <c r="AY2016" s="30"/>
      <c r="AZ2016" s="30"/>
      <c r="BA2016" s="30" t="s">
        <v>1816</v>
      </c>
      <c r="BB2016" s="30" t="s">
        <v>3012</v>
      </c>
      <c r="BC2016" s="30"/>
      <c r="BD2016" s="30" t="s">
        <v>274</v>
      </c>
      <c r="BE2016" s="30"/>
      <c r="BF2016" s="30"/>
      <c r="BG2016" s="30"/>
      <c r="BH2016" s="30"/>
      <c r="BI2016" s="30"/>
      <c r="BJ2016" s="30"/>
      <c r="BK2016" s="30"/>
      <c r="BL2016" s="30"/>
      <c r="BM2016" s="30"/>
      <c r="BN2016" s="30" t="s">
        <v>1429</v>
      </c>
      <c r="BO2016" s="30"/>
      <c r="BP2016" s="30" t="s">
        <v>1405</v>
      </c>
      <c r="BQ2016" s="30"/>
      <c r="BR2016" s="30"/>
      <c r="BS2016" s="30"/>
      <c r="BT2016" s="30"/>
      <c r="BU2016" s="30" t="s">
        <v>856</v>
      </c>
      <c r="BV2016" s="30"/>
      <c r="BW2016" s="30"/>
      <c r="BX2016" s="30"/>
      <c r="BY2016" s="30" t="s">
        <v>257</v>
      </c>
      <c r="BZ2016" s="30"/>
      <c r="CA2016" s="30"/>
      <c r="CB2016" s="30" t="s">
        <v>386</v>
      </c>
      <c r="CC2016" s="30"/>
      <c r="CD2016" s="30"/>
      <c r="CE2016" s="30"/>
      <c r="CF2016" s="30"/>
      <c r="CG2016" s="30"/>
      <c r="CH2016" s="30"/>
      <c r="CI2016" s="30"/>
      <c r="CJ2016" s="30"/>
      <c r="CK2016" s="30"/>
      <c r="CL2016" s="30"/>
      <c r="CM2016" s="30" t="s">
        <v>1673</v>
      </c>
      <c r="CN2016" s="30"/>
      <c r="CO2016" s="30"/>
      <c r="CP2016" s="30"/>
      <c r="CQ2016" s="30"/>
      <c r="CR2016" s="30"/>
      <c r="DB2016" s="201" t="s">
        <v>407</v>
      </c>
      <c r="DG2016" s="201" t="s">
        <v>1265</v>
      </c>
      <c r="DJ2016" s="201" t="s">
        <v>53</v>
      </c>
      <c r="DP2016" s="201" t="s">
        <v>1404</v>
      </c>
      <c r="EH2016" s="201" t="s">
        <v>25</v>
      </c>
      <c r="EL2016" s="201" t="s">
        <v>1893</v>
      </c>
      <c r="EM2016" s="201" t="s">
        <v>1483</v>
      </c>
      <c r="EP2016" s="201" t="s">
        <v>527</v>
      </c>
      <c r="FC2016" s="201" t="s">
        <v>1862</v>
      </c>
      <c r="FJ2016" s="201" t="s">
        <v>202</v>
      </c>
      <c r="FS2016" s="201" t="s">
        <v>600</v>
      </c>
      <c r="FT2016" s="201" t="s">
        <v>1230</v>
      </c>
      <c r="FU2016" s="201" t="s">
        <v>750</v>
      </c>
    </row>
    <row r="2017" spans="1:177" x14ac:dyDescent="0.25">
      <c r="A2017" s="30" t="s">
        <v>67</v>
      </c>
      <c r="B2017" s="30" t="s">
        <v>124</v>
      </c>
      <c r="C2017" s="30" t="s">
        <v>548</v>
      </c>
      <c r="D2017" s="30" t="s">
        <v>1810</v>
      </c>
      <c r="E2017" s="30"/>
      <c r="F2017" s="30"/>
      <c r="G2017" s="30"/>
      <c r="H2017" s="30"/>
      <c r="I2017" s="30"/>
      <c r="J2017" s="30"/>
      <c r="K2017" s="30"/>
      <c r="L2017" s="30"/>
      <c r="M2017" s="30"/>
      <c r="N2017" s="30"/>
      <c r="O2017" s="30"/>
      <c r="P2017" s="30"/>
      <c r="Q2017" s="30"/>
      <c r="R2017" s="30" t="s">
        <v>1777</v>
      </c>
      <c r="S2017" s="30"/>
      <c r="T2017" s="30"/>
      <c r="U2017" s="30" t="s">
        <v>1341</v>
      </c>
      <c r="V2017" s="30"/>
      <c r="W2017" s="30"/>
      <c r="X2017" s="30"/>
      <c r="Y2017" s="30"/>
      <c r="Z2017" s="30"/>
      <c r="AA2017" s="30"/>
      <c r="AB2017" s="30"/>
      <c r="AC2017" s="30" t="s">
        <v>3012</v>
      </c>
      <c r="AD2017" s="30"/>
      <c r="AE2017" s="30"/>
      <c r="AF2017" s="30"/>
      <c r="AG2017" s="30" t="s">
        <v>1428</v>
      </c>
      <c r="AH2017" s="30"/>
      <c r="AI2017" s="30" t="s">
        <v>1835</v>
      </c>
      <c r="AJ2017" s="30"/>
      <c r="AK2017" s="30"/>
      <c r="AL2017" s="30"/>
      <c r="AM2017" s="30"/>
      <c r="AN2017" s="30" t="s">
        <v>1903</v>
      </c>
      <c r="AO2017" s="30"/>
      <c r="AP2017" s="30"/>
      <c r="AQ2017" s="30"/>
      <c r="AR2017" s="30"/>
      <c r="AS2017" s="30"/>
      <c r="AT2017" s="30"/>
      <c r="AU2017" s="30"/>
      <c r="AV2017" s="30"/>
      <c r="AW2017" s="30" t="s">
        <v>203</v>
      </c>
      <c r="AX2017" s="30" t="s">
        <v>1704</v>
      </c>
      <c r="AY2017" s="30"/>
      <c r="AZ2017" s="30"/>
      <c r="BA2017" s="30" t="s">
        <v>1819</v>
      </c>
      <c r="BB2017" s="30"/>
      <c r="BC2017" s="30"/>
      <c r="BD2017" s="30" t="s">
        <v>341</v>
      </c>
      <c r="BE2017" s="30"/>
      <c r="BF2017" s="30"/>
      <c r="BG2017" s="30"/>
      <c r="BH2017" s="30"/>
      <c r="BI2017" s="30"/>
      <c r="BJ2017" s="30"/>
      <c r="BK2017" s="30"/>
      <c r="BL2017" s="30"/>
      <c r="BM2017" s="30"/>
      <c r="BN2017" s="30" t="s">
        <v>1521</v>
      </c>
      <c r="BO2017" s="30"/>
      <c r="BP2017" s="30" t="s">
        <v>869</v>
      </c>
      <c r="BQ2017" s="30"/>
      <c r="BR2017" s="30"/>
      <c r="BS2017" s="30"/>
      <c r="BT2017" s="30"/>
      <c r="BU2017" s="30" t="s">
        <v>3012</v>
      </c>
      <c r="BV2017" s="30"/>
      <c r="BW2017" s="30"/>
      <c r="BX2017" s="30"/>
      <c r="BY2017" s="30" t="s">
        <v>296</v>
      </c>
      <c r="BZ2017" s="30"/>
      <c r="CA2017" s="30"/>
      <c r="CB2017" s="30" t="s">
        <v>387</v>
      </c>
      <c r="CC2017" s="30"/>
      <c r="CD2017" s="30"/>
      <c r="CE2017" s="30"/>
      <c r="CF2017" s="30"/>
      <c r="CG2017" s="30"/>
      <c r="CH2017" s="30"/>
      <c r="CI2017" s="30"/>
      <c r="CJ2017" s="30"/>
      <c r="CK2017" s="30"/>
      <c r="CL2017" s="30"/>
      <c r="CM2017" s="30" t="s">
        <v>1674</v>
      </c>
      <c r="CN2017" s="30"/>
      <c r="CO2017" s="30"/>
      <c r="CP2017" s="30"/>
      <c r="CQ2017" s="30"/>
      <c r="CR2017" s="30"/>
      <c r="DB2017" s="201" t="s">
        <v>1126</v>
      </c>
      <c r="DG2017" s="201" t="s">
        <v>1339</v>
      </c>
      <c r="DJ2017" s="201" t="s">
        <v>191</v>
      </c>
      <c r="DP2017" s="201" t="s">
        <v>1412</v>
      </c>
      <c r="EH2017" s="201" t="s">
        <v>111</v>
      </c>
      <c r="EL2017" s="201" t="s">
        <v>1907</v>
      </c>
      <c r="EM2017" s="201" t="s">
        <v>1495</v>
      </c>
      <c r="EP2017" s="201" t="s">
        <v>658</v>
      </c>
      <c r="FC2017" s="201" t="s">
        <v>1885</v>
      </c>
      <c r="FJ2017" s="201" t="s">
        <v>283</v>
      </c>
      <c r="FS2017" s="201" t="s">
        <v>609</v>
      </c>
      <c r="FT2017" s="201" t="s">
        <v>600</v>
      </c>
      <c r="FU2017" s="201" t="s">
        <v>835</v>
      </c>
    </row>
    <row r="2018" spans="1:177" x14ac:dyDescent="0.25">
      <c r="A2018" s="30" t="s">
        <v>110</v>
      </c>
      <c r="B2018" s="30" t="s">
        <v>218</v>
      </c>
      <c r="C2018" s="30" t="s">
        <v>693</v>
      </c>
      <c r="D2018" s="30" t="s">
        <v>1858</v>
      </c>
      <c r="E2018" s="30"/>
      <c r="F2018" s="30"/>
      <c r="G2018" s="30"/>
      <c r="H2018" s="30"/>
      <c r="I2018" s="30"/>
      <c r="J2018" s="30"/>
      <c r="K2018" s="30"/>
      <c r="L2018" s="30"/>
      <c r="M2018" s="30"/>
      <c r="N2018" s="30"/>
      <c r="O2018" s="30"/>
      <c r="P2018" s="30"/>
      <c r="Q2018" s="30"/>
      <c r="R2018" s="30" t="s">
        <v>1788</v>
      </c>
      <c r="S2018" s="30"/>
      <c r="T2018" s="30"/>
      <c r="U2018" s="30" t="s">
        <v>1373</v>
      </c>
      <c r="V2018" s="30"/>
      <c r="W2018" s="30"/>
      <c r="X2018" s="30"/>
      <c r="Y2018" s="30"/>
      <c r="Z2018" s="30"/>
      <c r="AA2018" s="30"/>
      <c r="AB2018" s="30"/>
      <c r="AC2018" s="30"/>
      <c r="AD2018" s="30"/>
      <c r="AE2018" s="30"/>
      <c r="AF2018" s="30"/>
      <c r="AG2018" s="30" t="s">
        <v>1524</v>
      </c>
      <c r="AH2018" s="30"/>
      <c r="AI2018" s="30" t="s">
        <v>1847</v>
      </c>
      <c r="AJ2018" s="30"/>
      <c r="AK2018" s="30"/>
      <c r="AL2018" s="30"/>
      <c r="AM2018" s="30"/>
      <c r="AN2018" s="30" t="s">
        <v>7</v>
      </c>
      <c r="AO2018" s="30"/>
      <c r="AP2018" s="30"/>
      <c r="AQ2018" s="30"/>
      <c r="AR2018" s="30"/>
      <c r="AS2018" s="30"/>
      <c r="AT2018" s="30"/>
      <c r="AU2018" s="30"/>
      <c r="AV2018" s="30"/>
      <c r="AW2018" s="30" t="s">
        <v>350</v>
      </c>
      <c r="AX2018" s="30" t="s">
        <v>1722</v>
      </c>
      <c r="AY2018" s="30"/>
      <c r="AZ2018" s="30"/>
      <c r="BA2018" s="30" t="s">
        <v>1829</v>
      </c>
      <c r="BB2018" s="30"/>
      <c r="BC2018" s="30"/>
      <c r="BD2018" s="30" t="s">
        <v>416</v>
      </c>
      <c r="BE2018" s="30"/>
      <c r="BF2018" s="30"/>
      <c r="BG2018" s="30"/>
      <c r="BH2018" s="30"/>
      <c r="BI2018" s="30"/>
      <c r="BJ2018" s="30"/>
      <c r="BK2018" s="30"/>
      <c r="BL2018" s="30"/>
      <c r="BM2018" s="30"/>
      <c r="BN2018" s="30" t="s">
        <v>1529</v>
      </c>
      <c r="BO2018" s="30"/>
      <c r="BP2018" s="30" t="s">
        <v>3012</v>
      </c>
      <c r="BQ2018" s="30"/>
      <c r="BR2018" s="30"/>
      <c r="BS2018" s="30"/>
      <c r="BT2018" s="30"/>
      <c r="BU2018" s="30"/>
      <c r="BV2018" s="30"/>
      <c r="BW2018" s="30"/>
      <c r="BX2018" s="30"/>
      <c r="BY2018" s="30" t="s">
        <v>298</v>
      </c>
      <c r="BZ2018" s="30"/>
      <c r="CA2018" s="30"/>
      <c r="CB2018" s="30" t="s">
        <v>388</v>
      </c>
      <c r="CC2018" s="30"/>
      <c r="CD2018" s="30"/>
      <c r="CE2018" s="30"/>
      <c r="CF2018" s="30"/>
      <c r="CG2018" s="30"/>
      <c r="CH2018" s="30"/>
      <c r="CI2018" s="30"/>
      <c r="CJ2018" s="30"/>
      <c r="CK2018" s="30"/>
      <c r="CL2018" s="30"/>
      <c r="CM2018" s="30" t="s">
        <v>1691</v>
      </c>
      <c r="CN2018" s="30"/>
      <c r="CO2018" s="30"/>
      <c r="CP2018" s="30"/>
      <c r="CQ2018" s="30"/>
      <c r="CR2018" s="30"/>
      <c r="DB2018" s="201" t="s">
        <v>1127</v>
      </c>
      <c r="DG2018" s="201" t="s">
        <v>769</v>
      </c>
      <c r="DJ2018" s="201" t="s">
        <v>192</v>
      </c>
      <c r="DP2018" s="201" t="s">
        <v>1463</v>
      </c>
      <c r="EH2018" s="201" t="s">
        <v>150</v>
      </c>
      <c r="EL2018" s="201" t="s">
        <v>10</v>
      </c>
      <c r="EM2018" s="201" t="s">
        <v>1496</v>
      </c>
      <c r="EP2018" s="201" t="s">
        <v>3012</v>
      </c>
      <c r="FC2018" s="201" t="s">
        <v>35</v>
      </c>
      <c r="FJ2018" s="201" t="s">
        <v>380</v>
      </c>
      <c r="FS2018" s="201" t="s">
        <v>638</v>
      </c>
      <c r="FT2018" s="201" t="s">
        <v>609</v>
      </c>
      <c r="FU2018" s="201" t="s">
        <v>864</v>
      </c>
    </row>
    <row r="2019" spans="1:177" x14ac:dyDescent="0.25">
      <c r="A2019" s="30" t="s">
        <v>146</v>
      </c>
      <c r="B2019" s="30" t="s">
        <v>225</v>
      </c>
      <c r="C2019" s="30" t="s">
        <v>3012</v>
      </c>
      <c r="D2019" s="30" t="s">
        <v>1879</v>
      </c>
      <c r="E2019" s="30"/>
      <c r="F2019" s="30"/>
      <c r="G2019" s="30"/>
      <c r="H2019" s="30"/>
      <c r="I2019" s="30"/>
      <c r="J2019" s="30"/>
      <c r="K2019" s="30"/>
      <c r="L2019" s="30"/>
      <c r="M2019" s="30"/>
      <c r="N2019" s="30"/>
      <c r="O2019" s="30"/>
      <c r="P2019" s="30"/>
      <c r="Q2019" s="30"/>
      <c r="R2019" s="30" t="s">
        <v>1802</v>
      </c>
      <c r="S2019" s="30"/>
      <c r="T2019" s="30"/>
      <c r="U2019" s="30" t="s">
        <v>1380</v>
      </c>
      <c r="V2019" s="30"/>
      <c r="W2019" s="30"/>
      <c r="X2019" s="30"/>
      <c r="Y2019" s="30"/>
      <c r="Z2019" s="30"/>
      <c r="AA2019" s="30"/>
      <c r="AB2019" s="30"/>
      <c r="AC2019" s="30"/>
      <c r="AD2019" s="30"/>
      <c r="AE2019" s="30"/>
      <c r="AF2019" s="30"/>
      <c r="AG2019" s="30" t="s">
        <v>549</v>
      </c>
      <c r="AH2019" s="30"/>
      <c r="AI2019" s="30" t="s">
        <v>1912</v>
      </c>
      <c r="AJ2019" s="30"/>
      <c r="AK2019" s="30"/>
      <c r="AL2019" s="30"/>
      <c r="AM2019" s="30"/>
      <c r="AN2019" s="30" t="s">
        <v>62</v>
      </c>
      <c r="AO2019" s="30"/>
      <c r="AP2019" s="30"/>
      <c r="AQ2019" s="30"/>
      <c r="AR2019" s="30"/>
      <c r="AS2019" s="30"/>
      <c r="AT2019" s="30"/>
      <c r="AU2019" s="30"/>
      <c r="AV2019" s="30"/>
      <c r="AW2019" s="30" t="s">
        <v>351</v>
      </c>
      <c r="AX2019" s="30" t="s">
        <v>1725</v>
      </c>
      <c r="AY2019" s="30"/>
      <c r="AZ2019" s="30"/>
      <c r="BA2019" s="30" t="s">
        <v>1836</v>
      </c>
      <c r="BB2019" s="30"/>
      <c r="BC2019" s="30"/>
      <c r="BD2019" s="30" t="s">
        <v>1245</v>
      </c>
      <c r="BE2019" s="30"/>
      <c r="BF2019" s="30"/>
      <c r="BG2019" s="30"/>
      <c r="BH2019" s="30"/>
      <c r="BI2019" s="30"/>
      <c r="BJ2019" s="30"/>
      <c r="BK2019" s="30"/>
      <c r="BL2019" s="30"/>
      <c r="BM2019" s="30"/>
      <c r="BN2019" s="30" t="s">
        <v>534</v>
      </c>
      <c r="BO2019" s="30"/>
      <c r="BP2019" s="30"/>
      <c r="BQ2019" s="30"/>
      <c r="BR2019" s="30"/>
      <c r="BS2019" s="30"/>
      <c r="BT2019" s="30"/>
      <c r="BU2019" s="30"/>
      <c r="BV2019" s="30"/>
      <c r="BW2019" s="30"/>
      <c r="BX2019" s="30"/>
      <c r="BY2019" s="30" t="s">
        <v>383</v>
      </c>
      <c r="BZ2019" s="30"/>
      <c r="CA2019" s="30"/>
      <c r="CB2019" s="30" t="s">
        <v>1266</v>
      </c>
      <c r="CC2019" s="30"/>
      <c r="CD2019" s="30"/>
      <c r="CE2019" s="30"/>
      <c r="CF2019" s="30"/>
      <c r="CG2019" s="30"/>
      <c r="CH2019" s="30"/>
      <c r="CI2019" s="30"/>
      <c r="CJ2019" s="30"/>
      <c r="CK2019" s="30"/>
      <c r="CL2019" s="30"/>
      <c r="CM2019" s="30" t="s">
        <v>1702</v>
      </c>
      <c r="CN2019" s="30"/>
      <c r="CO2019" s="30"/>
      <c r="CP2019" s="30"/>
      <c r="CQ2019" s="30"/>
      <c r="CR2019" s="30"/>
      <c r="DB2019" s="201" t="s">
        <v>1128</v>
      </c>
      <c r="DG2019" s="201" t="s">
        <v>826</v>
      </c>
      <c r="DJ2019" s="201" t="s">
        <v>193</v>
      </c>
      <c r="DP2019" s="201" t="s">
        <v>845</v>
      </c>
      <c r="EH2019" s="201" t="s">
        <v>156</v>
      </c>
      <c r="EL2019" s="201" t="s">
        <v>51</v>
      </c>
      <c r="EM2019" s="201" t="s">
        <v>1497</v>
      </c>
      <c r="FC2019" s="201" t="s">
        <v>90</v>
      </c>
      <c r="FJ2019" s="201" t="s">
        <v>1085</v>
      </c>
      <c r="FS2019" s="201" t="s">
        <v>740</v>
      </c>
      <c r="FT2019" s="201" t="s">
        <v>638</v>
      </c>
      <c r="FU2019" s="201" t="s">
        <v>868</v>
      </c>
    </row>
    <row r="2020" spans="1:177" x14ac:dyDescent="0.25">
      <c r="A2020" s="30" t="s">
        <v>188</v>
      </c>
      <c r="B2020" s="30" t="s">
        <v>327</v>
      </c>
      <c r="C2020" s="30"/>
      <c r="D2020" s="30" t="s">
        <v>1923</v>
      </c>
      <c r="E2020" s="30"/>
      <c r="F2020" s="30"/>
      <c r="G2020" s="30"/>
      <c r="H2020" s="30"/>
      <c r="I2020" s="30"/>
      <c r="J2020" s="30"/>
      <c r="K2020" s="30"/>
      <c r="L2020" s="30"/>
      <c r="M2020" s="30"/>
      <c r="N2020" s="30"/>
      <c r="O2020" s="30"/>
      <c r="P2020" s="30"/>
      <c r="Q2020" s="30"/>
      <c r="R2020" s="30" t="s">
        <v>1860</v>
      </c>
      <c r="S2020" s="30"/>
      <c r="T2020" s="30"/>
      <c r="U2020" s="30" t="s">
        <v>1480</v>
      </c>
      <c r="V2020" s="30"/>
      <c r="W2020" s="30"/>
      <c r="X2020" s="30"/>
      <c r="Y2020" s="30"/>
      <c r="Z2020" s="30"/>
      <c r="AA2020" s="30"/>
      <c r="AB2020" s="30"/>
      <c r="AC2020" s="30"/>
      <c r="AD2020" s="30"/>
      <c r="AE2020" s="30"/>
      <c r="AF2020" s="30"/>
      <c r="AG2020" s="30" t="s">
        <v>587</v>
      </c>
      <c r="AH2020" s="30"/>
      <c r="AI2020" s="30" t="s">
        <v>1918</v>
      </c>
      <c r="AJ2020" s="30"/>
      <c r="AK2020" s="30"/>
      <c r="AL2020" s="30"/>
      <c r="AM2020" s="30"/>
      <c r="AN2020" s="30" t="s">
        <v>179</v>
      </c>
      <c r="AO2020" s="30"/>
      <c r="AP2020" s="30"/>
      <c r="AQ2020" s="30"/>
      <c r="AR2020" s="30"/>
      <c r="AS2020" s="30"/>
      <c r="AT2020" s="30"/>
      <c r="AU2020" s="30"/>
      <c r="AV2020" s="30"/>
      <c r="AW2020" s="30" t="s">
        <v>1115</v>
      </c>
      <c r="AX2020" s="30" t="s">
        <v>1726</v>
      </c>
      <c r="AY2020" s="30"/>
      <c r="AZ2020" s="30"/>
      <c r="BA2020" s="30" t="s">
        <v>1848</v>
      </c>
      <c r="BB2020" s="30"/>
      <c r="BC2020" s="30"/>
      <c r="BD2020" s="30" t="s">
        <v>1307</v>
      </c>
      <c r="BE2020" s="30"/>
      <c r="BF2020" s="30"/>
      <c r="BG2020" s="30"/>
      <c r="BH2020" s="30"/>
      <c r="BI2020" s="30"/>
      <c r="BJ2020" s="30"/>
      <c r="BK2020" s="30"/>
      <c r="BL2020" s="30"/>
      <c r="BM2020" s="30"/>
      <c r="BN2020" s="30" t="s">
        <v>574</v>
      </c>
      <c r="BO2020" s="30"/>
      <c r="BP2020" s="30"/>
      <c r="BQ2020" s="30"/>
      <c r="BR2020" s="30"/>
      <c r="BS2020" s="30"/>
      <c r="BT2020" s="30"/>
      <c r="BU2020" s="30"/>
      <c r="BV2020" s="30"/>
      <c r="BW2020" s="30"/>
      <c r="BX2020" s="30"/>
      <c r="BY2020" s="30" t="s">
        <v>398</v>
      </c>
      <c r="BZ2020" s="30"/>
      <c r="CA2020" s="30"/>
      <c r="CB2020" s="30" t="s">
        <v>1295</v>
      </c>
      <c r="CC2020" s="30"/>
      <c r="CD2020" s="30"/>
      <c r="CE2020" s="30"/>
      <c r="CF2020" s="30"/>
      <c r="CG2020" s="30"/>
      <c r="CH2020" s="30"/>
      <c r="CI2020" s="30"/>
      <c r="CJ2020" s="30"/>
      <c r="CK2020" s="30"/>
      <c r="CL2020" s="30"/>
      <c r="CM2020" s="30" t="s">
        <v>1703</v>
      </c>
      <c r="CN2020" s="30"/>
      <c r="CO2020" s="30"/>
      <c r="CP2020" s="30"/>
      <c r="CQ2020" s="30"/>
      <c r="CR2020" s="30"/>
      <c r="DB2020" s="201" t="s">
        <v>1131</v>
      </c>
      <c r="DG2020" s="201" t="s">
        <v>870</v>
      </c>
      <c r="DJ2020" s="201" t="s">
        <v>194</v>
      </c>
      <c r="DP2020" s="201" t="s">
        <v>3012</v>
      </c>
      <c r="EH2020" s="201" t="s">
        <v>285</v>
      </c>
      <c r="EL2020" s="201" t="s">
        <v>101</v>
      </c>
      <c r="EM2020" s="201" t="s">
        <v>1498</v>
      </c>
      <c r="FC2020" s="201" t="s">
        <v>91</v>
      </c>
      <c r="FJ2020" s="201" t="s">
        <v>1118</v>
      </c>
      <c r="FS2020" s="201" t="s">
        <v>760</v>
      </c>
      <c r="FT2020" s="201" t="s">
        <v>740</v>
      </c>
      <c r="FU2020" s="201" t="s">
        <v>912</v>
      </c>
    </row>
    <row r="2021" spans="1:177" x14ac:dyDescent="0.25">
      <c r="A2021" s="30" t="s">
        <v>312</v>
      </c>
      <c r="B2021" s="30" t="s">
        <v>345</v>
      </c>
      <c r="C2021" s="30"/>
      <c r="D2021" s="30" t="s">
        <v>1947</v>
      </c>
      <c r="E2021" s="30"/>
      <c r="F2021" s="30"/>
      <c r="G2021" s="30"/>
      <c r="H2021" s="30"/>
      <c r="I2021" s="30"/>
      <c r="J2021" s="30"/>
      <c r="K2021" s="30"/>
      <c r="L2021" s="30"/>
      <c r="M2021" s="30"/>
      <c r="N2021" s="30"/>
      <c r="O2021" s="30"/>
      <c r="P2021" s="30"/>
      <c r="Q2021" s="30"/>
      <c r="R2021" s="30" t="s">
        <v>1882</v>
      </c>
      <c r="S2021" s="30"/>
      <c r="T2021" s="30"/>
      <c r="U2021" s="30" t="s">
        <v>1481</v>
      </c>
      <c r="V2021" s="30"/>
      <c r="W2021" s="30"/>
      <c r="X2021" s="30"/>
      <c r="Y2021" s="30"/>
      <c r="Z2021" s="30"/>
      <c r="AA2021" s="30"/>
      <c r="AB2021" s="30"/>
      <c r="AC2021" s="30"/>
      <c r="AD2021" s="30"/>
      <c r="AE2021" s="30"/>
      <c r="AF2021" s="30"/>
      <c r="AG2021" s="30" t="s">
        <v>710</v>
      </c>
      <c r="AH2021" s="30"/>
      <c r="AI2021" s="30" t="s">
        <v>1926</v>
      </c>
      <c r="AJ2021" s="30"/>
      <c r="AK2021" s="30"/>
      <c r="AL2021" s="30"/>
      <c r="AM2021" s="30"/>
      <c r="AN2021" s="30" t="s">
        <v>180</v>
      </c>
      <c r="AO2021" s="30"/>
      <c r="AP2021" s="30"/>
      <c r="AQ2021" s="30"/>
      <c r="AR2021" s="30"/>
      <c r="AS2021" s="30"/>
      <c r="AT2021" s="30"/>
      <c r="AU2021" s="30"/>
      <c r="AV2021" s="30"/>
      <c r="AW2021" s="30" t="s">
        <v>1327</v>
      </c>
      <c r="AX2021" s="30" t="s">
        <v>1730</v>
      </c>
      <c r="AY2021" s="30"/>
      <c r="AZ2021" s="30"/>
      <c r="BA2021" s="30" t="s">
        <v>1855</v>
      </c>
      <c r="BB2021" s="30"/>
      <c r="BC2021" s="30"/>
      <c r="BD2021" s="30" t="s">
        <v>1511</v>
      </c>
      <c r="BE2021" s="30"/>
      <c r="BF2021" s="30"/>
      <c r="BG2021" s="30"/>
      <c r="BH2021" s="30"/>
      <c r="BI2021" s="30"/>
      <c r="BJ2021" s="30"/>
      <c r="BK2021" s="30"/>
      <c r="BL2021" s="30"/>
      <c r="BM2021" s="30"/>
      <c r="BN2021" s="30" t="s">
        <v>642</v>
      </c>
      <c r="BO2021" s="30"/>
      <c r="BP2021" s="30"/>
      <c r="BQ2021" s="30"/>
      <c r="BR2021" s="30"/>
      <c r="BS2021" s="30"/>
      <c r="BT2021" s="30"/>
      <c r="BU2021" s="30"/>
      <c r="BV2021" s="30"/>
      <c r="BW2021" s="30"/>
      <c r="BX2021" s="30"/>
      <c r="BY2021" s="30" t="s">
        <v>403</v>
      </c>
      <c r="BZ2021" s="30"/>
      <c r="CA2021" s="30"/>
      <c r="CB2021" s="30" t="s">
        <v>1311</v>
      </c>
      <c r="CC2021" s="30"/>
      <c r="CD2021" s="30"/>
      <c r="CE2021" s="30"/>
      <c r="CF2021" s="30"/>
      <c r="CG2021" s="30"/>
      <c r="CH2021" s="30"/>
      <c r="CI2021" s="30"/>
      <c r="CJ2021" s="30"/>
      <c r="CK2021" s="30"/>
      <c r="CL2021" s="30"/>
      <c r="CM2021" s="30" t="s">
        <v>1705</v>
      </c>
      <c r="CN2021" s="30"/>
      <c r="CO2021" s="30"/>
      <c r="CP2021" s="30"/>
      <c r="CQ2021" s="30"/>
      <c r="CR2021" s="30"/>
      <c r="DB2021" s="201" t="s">
        <v>1272</v>
      </c>
      <c r="DG2021" s="201" t="s">
        <v>952</v>
      </c>
      <c r="DJ2021" s="201" t="s">
        <v>206</v>
      </c>
      <c r="EH2021" s="201" t="s">
        <v>376</v>
      </c>
      <c r="EL2021" s="201" t="s">
        <v>159</v>
      </c>
      <c r="EM2021" s="201" t="s">
        <v>558</v>
      </c>
      <c r="FC2021" s="201" t="s">
        <v>92</v>
      </c>
      <c r="FJ2021" s="201" t="s">
        <v>1149</v>
      </c>
      <c r="FS2021" s="201" t="s">
        <v>900</v>
      </c>
      <c r="FT2021" s="201" t="s">
        <v>760</v>
      </c>
      <c r="FU2021" s="201" t="s">
        <v>913</v>
      </c>
    </row>
    <row r="2022" spans="1:177" x14ac:dyDescent="0.25">
      <c r="A2022" s="30" t="s">
        <v>1105</v>
      </c>
      <c r="B2022" s="30" t="s">
        <v>356</v>
      </c>
      <c r="C2022" s="30"/>
      <c r="D2022" s="30" t="s">
        <v>1949</v>
      </c>
      <c r="E2022" s="30"/>
      <c r="F2022" s="30"/>
      <c r="G2022" s="30"/>
      <c r="H2022" s="30"/>
      <c r="I2022" s="30"/>
      <c r="J2022" s="30"/>
      <c r="K2022" s="30"/>
      <c r="L2022" s="30"/>
      <c r="M2022" s="30"/>
      <c r="N2022" s="30"/>
      <c r="O2022" s="30"/>
      <c r="P2022" s="30"/>
      <c r="Q2022" s="30"/>
      <c r="R2022" s="30" t="s">
        <v>1891</v>
      </c>
      <c r="S2022" s="30"/>
      <c r="T2022" s="30"/>
      <c r="U2022" s="30" t="s">
        <v>590</v>
      </c>
      <c r="V2022" s="30"/>
      <c r="W2022" s="30"/>
      <c r="X2022" s="30"/>
      <c r="Y2022" s="30"/>
      <c r="Z2022" s="30"/>
      <c r="AA2022" s="30"/>
      <c r="AB2022" s="30"/>
      <c r="AC2022" s="30"/>
      <c r="AD2022" s="30"/>
      <c r="AE2022" s="30"/>
      <c r="AF2022" s="30"/>
      <c r="AG2022" s="30" t="s">
        <v>749</v>
      </c>
      <c r="AH2022" s="30"/>
      <c r="AI2022" s="30" t="s">
        <v>1946</v>
      </c>
      <c r="AJ2022" s="30"/>
      <c r="AK2022" s="30"/>
      <c r="AL2022" s="30"/>
      <c r="AM2022" s="30"/>
      <c r="AN2022" s="30" t="s">
        <v>198</v>
      </c>
      <c r="AO2022" s="30"/>
      <c r="AP2022" s="30"/>
      <c r="AQ2022" s="30"/>
      <c r="AR2022" s="30"/>
      <c r="AS2022" s="30"/>
      <c r="AT2022" s="30"/>
      <c r="AU2022" s="30"/>
      <c r="AV2022" s="30"/>
      <c r="AW2022" s="30" t="s">
        <v>1328</v>
      </c>
      <c r="AX2022" s="30" t="s">
        <v>1774</v>
      </c>
      <c r="AY2022" s="30"/>
      <c r="AZ2022" s="30"/>
      <c r="BA2022" s="30" t="s">
        <v>1857</v>
      </c>
      <c r="BB2022" s="30"/>
      <c r="BC2022" s="30"/>
      <c r="BD2022" s="30" t="s">
        <v>1515</v>
      </c>
      <c r="BE2022" s="30"/>
      <c r="BF2022" s="30"/>
      <c r="BG2022" s="30"/>
      <c r="BH2022" s="30"/>
      <c r="BI2022" s="30"/>
      <c r="BJ2022" s="30"/>
      <c r="BK2022" s="30"/>
      <c r="BL2022" s="30"/>
      <c r="BM2022" s="30"/>
      <c r="BN2022" s="30" t="s">
        <v>686</v>
      </c>
      <c r="BO2022" s="30"/>
      <c r="BP2022" s="30"/>
      <c r="BQ2022" s="30"/>
      <c r="BR2022" s="30"/>
      <c r="BS2022" s="30"/>
      <c r="BT2022" s="30"/>
      <c r="BU2022" s="30"/>
      <c r="BV2022" s="30"/>
      <c r="BW2022" s="30"/>
      <c r="BX2022" s="30"/>
      <c r="BY2022" s="30" t="s">
        <v>1159</v>
      </c>
      <c r="BZ2022" s="30"/>
      <c r="CA2022" s="30"/>
      <c r="CB2022" s="30" t="s">
        <v>1352</v>
      </c>
      <c r="CC2022" s="30"/>
      <c r="CD2022" s="30"/>
      <c r="CE2022" s="30"/>
      <c r="CF2022" s="30"/>
      <c r="CG2022" s="30"/>
      <c r="CH2022" s="30"/>
      <c r="CI2022" s="30"/>
      <c r="CJ2022" s="30"/>
      <c r="CK2022" s="30"/>
      <c r="CL2022" s="30"/>
      <c r="CM2022" s="30" t="s">
        <v>1753</v>
      </c>
      <c r="CN2022" s="30"/>
      <c r="CO2022" s="30"/>
      <c r="CP2022" s="30"/>
      <c r="CQ2022" s="30"/>
      <c r="CR2022" s="30"/>
      <c r="DB2022" s="201" t="s">
        <v>1315</v>
      </c>
      <c r="DG2022" s="201" t="s">
        <v>3012</v>
      </c>
      <c r="DJ2022" s="201" t="s">
        <v>219</v>
      </c>
      <c r="EH2022" s="201" t="s">
        <v>410</v>
      </c>
      <c r="EL2022" s="201" t="s">
        <v>178</v>
      </c>
      <c r="EM2022" s="201" t="s">
        <v>559</v>
      </c>
      <c r="FC2022" s="201" t="s">
        <v>123</v>
      </c>
      <c r="FJ2022" s="201" t="s">
        <v>1151</v>
      </c>
      <c r="FS2022" s="201" t="s">
        <v>901</v>
      </c>
      <c r="FT2022" s="201" t="s">
        <v>900</v>
      </c>
      <c r="FU2022" s="201" t="s">
        <v>3012</v>
      </c>
    </row>
    <row r="2023" spans="1:177" x14ac:dyDescent="0.25">
      <c r="A2023" s="30" t="s">
        <v>1284</v>
      </c>
      <c r="B2023" s="30" t="s">
        <v>358</v>
      </c>
      <c r="C2023" s="30"/>
      <c r="D2023" s="30" t="s">
        <v>53</v>
      </c>
      <c r="E2023" s="30"/>
      <c r="F2023" s="30"/>
      <c r="G2023" s="30"/>
      <c r="H2023" s="30"/>
      <c r="I2023" s="30"/>
      <c r="J2023" s="30"/>
      <c r="K2023" s="30"/>
      <c r="L2023" s="30"/>
      <c r="M2023" s="30"/>
      <c r="N2023" s="30"/>
      <c r="O2023" s="30"/>
      <c r="P2023" s="30"/>
      <c r="Q2023" s="30"/>
      <c r="R2023" s="30" t="s">
        <v>1927</v>
      </c>
      <c r="S2023" s="30"/>
      <c r="T2023" s="30"/>
      <c r="U2023" s="30" t="s">
        <v>591</v>
      </c>
      <c r="V2023" s="30"/>
      <c r="W2023" s="30"/>
      <c r="X2023" s="30"/>
      <c r="Y2023" s="30"/>
      <c r="Z2023" s="30"/>
      <c r="AA2023" s="30"/>
      <c r="AB2023" s="30"/>
      <c r="AC2023" s="30"/>
      <c r="AD2023" s="30"/>
      <c r="AE2023" s="30"/>
      <c r="AF2023" s="30"/>
      <c r="AG2023" s="30" t="s">
        <v>770</v>
      </c>
      <c r="AH2023" s="30"/>
      <c r="AI2023" s="30" t="s">
        <v>20</v>
      </c>
      <c r="AJ2023" s="30"/>
      <c r="AK2023" s="30"/>
      <c r="AL2023" s="30"/>
      <c r="AM2023" s="30"/>
      <c r="AN2023" s="30" t="s">
        <v>227</v>
      </c>
      <c r="AO2023" s="30"/>
      <c r="AP2023" s="30"/>
      <c r="AQ2023" s="30"/>
      <c r="AR2023" s="30"/>
      <c r="AS2023" s="30"/>
      <c r="AT2023" s="30"/>
      <c r="AU2023" s="30"/>
      <c r="AV2023" s="30"/>
      <c r="AW2023" s="30" t="s">
        <v>1392</v>
      </c>
      <c r="AX2023" s="30" t="s">
        <v>1781</v>
      </c>
      <c r="AY2023" s="30"/>
      <c r="AZ2023" s="30"/>
      <c r="BA2023" s="30" t="s">
        <v>1900</v>
      </c>
      <c r="BB2023" s="30"/>
      <c r="BC2023" s="30"/>
      <c r="BD2023" s="30" t="s">
        <v>1517</v>
      </c>
      <c r="BE2023" s="30"/>
      <c r="BF2023" s="30"/>
      <c r="BG2023" s="30"/>
      <c r="BH2023" s="30"/>
      <c r="BI2023" s="30"/>
      <c r="BJ2023" s="30"/>
      <c r="BK2023" s="30"/>
      <c r="BL2023" s="30"/>
      <c r="BM2023" s="30"/>
      <c r="BN2023" s="30" t="s">
        <v>707</v>
      </c>
      <c r="BO2023" s="30"/>
      <c r="BP2023" s="30"/>
      <c r="BQ2023" s="30"/>
      <c r="BR2023" s="30"/>
      <c r="BS2023" s="30"/>
      <c r="BT2023" s="30"/>
      <c r="BU2023" s="30"/>
      <c r="BV2023" s="30"/>
      <c r="BW2023" s="30"/>
      <c r="BX2023" s="30"/>
      <c r="BY2023" s="30" t="s">
        <v>1182</v>
      </c>
      <c r="BZ2023" s="30"/>
      <c r="CA2023" s="30"/>
      <c r="CB2023" s="30" t="s">
        <v>1372</v>
      </c>
      <c r="CC2023" s="30"/>
      <c r="CD2023" s="30"/>
      <c r="CE2023" s="30"/>
      <c r="CF2023" s="30"/>
      <c r="CG2023" s="30"/>
      <c r="CH2023" s="30"/>
      <c r="CI2023" s="30"/>
      <c r="CJ2023" s="30"/>
      <c r="CK2023" s="30"/>
      <c r="CL2023" s="30"/>
      <c r="CM2023" s="30" t="s">
        <v>1772</v>
      </c>
      <c r="CN2023" s="30"/>
      <c r="CO2023" s="30"/>
      <c r="CP2023" s="30"/>
      <c r="CQ2023" s="30"/>
      <c r="CR2023" s="30"/>
      <c r="DB2023" s="201" t="s">
        <v>1410</v>
      </c>
      <c r="DJ2023" s="201" t="s">
        <v>243</v>
      </c>
      <c r="EH2023" s="201" t="s">
        <v>438</v>
      </c>
      <c r="EL2023" s="201" t="s">
        <v>237</v>
      </c>
      <c r="EM2023" s="201" t="s">
        <v>617</v>
      </c>
      <c r="FC2023" s="201" t="s">
        <v>133</v>
      </c>
      <c r="FJ2023" s="201" t="s">
        <v>1192</v>
      </c>
      <c r="FS2023" s="201" t="s">
        <v>3012</v>
      </c>
      <c r="FT2023" s="201" t="s">
        <v>901</v>
      </c>
    </row>
    <row r="2024" spans="1:177" x14ac:dyDescent="0.25">
      <c r="A2024" s="30" t="s">
        <v>1289</v>
      </c>
      <c r="B2024" s="30" t="s">
        <v>1090</v>
      </c>
      <c r="C2024" s="30"/>
      <c r="D2024" s="30" t="s">
        <v>79</v>
      </c>
      <c r="E2024" s="30"/>
      <c r="F2024" s="30"/>
      <c r="G2024" s="30"/>
      <c r="H2024" s="30"/>
      <c r="I2024" s="30"/>
      <c r="J2024" s="30"/>
      <c r="K2024" s="30"/>
      <c r="L2024" s="30"/>
      <c r="M2024" s="30"/>
      <c r="N2024" s="30"/>
      <c r="O2024" s="30"/>
      <c r="P2024" s="30"/>
      <c r="Q2024" s="30"/>
      <c r="R2024" s="30" t="s">
        <v>1930</v>
      </c>
      <c r="S2024" s="30"/>
      <c r="T2024" s="30"/>
      <c r="U2024" s="30" t="s">
        <v>661</v>
      </c>
      <c r="V2024" s="30"/>
      <c r="W2024" s="30"/>
      <c r="X2024" s="30"/>
      <c r="Y2024" s="30"/>
      <c r="Z2024" s="30"/>
      <c r="AA2024" s="30"/>
      <c r="AB2024" s="30"/>
      <c r="AC2024" s="30"/>
      <c r="AD2024" s="30"/>
      <c r="AE2024" s="30"/>
      <c r="AF2024" s="30"/>
      <c r="AG2024" s="30" t="s">
        <v>771</v>
      </c>
      <c r="AH2024" s="30"/>
      <c r="AI2024" s="30" t="s">
        <v>41</v>
      </c>
      <c r="AJ2024" s="30"/>
      <c r="AK2024" s="30"/>
      <c r="AL2024" s="30"/>
      <c r="AM2024" s="30"/>
      <c r="AN2024" s="30" t="s">
        <v>253</v>
      </c>
      <c r="AO2024" s="30"/>
      <c r="AP2024" s="30"/>
      <c r="AQ2024" s="30"/>
      <c r="AR2024" s="30"/>
      <c r="AS2024" s="30"/>
      <c r="AT2024" s="30"/>
      <c r="AU2024" s="30"/>
      <c r="AV2024" s="30"/>
      <c r="AW2024" s="30" t="s">
        <v>1393</v>
      </c>
      <c r="AX2024" s="30" t="s">
        <v>1801</v>
      </c>
      <c r="AY2024" s="30"/>
      <c r="AZ2024" s="30"/>
      <c r="BA2024" s="30" t="s">
        <v>1901</v>
      </c>
      <c r="BB2024" s="30"/>
      <c r="BC2024" s="30"/>
      <c r="BD2024" s="30" t="s">
        <v>1518</v>
      </c>
      <c r="BE2024" s="30"/>
      <c r="BF2024" s="30"/>
      <c r="BG2024" s="30"/>
      <c r="BH2024" s="30"/>
      <c r="BI2024" s="30"/>
      <c r="BJ2024" s="30"/>
      <c r="BK2024" s="30"/>
      <c r="BL2024" s="30"/>
      <c r="BM2024" s="30"/>
      <c r="BN2024" s="30" t="s">
        <v>768</v>
      </c>
      <c r="BO2024" s="30"/>
      <c r="BP2024" s="30"/>
      <c r="BQ2024" s="30"/>
      <c r="BR2024" s="30"/>
      <c r="BS2024" s="30"/>
      <c r="BT2024" s="30"/>
      <c r="BU2024" s="30"/>
      <c r="BV2024" s="30"/>
      <c r="BW2024" s="30"/>
      <c r="BX2024" s="30"/>
      <c r="BY2024" s="30" t="s">
        <v>1191</v>
      </c>
      <c r="BZ2024" s="30"/>
      <c r="CA2024" s="30"/>
      <c r="CB2024" s="30" t="s">
        <v>1391</v>
      </c>
      <c r="CC2024" s="30"/>
      <c r="CD2024" s="30"/>
      <c r="CE2024" s="30"/>
      <c r="CF2024" s="30"/>
      <c r="CG2024" s="30"/>
      <c r="CH2024" s="30"/>
      <c r="CI2024" s="30"/>
      <c r="CJ2024" s="30"/>
      <c r="CK2024" s="30"/>
      <c r="CL2024" s="30"/>
      <c r="CM2024" s="30" t="s">
        <v>1824</v>
      </c>
      <c r="CN2024" s="30"/>
      <c r="CO2024" s="30"/>
      <c r="CP2024" s="30"/>
      <c r="CQ2024" s="30"/>
      <c r="CR2024" s="30"/>
      <c r="DB2024" s="201" t="s">
        <v>554</v>
      </c>
      <c r="DJ2024" s="201" t="s">
        <v>246</v>
      </c>
      <c r="EH2024" s="201" t="s">
        <v>452</v>
      </c>
      <c r="EL2024" s="201" t="s">
        <v>275</v>
      </c>
      <c r="EM2024" s="201" t="s">
        <v>634</v>
      </c>
      <c r="FC2024" s="201" t="s">
        <v>175</v>
      </c>
      <c r="FJ2024" s="201" t="s">
        <v>1259</v>
      </c>
      <c r="FT2024" s="201" t="s">
        <v>3012</v>
      </c>
    </row>
    <row r="2025" spans="1:177" x14ac:dyDescent="0.25">
      <c r="A2025" s="30" t="s">
        <v>1430</v>
      </c>
      <c r="B2025" s="30" t="s">
        <v>1095</v>
      </c>
      <c r="C2025" s="30"/>
      <c r="D2025" s="30" t="s">
        <v>138</v>
      </c>
      <c r="E2025" s="30"/>
      <c r="F2025" s="30"/>
      <c r="G2025" s="30"/>
      <c r="H2025" s="30"/>
      <c r="I2025" s="30"/>
      <c r="J2025" s="30"/>
      <c r="K2025" s="30"/>
      <c r="L2025" s="30"/>
      <c r="M2025" s="30"/>
      <c r="N2025" s="30"/>
      <c r="O2025" s="30"/>
      <c r="P2025" s="30"/>
      <c r="Q2025" s="30"/>
      <c r="R2025" s="30" t="s">
        <v>15</v>
      </c>
      <c r="S2025" s="30"/>
      <c r="T2025" s="30"/>
      <c r="U2025" s="30" t="s">
        <v>673</v>
      </c>
      <c r="V2025" s="30"/>
      <c r="W2025" s="30"/>
      <c r="X2025" s="30"/>
      <c r="Y2025" s="30"/>
      <c r="Z2025" s="30"/>
      <c r="AA2025" s="30"/>
      <c r="AB2025" s="30"/>
      <c r="AC2025" s="30"/>
      <c r="AD2025" s="30"/>
      <c r="AE2025" s="30"/>
      <c r="AF2025" s="30"/>
      <c r="AG2025" s="30" t="s">
        <v>772</v>
      </c>
      <c r="AH2025" s="30"/>
      <c r="AI2025" s="30" t="s">
        <v>54</v>
      </c>
      <c r="AJ2025" s="30"/>
      <c r="AK2025" s="30"/>
      <c r="AL2025" s="30"/>
      <c r="AM2025" s="30"/>
      <c r="AN2025" s="30" t="s">
        <v>301</v>
      </c>
      <c r="AO2025" s="30"/>
      <c r="AP2025" s="30"/>
      <c r="AQ2025" s="30"/>
      <c r="AR2025" s="30"/>
      <c r="AS2025" s="30"/>
      <c r="AT2025" s="30"/>
      <c r="AU2025" s="30"/>
      <c r="AV2025" s="30"/>
      <c r="AW2025" s="30" t="s">
        <v>742</v>
      </c>
      <c r="AX2025" s="30" t="s">
        <v>1813</v>
      </c>
      <c r="AY2025" s="30"/>
      <c r="AZ2025" s="30"/>
      <c r="BA2025" s="30" t="s">
        <v>1915</v>
      </c>
      <c r="BB2025" s="30"/>
      <c r="BC2025" s="30"/>
      <c r="BD2025" s="30" t="s">
        <v>823</v>
      </c>
      <c r="BE2025" s="30"/>
      <c r="BF2025" s="30"/>
      <c r="BG2025" s="30"/>
      <c r="BH2025" s="30"/>
      <c r="BI2025" s="30"/>
      <c r="BJ2025" s="30"/>
      <c r="BK2025" s="30"/>
      <c r="BL2025" s="30"/>
      <c r="BM2025" s="30"/>
      <c r="BN2025" s="30" t="s">
        <v>848</v>
      </c>
      <c r="BO2025" s="30"/>
      <c r="BP2025" s="30"/>
      <c r="BQ2025" s="30"/>
      <c r="BR2025" s="30"/>
      <c r="BS2025" s="30"/>
      <c r="BT2025" s="30"/>
      <c r="BU2025" s="30"/>
      <c r="BV2025" s="30"/>
      <c r="BW2025" s="30"/>
      <c r="BX2025" s="30"/>
      <c r="BY2025" s="30" t="s">
        <v>1206</v>
      </c>
      <c r="BZ2025" s="30"/>
      <c r="CA2025" s="30"/>
      <c r="CB2025" s="30" t="s">
        <v>1427</v>
      </c>
      <c r="CC2025" s="30"/>
      <c r="CD2025" s="30"/>
      <c r="CE2025" s="30"/>
      <c r="CF2025" s="30"/>
      <c r="CG2025" s="30"/>
      <c r="CH2025" s="30"/>
      <c r="CI2025" s="30"/>
      <c r="CJ2025" s="30"/>
      <c r="CK2025" s="30"/>
      <c r="CL2025" s="30"/>
      <c r="CM2025" s="30" t="s">
        <v>1859</v>
      </c>
      <c r="CN2025" s="30"/>
      <c r="CO2025" s="30"/>
      <c r="CP2025" s="30"/>
      <c r="CQ2025" s="30"/>
      <c r="CR2025" s="30"/>
      <c r="DB2025" s="201" t="s">
        <v>575</v>
      </c>
      <c r="DJ2025" s="201" t="s">
        <v>250</v>
      </c>
      <c r="EH2025" s="201" t="s">
        <v>1062</v>
      </c>
      <c r="EL2025" s="201" t="s">
        <v>305</v>
      </c>
      <c r="EM2025" s="201" t="s">
        <v>665</v>
      </c>
      <c r="FC2025" s="201" t="s">
        <v>176</v>
      </c>
      <c r="FJ2025" s="201" t="s">
        <v>1294</v>
      </c>
    </row>
    <row r="2026" spans="1:177" x14ac:dyDescent="0.25">
      <c r="A2026" s="30" t="s">
        <v>1438</v>
      </c>
      <c r="B2026" s="30" t="s">
        <v>1161</v>
      </c>
      <c r="C2026" s="30"/>
      <c r="D2026" s="30" t="s">
        <v>139</v>
      </c>
      <c r="E2026" s="30"/>
      <c r="F2026" s="30"/>
      <c r="G2026" s="30"/>
      <c r="H2026" s="30"/>
      <c r="I2026" s="30"/>
      <c r="J2026" s="30"/>
      <c r="K2026" s="30"/>
      <c r="L2026" s="30"/>
      <c r="M2026" s="30"/>
      <c r="N2026" s="30"/>
      <c r="O2026" s="30"/>
      <c r="P2026" s="30"/>
      <c r="Q2026" s="30"/>
      <c r="R2026" s="30" t="s">
        <v>70</v>
      </c>
      <c r="S2026" s="30"/>
      <c r="T2026" s="30"/>
      <c r="U2026" s="30" t="s">
        <v>806</v>
      </c>
      <c r="V2026" s="30"/>
      <c r="W2026" s="30"/>
      <c r="X2026" s="30"/>
      <c r="Y2026" s="30"/>
      <c r="Z2026" s="30"/>
      <c r="AA2026" s="30"/>
      <c r="AB2026" s="30"/>
      <c r="AC2026" s="30"/>
      <c r="AD2026" s="30"/>
      <c r="AE2026" s="30"/>
      <c r="AF2026" s="30"/>
      <c r="AG2026" s="30" t="s">
        <v>774</v>
      </c>
      <c r="AH2026" s="30"/>
      <c r="AI2026" s="30" t="s">
        <v>118</v>
      </c>
      <c r="AJ2026" s="30"/>
      <c r="AK2026" s="30"/>
      <c r="AL2026" s="30"/>
      <c r="AM2026" s="30"/>
      <c r="AN2026" s="30" t="s">
        <v>337</v>
      </c>
      <c r="AO2026" s="30"/>
      <c r="AP2026" s="30"/>
      <c r="AQ2026" s="30"/>
      <c r="AR2026" s="30"/>
      <c r="AS2026" s="30"/>
      <c r="AT2026" s="30"/>
      <c r="AU2026" s="30"/>
      <c r="AV2026" s="30"/>
      <c r="AW2026" s="30" t="s">
        <v>3012</v>
      </c>
      <c r="AX2026" s="30" t="s">
        <v>1822</v>
      </c>
      <c r="AY2026" s="30"/>
      <c r="AZ2026" s="30"/>
      <c r="BA2026" s="30" t="s">
        <v>1917</v>
      </c>
      <c r="BB2026" s="30"/>
      <c r="BC2026" s="30"/>
      <c r="BD2026" s="30" t="s">
        <v>944</v>
      </c>
      <c r="BE2026" s="30"/>
      <c r="BF2026" s="30"/>
      <c r="BG2026" s="30"/>
      <c r="BH2026" s="30"/>
      <c r="BI2026" s="30"/>
      <c r="BJ2026" s="30"/>
      <c r="BK2026" s="30"/>
      <c r="BL2026" s="30"/>
      <c r="BM2026" s="30"/>
      <c r="BN2026" s="30" t="s">
        <v>941</v>
      </c>
      <c r="BO2026" s="30"/>
      <c r="BP2026" s="30"/>
      <c r="BQ2026" s="30"/>
      <c r="BR2026" s="30"/>
      <c r="BS2026" s="30"/>
      <c r="BT2026" s="30"/>
      <c r="BU2026" s="30"/>
      <c r="BV2026" s="30"/>
      <c r="BW2026" s="30"/>
      <c r="BX2026" s="30"/>
      <c r="BY2026" s="30" t="s">
        <v>1216</v>
      </c>
      <c r="BZ2026" s="30"/>
      <c r="CA2026" s="30"/>
      <c r="CB2026" s="30" t="s">
        <v>573</v>
      </c>
      <c r="CC2026" s="30"/>
      <c r="CD2026" s="30"/>
      <c r="CE2026" s="30"/>
      <c r="CF2026" s="30"/>
      <c r="CG2026" s="30"/>
      <c r="CH2026" s="30"/>
      <c r="CI2026" s="30"/>
      <c r="CJ2026" s="30"/>
      <c r="CK2026" s="30"/>
      <c r="CL2026" s="30"/>
      <c r="CM2026" s="30" t="s">
        <v>1866</v>
      </c>
      <c r="CN2026" s="30"/>
      <c r="CO2026" s="30"/>
      <c r="CP2026" s="30"/>
      <c r="CQ2026" s="30"/>
      <c r="CR2026" s="30"/>
      <c r="DB2026" s="201" t="s">
        <v>809</v>
      </c>
      <c r="DJ2026" s="201" t="s">
        <v>369</v>
      </c>
      <c r="EH2026" s="201" t="s">
        <v>1084</v>
      </c>
      <c r="EL2026" s="201" t="s">
        <v>322</v>
      </c>
      <c r="EM2026" s="201" t="s">
        <v>674</v>
      </c>
      <c r="FC2026" s="201" t="s">
        <v>307</v>
      </c>
      <c r="FJ2026" s="201" t="s">
        <v>1301</v>
      </c>
    </row>
    <row r="2027" spans="1:177" x14ac:dyDescent="0.25">
      <c r="A2027" s="30" t="s">
        <v>1475</v>
      </c>
      <c r="B2027" s="30" t="s">
        <v>1199</v>
      </c>
      <c r="C2027" s="30"/>
      <c r="D2027" s="30" t="s">
        <v>195</v>
      </c>
      <c r="E2027" s="30"/>
      <c r="F2027" s="30"/>
      <c r="G2027" s="30"/>
      <c r="H2027" s="30"/>
      <c r="I2027" s="30"/>
      <c r="J2027" s="30"/>
      <c r="K2027" s="30"/>
      <c r="L2027" s="30"/>
      <c r="M2027" s="30"/>
      <c r="N2027" s="30"/>
      <c r="O2027" s="30"/>
      <c r="P2027" s="30"/>
      <c r="Q2027" s="30"/>
      <c r="R2027" s="30" t="s">
        <v>74</v>
      </c>
      <c r="S2027" s="30"/>
      <c r="T2027" s="30"/>
      <c r="U2027" s="30" t="s">
        <v>837</v>
      </c>
      <c r="V2027" s="30"/>
      <c r="W2027" s="30"/>
      <c r="X2027" s="30"/>
      <c r="Y2027" s="30"/>
      <c r="Z2027" s="30"/>
      <c r="AA2027" s="30"/>
      <c r="AB2027" s="30"/>
      <c r="AC2027" s="30"/>
      <c r="AD2027" s="30"/>
      <c r="AE2027" s="30"/>
      <c r="AF2027" s="30"/>
      <c r="AG2027" s="30" t="s">
        <v>774</v>
      </c>
      <c r="AH2027" s="30"/>
      <c r="AI2027" s="30" t="s">
        <v>166</v>
      </c>
      <c r="AJ2027" s="30"/>
      <c r="AK2027" s="30"/>
      <c r="AL2027" s="30"/>
      <c r="AM2027" s="30"/>
      <c r="AN2027" s="30" t="s">
        <v>352</v>
      </c>
      <c r="AO2027" s="30"/>
      <c r="AP2027" s="30"/>
      <c r="AQ2027" s="30"/>
      <c r="AR2027" s="30"/>
      <c r="AS2027" s="30"/>
      <c r="AT2027" s="30"/>
      <c r="AU2027" s="30"/>
      <c r="AV2027" s="30"/>
      <c r="AW2027" s="30"/>
      <c r="AX2027" s="30" t="s">
        <v>1825</v>
      </c>
      <c r="AY2027" s="30"/>
      <c r="AZ2027" s="30"/>
      <c r="BA2027" s="30" t="s">
        <v>1932</v>
      </c>
      <c r="BB2027" s="30"/>
      <c r="BC2027" s="30"/>
      <c r="BD2027" s="30" t="s">
        <v>3012</v>
      </c>
      <c r="BE2027" s="30"/>
      <c r="BF2027" s="30"/>
      <c r="BG2027" s="30"/>
      <c r="BH2027" s="30"/>
      <c r="BI2027" s="30"/>
      <c r="BJ2027" s="30"/>
      <c r="BK2027" s="30"/>
      <c r="BL2027" s="30"/>
      <c r="BM2027" s="30"/>
      <c r="BN2027" s="30" t="s">
        <v>3012</v>
      </c>
      <c r="BO2027" s="30"/>
      <c r="BP2027" s="30"/>
      <c r="BQ2027" s="30"/>
      <c r="BR2027" s="30"/>
      <c r="BS2027" s="30"/>
      <c r="BT2027" s="30"/>
      <c r="BU2027" s="30"/>
      <c r="BV2027" s="30"/>
      <c r="BW2027" s="30"/>
      <c r="BX2027" s="30"/>
      <c r="BY2027" s="30" t="s">
        <v>1257</v>
      </c>
      <c r="BZ2027" s="30"/>
      <c r="CA2027" s="30"/>
      <c r="CB2027" s="30" t="s">
        <v>615</v>
      </c>
      <c r="CC2027" s="30"/>
      <c r="CD2027" s="30"/>
      <c r="CE2027" s="30"/>
      <c r="CF2027" s="30"/>
      <c r="CG2027" s="30"/>
      <c r="CH2027" s="30"/>
      <c r="CI2027" s="30"/>
      <c r="CJ2027" s="30"/>
      <c r="CK2027" s="30"/>
      <c r="CL2027" s="30"/>
      <c r="CM2027" s="30" t="s">
        <v>1877</v>
      </c>
      <c r="CN2027" s="30"/>
      <c r="CO2027" s="30"/>
      <c r="CP2027" s="30"/>
      <c r="CQ2027" s="30"/>
      <c r="CR2027" s="30"/>
      <c r="DB2027" s="201" t="s">
        <v>918</v>
      </c>
      <c r="DJ2027" s="201" t="s">
        <v>1121</v>
      </c>
      <c r="EH2027" s="201" t="s">
        <v>1096</v>
      </c>
      <c r="EL2027" s="201" t="s">
        <v>378</v>
      </c>
      <c r="EM2027" s="201" t="s">
        <v>743</v>
      </c>
      <c r="FC2027" s="201" t="s">
        <v>360</v>
      </c>
      <c r="FJ2027" s="201" t="s">
        <v>1312</v>
      </c>
    </row>
    <row r="2028" spans="1:177" x14ac:dyDescent="0.25">
      <c r="A2028" s="30" t="s">
        <v>1504</v>
      </c>
      <c r="B2028" s="30" t="s">
        <v>1221</v>
      </c>
      <c r="C2028" s="30"/>
      <c r="D2028" s="30" t="s">
        <v>205</v>
      </c>
      <c r="E2028" s="30"/>
      <c r="F2028" s="30"/>
      <c r="G2028" s="30"/>
      <c r="H2028" s="30"/>
      <c r="I2028" s="30"/>
      <c r="J2028" s="30"/>
      <c r="K2028" s="30"/>
      <c r="L2028" s="30"/>
      <c r="M2028" s="30"/>
      <c r="N2028" s="30"/>
      <c r="O2028" s="30"/>
      <c r="P2028" s="30"/>
      <c r="Q2028" s="30"/>
      <c r="R2028" s="30" t="s">
        <v>84</v>
      </c>
      <c r="S2028" s="30"/>
      <c r="T2028" s="30"/>
      <c r="U2028" s="30" t="s">
        <v>894</v>
      </c>
      <c r="V2028" s="30"/>
      <c r="W2028" s="30"/>
      <c r="X2028" s="30"/>
      <c r="Y2028" s="30"/>
      <c r="Z2028" s="30"/>
      <c r="AA2028" s="30"/>
      <c r="AB2028" s="30"/>
      <c r="AC2028" s="30"/>
      <c r="AD2028" s="30"/>
      <c r="AE2028" s="30"/>
      <c r="AF2028" s="30"/>
      <c r="AG2028" s="30" t="s">
        <v>776</v>
      </c>
      <c r="AH2028" s="30"/>
      <c r="AI2028" s="30" t="s">
        <v>168</v>
      </c>
      <c r="AJ2028" s="30"/>
      <c r="AK2028" s="30"/>
      <c r="AL2028" s="30"/>
      <c r="AM2028" s="30"/>
      <c r="AN2028" s="30" t="s">
        <v>357</v>
      </c>
      <c r="AO2028" s="30"/>
      <c r="AP2028" s="30"/>
      <c r="AQ2028" s="30"/>
      <c r="AR2028" s="30"/>
      <c r="AS2028" s="30"/>
      <c r="AT2028" s="30"/>
      <c r="AU2028" s="30"/>
      <c r="AV2028" s="30"/>
      <c r="AW2028" s="30"/>
      <c r="AX2028" s="30" t="s">
        <v>1863</v>
      </c>
      <c r="AY2028" s="30"/>
      <c r="AZ2028" s="30"/>
      <c r="BA2028" s="30" t="s">
        <v>1944</v>
      </c>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t="s">
        <v>1347</v>
      </c>
      <c r="BZ2028" s="30"/>
      <c r="CA2028" s="30"/>
      <c r="CB2028" s="30" t="s">
        <v>653</v>
      </c>
      <c r="CC2028" s="30"/>
      <c r="CD2028" s="30"/>
      <c r="CE2028" s="30"/>
      <c r="CF2028" s="30"/>
      <c r="CG2028" s="30"/>
      <c r="CH2028" s="30"/>
      <c r="CI2028" s="30"/>
      <c r="CJ2028" s="30"/>
      <c r="CK2028" s="30"/>
      <c r="CL2028" s="30"/>
      <c r="CM2028" s="30" t="s">
        <v>1887</v>
      </c>
      <c r="CN2028" s="30"/>
      <c r="CO2028" s="30"/>
      <c r="CP2028" s="30"/>
      <c r="CQ2028" s="30"/>
      <c r="CR2028" s="30"/>
      <c r="DB2028" s="201" t="s">
        <v>3012</v>
      </c>
      <c r="DJ2028" s="201" t="s">
        <v>1122</v>
      </c>
      <c r="EH2028" s="201" t="s">
        <v>1103</v>
      </c>
      <c r="EL2028" s="201" t="s">
        <v>385</v>
      </c>
      <c r="EM2028" s="201" t="s">
        <v>766</v>
      </c>
      <c r="FC2028" s="201" t="s">
        <v>368</v>
      </c>
      <c r="FJ2028" s="201" t="s">
        <v>1465</v>
      </c>
    </row>
    <row r="2029" spans="1:177" x14ac:dyDescent="0.25">
      <c r="A2029" s="30" t="s">
        <v>1505</v>
      </c>
      <c r="B2029" s="30" t="s">
        <v>1283</v>
      </c>
      <c r="C2029" s="30"/>
      <c r="D2029" s="30" t="s">
        <v>226</v>
      </c>
      <c r="E2029" s="30"/>
      <c r="F2029" s="30"/>
      <c r="G2029" s="30"/>
      <c r="H2029" s="30"/>
      <c r="I2029" s="30"/>
      <c r="J2029" s="30"/>
      <c r="K2029" s="30"/>
      <c r="L2029" s="30"/>
      <c r="M2029" s="30"/>
      <c r="N2029" s="30"/>
      <c r="O2029" s="30"/>
      <c r="P2029" s="30"/>
      <c r="Q2029" s="30"/>
      <c r="R2029" s="30" t="s">
        <v>116</v>
      </c>
      <c r="S2029" s="30"/>
      <c r="T2029" s="30"/>
      <c r="U2029" s="30" t="s">
        <v>3012</v>
      </c>
      <c r="V2029" s="30"/>
      <c r="W2029" s="30"/>
      <c r="X2029" s="30"/>
      <c r="Y2029" s="30"/>
      <c r="Z2029" s="30"/>
      <c r="AA2029" s="30"/>
      <c r="AB2029" s="30"/>
      <c r="AC2029" s="30"/>
      <c r="AD2029" s="30"/>
      <c r="AE2029" s="30"/>
      <c r="AF2029" s="30"/>
      <c r="AG2029" s="30" t="s">
        <v>3012</v>
      </c>
      <c r="AH2029" s="30"/>
      <c r="AI2029" s="30" t="s">
        <v>252</v>
      </c>
      <c r="AJ2029" s="30"/>
      <c r="AK2029" s="30"/>
      <c r="AL2029" s="30"/>
      <c r="AM2029" s="30"/>
      <c r="AN2029" s="30" t="s">
        <v>381</v>
      </c>
      <c r="AO2029" s="30"/>
      <c r="AP2029" s="30"/>
      <c r="AQ2029" s="30"/>
      <c r="AR2029" s="30"/>
      <c r="AS2029" s="30"/>
      <c r="AT2029" s="30"/>
      <c r="AU2029" s="30"/>
      <c r="AV2029" s="30"/>
      <c r="AW2029" s="30"/>
      <c r="AX2029" s="30" t="s">
        <v>1864</v>
      </c>
      <c r="AY2029" s="30"/>
      <c r="AZ2029" s="30"/>
      <c r="BA2029" s="30" t="s">
        <v>1948</v>
      </c>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t="s">
        <v>543</v>
      </c>
      <c r="BZ2029" s="30"/>
      <c r="CA2029" s="30"/>
      <c r="CB2029" s="30" t="s">
        <v>717</v>
      </c>
      <c r="CC2029" s="30"/>
      <c r="CD2029" s="30"/>
      <c r="CE2029" s="30"/>
      <c r="CF2029" s="30"/>
      <c r="CG2029" s="30"/>
      <c r="CH2029" s="30"/>
      <c r="CI2029" s="30"/>
      <c r="CJ2029" s="30"/>
      <c r="CK2029" s="30"/>
      <c r="CL2029" s="30"/>
      <c r="CM2029" s="30" t="s">
        <v>1888</v>
      </c>
      <c r="CN2029" s="30"/>
      <c r="CO2029" s="30"/>
      <c r="CP2029" s="30"/>
      <c r="CQ2029" s="30"/>
      <c r="CR2029" s="30"/>
      <c r="DJ2029" s="201" t="s">
        <v>1132</v>
      </c>
      <c r="EH2029" s="201" t="s">
        <v>1120</v>
      </c>
      <c r="EL2029" s="201" t="s">
        <v>426</v>
      </c>
      <c r="EM2029" s="201" t="s">
        <v>841</v>
      </c>
      <c r="FC2029" s="201" t="s">
        <v>372</v>
      </c>
      <c r="FJ2029" s="201" t="s">
        <v>581</v>
      </c>
    </row>
    <row r="2030" spans="1:177" x14ac:dyDescent="0.25">
      <c r="A2030" s="30" t="s">
        <v>530</v>
      </c>
      <c r="B2030" s="30" t="s">
        <v>1290</v>
      </c>
      <c r="C2030" s="30"/>
      <c r="D2030" s="30" t="s">
        <v>328</v>
      </c>
      <c r="E2030" s="30"/>
      <c r="F2030" s="30"/>
      <c r="G2030" s="30"/>
      <c r="H2030" s="30"/>
      <c r="I2030" s="30"/>
      <c r="J2030" s="30"/>
      <c r="K2030" s="30"/>
      <c r="L2030" s="30"/>
      <c r="M2030" s="30"/>
      <c r="N2030" s="30"/>
      <c r="O2030" s="30"/>
      <c r="P2030" s="30"/>
      <c r="Q2030" s="30"/>
      <c r="R2030" s="30" t="s">
        <v>126</v>
      </c>
      <c r="S2030" s="30"/>
      <c r="T2030" s="30"/>
      <c r="U2030" s="30"/>
      <c r="V2030" s="30"/>
      <c r="W2030" s="30"/>
      <c r="X2030" s="30"/>
      <c r="Y2030" s="30"/>
      <c r="Z2030" s="30"/>
      <c r="AA2030" s="30"/>
      <c r="AB2030" s="30"/>
      <c r="AC2030" s="30"/>
      <c r="AD2030" s="30"/>
      <c r="AE2030" s="30"/>
      <c r="AF2030" s="30"/>
      <c r="AG2030" s="30"/>
      <c r="AH2030" s="30"/>
      <c r="AI2030" s="30" t="s">
        <v>265</v>
      </c>
      <c r="AJ2030" s="30"/>
      <c r="AK2030" s="30"/>
      <c r="AL2030" s="30"/>
      <c r="AM2030" s="30"/>
      <c r="AN2030" s="30" t="s">
        <v>382</v>
      </c>
      <c r="AO2030" s="30"/>
      <c r="AP2030" s="30"/>
      <c r="AQ2030" s="30"/>
      <c r="AR2030" s="30"/>
      <c r="AS2030" s="30"/>
      <c r="AT2030" s="30"/>
      <c r="AU2030" s="30"/>
      <c r="AV2030" s="30"/>
      <c r="AW2030" s="30"/>
      <c r="AX2030" s="30" t="s">
        <v>1865</v>
      </c>
      <c r="AY2030" s="30"/>
      <c r="AZ2030" s="30"/>
      <c r="BA2030" s="30" t="s">
        <v>14</v>
      </c>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t="s">
        <v>589</v>
      </c>
      <c r="BZ2030" s="30"/>
      <c r="CA2030" s="30"/>
      <c r="CB2030" s="30" t="s">
        <v>720</v>
      </c>
      <c r="CC2030" s="30"/>
      <c r="CD2030" s="30"/>
      <c r="CE2030" s="30"/>
      <c r="CF2030" s="30"/>
      <c r="CG2030" s="30"/>
      <c r="CH2030" s="30"/>
      <c r="CI2030" s="30"/>
      <c r="CJ2030" s="30"/>
      <c r="CK2030" s="30"/>
      <c r="CL2030" s="30"/>
      <c r="CM2030" s="30" t="s">
        <v>1894</v>
      </c>
      <c r="CN2030" s="30"/>
      <c r="CO2030" s="30"/>
      <c r="CP2030" s="30"/>
      <c r="CQ2030" s="30"/>
      <c r="CR2030" s="30"/>
      <c r="DJ2030" s="201" t="s">
        <v>1233</v>
      </c>
      <c r="EH2030" s="201" t="s">
        <v>1123</v>
      </c>
      <c r="EL2030" s="201" t="s">
        <v>1093</v>
      </c>
      <c r="EM2030" s="201" t="s">
        <v>842</v>
      </c>
      <c r="FC2030" s="201" t="s">
        <v>1089</v>
      </c>
      <c r="FJ2030" s="201" t="s">
        <v>691</v>
      </c>
    </row>
    <row r="2031" spans="1:177" x14ac:dyDescent="0.25">
      <c r="A2031" s="30" t="s">
        <v>755</v>
      </c>
      <c r="B2031" s="30" t="s">
        <v>1318</v>
      </c>
      <c r="C2031" s="30"/>
      <c r="D2031" s="30" t="s">
        <v>375</v>
      </c>
      <c r="E2031" s="30"/>
      <c r="F2031" s="30"/>
      <c r="G2031" s="30"/>
      <c r="H2031" s="30"/>
      <c r="I2031" s="30"/>
      <c r="J2031" s="30"/>
      <c r="K2031" s="30"/>
      <c r="L2031" s="30"/>
      <c r="M2031" s="30"/>
      <c r="N2031" s="30"/>
      <c r="O2031" s="30"/>
      <c r="P2031" s="30"/>
      <c r="Q2031" s="30"/>
      <c r="R2031" s="30" t="s">
        <v>135</v>
      </c>
      <c r="S2031" s="30"/>
      <c r="T2031" s="30"/>
      <c r="U2031" s="30"/>
      <c r="V2031" s="30"/>
      <c r="W2031" s="30"/>
      <c r="X2031" s="30"/>
      <c r="Y2031" s="30"/>
      <c r="Z2031" s="30"/>
      <c r="AA2031" s="30"/>
      <c r="AB2031" s="30"/>
      <c r="AC2031" s="30"/>
      <c r="AD2031" s="30"/>
      <c r="AE2031" s="30"/>
      <c r="AF2031" s="30"/>
      <c r="AG2031" s="30"/>
      <c r="AH2031" s="30"/>
      <c r="AI2031" s="30" t="s">
        <v>303</v>
      </c>
      <c r="AJ2031" s="30"/>
      <c r="AK2031" s="30"/>
      <c r="AL2031" s="30"/>
      <c r="AM2031" s="30"/>
      <c r="AN2031" s="30" t="s">
        <v>401</v>
      </c>
      <c r="AO2031" s="30"/>
      <c r="AP2031" s="30"/>
      <c r="AQ2031" s="30"/>
      <c r="AR2031" s="30"/>
      <c r="AS2031" s="30"/>
      <c r="AT2031" s="30"/>
      <c r="AU2031" s="30"/>
      <c r="AV2031" s="30"/>
      <c r="AW2031" s="30"/>
      <c r="AX2031" s="30" t="s">
        <v>1867</v>
      </c>
      <c r="AY2031" s="30"/>
      <c r="AZ2031" s="30"/>
      <c r="BA2031" s="30" t="s">
        <v>33</v>
      </c>
      <c r="BB2031" s="30"/>
      <c r="BC2031" s="30"/>
      <c r="BD2031" s="30"/>
      <c r="BE2031" s="30"/>
      <c r="BF2031" s="30"/>
      <c r="BG2031" s="30"/>
      <c r="BH2031" s="30"/>
      <c r="BI2031" s="30"/>
      <c r="BJ2031" s="30"/>
      <c r="BK2031" s="30"/>
      <c r="BL2031" s="30"/>
      <c r="BM2031" s="30"/>
      <c r="BN2031" s="30"/>
      <c r="BO2031" s="30"/>
      <c r="BP2031" s="30"/>
      <c r="BQ2031" s="30"/>
      <c r="BR2031" s="30"/>
      <c r="BS2031" s="30"/>
      <c r="BT2031" s="30"/>
      <c r="BU2031" s="30"/>
      <c r="BV2031" s="30"/>
      <c r="BW2031" s="30"/>
      <c r="BX2031" s="30"/>
      <c r="BY2031" s="30" t="s">
        <v>601</v>
      </c>
      <c r="BZ2031" s="30"/>
      <c r="CA2031" s="30"/>
      <c r="CB2031" s="30" t="s">
        <v>805</v>
      </c>
      <c r="CC2031" s="30"/>
      <c r="CD2031" s="30"/>
      <c r="CE2031" s="30"/>
      <c r="CF2031" s="30"/>
      <c r="CG2031" s="30"/>
      <c r="CH2031" s="30"/>
      <c r="CI2031" s="30"/>
      <c r="CJ2031" s="30"/>
      <c r="CK2031" s="30"/>
      <c r="CL2031" s="30"/>
      <c r="CM2031" s="30" t="s">
        <v>1895</v>
      </c>
      <c r="CN2031" s="30"/>
      <c r="CO2031" s="30"/>
      <c r="CP2031" s="30"/>
      <c r="CQ2031" s="30"/>
      <c r="CR2031" s="30"/>
      <c r="DJ2031" s="201" t="s">
        <v>1234</v>
      </c>
      <c r="EH2031" s="201" t="s">
        <v>1129</v>
      </c>
      <c r="EL2031" s="201" t="s">
        <v>1244</v>
      </c>
      <c r="EM2031" s="201" t="s">
        <v>3012</v>
      </c>
      <c r="FC2031" s="201" t="s">
        <v>1133</v>
      </c>
      <c r="FJ2031" s="201" t="s">
        <v>778</v>
      </c>
    </row>
    <row r="2032" spans="1:177" x14ac:dyDescent="0.25">
      <c r="A2032" s="30" t="s">
        <v>763</v>
      </c>
      <c r="B2032" s="30" t="s">
        <v>1333</v>
      </c>
      <c r="C2032" s="30"/>
      <c r="D2032" s="30" t="s">
        <v>384</v>
      </c>
      <c r="E2032" s="30"/>
      <c r="F2032" s="30"/>
      <c r="G2032" s="30"/>
      <c r="H2032" s="30"/>
      <c r="I2032" s="30"/>
      <c r="J2032" s="30"/>
      <c r="K2032" s="30"/>
      <c r="L2032" s="30"/>
      <c r="M2032" s="30"/>
      <c r="N2032" s="30"/>
      <c r="O2032" s="30"/>
      <c r="P2032" s="30"/>
      <c r="Q2032" s="30"/>
      <c r="R2032" s="30" t="s">
        <v>145</v>
      </c>
      <c r="S2032" s="30"/>
      <c r="T2032" s="30"/>
      <c r="U2032" s="30"/>
      <c r="V2032" s="30"/>
      <c r="W2032" s="30"/>
      <c r="X2032" s="30"/>
      <c r="Y2032" s="30"/>
      <c r="Z2032" s="30"/>
      <c r="AA2032" s="30"/>
      <c r="AB2032" s="30"/>
      <c r="AC2032" s="30"/>
      <c r="AD2032" s="30"/>
      <c r="AE2032" s="30"/>
      <c r="AF2032" s="30"/>
      <c r="AG2032" s="30"/>
      <c r="AH2032" s="30"/>
      <c r="AI2032" s="30" t="s">
        <v>313</v>
      </c>
      <c r="AJ2032" s="30"/>
      <c r="AK2032" s="30"/>
      <c r="AL2032" s="30"/>
      <c r="AM2032" s="30"/>
      <c r="AN2032" s="30" t="s">
        <v>427</v>
      </c>
      <c r="AO2032" s="30"/>
      <c r="AP2032" s="30"/>
      <c r="AQ2032" s="30"/>
      <c r="AR2032" s="30"/>
      <c r="AS2032" s="30"/>
      <c r="AT2032" s="30"/>
      <c r="AU2032" s="30"/>
      <c r="AV2032" s="30"/>
      <c r="AW2032" s="30"/>
      <c r="AX2032" s="30" t="s">
        <v>1870</v>
      </c>
      <c r="AY2032" s="30"/>
      <c r="AZ2032" s="30"/>
      <c r="BA2032" s="30" t="s">
        <v>37</v>
      </c>
      <c r="BB2032" s="30"/>
      <c r="BC2032" s="30"/>
      <c r="BD2032" s="30"/>
      <c r="BE2032" s="30"/>
      <c r="BF2032" s="30"/>
      <c r="BG2032" s="30"/>
      <c r="BH2032" s="30"/>
      <c r="BI2032" s="30"/>
      <c r="BJ2032" s="30"/>
      <c r="BK2032" s="30"/>
      <c r="BL2032" s="30"/>
      <c r="BM2032" s="30"/>
      <c r="BN2032" s="30"/>
      <c r="BO2032" s="30"/>
      <c r="BP2032" s="30"/>
      <c r="BQ2032" s="30"/>
      <c r="BR2032" s="30"/>
      <c r="BS2032" s="30"/>
      <c r="BT2032" s="30"/>
      <c r="BU2032" s="30"/>
      <c r="BV2032" s="30"/>
      <c r="BW2032" s="30"/>
      <c r="BX2032" s="30"/>
      <c r="BY2032" s="30" t="s">
        <v>814</v>
      </c>
      <c r="BZ2032" s="30"/>
      <c r="CA2032" s="30"/>
      <c r="CB2032" s="30" t="s">
        <v>919</v>
      </c>
      <c r="CC2032" s="30"/>
      <c r="CD2032" s="30"/>
      <c r="CE2032" s="30"/>
      <c r="CF2032" s="30"/>
      <c r="CG2032" s="30"/>
      <c r="CH2032" s="30"/>
      <c r="CI2032" s="30"/>
      <c r="CJ2032" s="30"/>
      <c r="CK2032" s="30"/>
      <c r="CL2032" s="30"/>
      <c r="CM2032" s="30" t="s">
        <v>1896</v>
      </c>
      <c r="CN2032" s="30"/>
      <c r="CO2032" s="30"/>
      <c r="CP2032" s="30"/>
      <c r="CQ2032" s="30"/>
      <c r="CR2032" s="30"/>
      <c r="DJ2032" s="201" t="s">
        <v>1279</v>
      </c>
      <c r="EH2032" s="201" t="s">
        <v>1143</v>
      </c>
      <c r="EL2032" s="201" t="s">
        <v>1277</v>
      </c>
      <c r="FC2032" s="201" t="s">
        <v>1139</v>
      </c>
      <c r="FJ2032" s="201" t="s">
        <v>779</v>
      </c>
    </row>
    <row r="2033" spans="1:166" x14ac:dyDescent="0.25">
      <c r="A2033" s="30" t="s">
        <v>764</v>
      </c>
      <c r="B2033" s="30" t="s">
        <v>1337</v>
      </c>
      <c r="C2033" s="30"/>
      <c r="D2033" s="30" t="s">
        <v>402</v>
      </c>
      <c r="E2033" s="30"/>
      <c r="F2033" s="30"/>
      <c r="G2033" s="30"/>
      <c r="H2033" s="30"/>
      <c r="I2033" s="30"/>
      <c r="J2033" s="30"/>
      <c r="K2033" s="30"/>
      <c r="L2033" s="30"/>
      <c r="M2033" s="30"/>
      <c r="N2033" s="30"/>
      <c r="O2033" s="30"/>
      <c r="P2033" s="30"/>
      <c r="Q2033" s="30"/>
      <c r="R2033" s="30" t="s">
        <v>233</v>
      </c>
      <c r="S2033" s="30"/>
      <c r="T2033" s="30"/>
      <c r="U2033" s="30"/>
      <c r="V2033" s="30"/>
      <c r="W2033" s="30"/>
      <c r="X2033" s="30"/>
      <c r="Y2033" s="30"/>
      <c r="Z2033" s="30"/>
      <c r="AA2033" s="30"/>
      <c r="AB2033" s="30"/>
      <c r="AC2033" s="30"/>
      <c r="AD2033" s="30"/>
      <c r="AE2033" s="30"/>
      <c r="AF2033" s="30"/>
      <c r="AG2033" s="30"/>
      <c r="AH2033" s="30"/>
      <c r="AI2033" s="30" t="s">
        <v>325</v>
      </c>
      <c r="AJ2033" s="30"/>
      <c r="AK2033" s="30"/>
      <c r="AL2033" s="30"/>
      <c r="AM2033" s="30"/>
      <c r="AN2033" s="30" t="s">
        <v>439</v>
      </c>
      <c r="AO2033" s="30"/>
      <c r="AP2033" s="30"/>
      <c r="AQ2033" s="30"/>
      <c r="AR2033" s="30"/>
      <c r="AS2033" s="30"/>
      <c r="AT2033" s="30"/>
      <c r="AU2033" s="30"/>
      <c r="AV2033" s="30"/>
      <c r="AW2033" s="30"/>
      <c r="AX2033" s="30" t="s">
        <v>1880</v>
      </c>
      <c r="AY2033" s="30"/>
      <c r="AZ2033" s="30"/>
      <c r="BA2033" s="30" t="s">
        <v>59</v>
      </c>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t="s">
        <v>818</v>
      </c>
      <c r="BZ2033" s="30"/>
      <c r="CA2033" s="30"/>
      <c r="CB2033" s="30" t="s">
        <v>3012</v>
      </c>
      <c r="CC2033" s="30"/>
      <c r="CD2033" s="30"/>
      <c r="CE2033" s="30"/>
      <c r="CF2033" s="30"/>
      <c r="CG2033" s="30"/>
      <c r="CH2033" s="30"/>
      <c r="CI2033" s="30"/>
      <c r="CJ2033" s="30"/>
      <c r="CK2033" s="30"/>
      <c r="CL2033" s="30"/>
      <c r="CM2033" s="30" t="s">
        <v>1897</v>
      </c>
      <c r="CN2033" s="30"/>
      <c r="CO2033" s="30"/>
      <c r="CP2033" s="30"/>
      <c r="CQ2033" s="30"/>
      <c r="CR2033" s="30"/>
      <c r="DJ2033" s="201" t="s">
        <v>1310</v>
      </c>
      <c r="EH2033" s="201" t="s">
        <v>1207</v>
      </c>
      <c r="EL2033" s="201" t="s">
        <v>1365</v>
      </c>
      <c r="FC2033" s="201" t="s">
        <v>1140</v>
      </c>
      <c r="FJ2033" s="201" t="s">
        <v>804</v>
      </c>
    </row>
    <row r="2034" spans="1:166" x14ac:dyDescent="0.25">
      <c r="A2034" s="30" t="s">
        <v>765</v>
      </c>
      <c r="B2034" s="30" t="s">
        <v>1343</v>
      </c>
      <c r="C2034" s="30"/>
      <c r="D2034" s="30" t="s">
        <v>434</v>
      </c>
      <c r="E2034" s="30"/>
      <c r="F2034" s="30"/>
      <c r="G2034" s="30"/>
      <c r="H2034" s="30"/>
      <c r="I2034" s="30"/>
      <c r="J2034" s="30"/>
      <c r="K2034" s="30"/>
      <c r="L2034" s="30"/>
      <c r="M2034" s="30"/>
      <c r="N2034" s="30"/>
      <c r="O2034" s="30"/>
      <c r="P2034" s="30"/>
      <c r="Q2034" s="30"/>
      <c r="R2034" s="30" t="s">
        <v>278</v>
      </c>
      <c r="S2034" s="30"/>
      <c r="T2034" s="30"/>
      <c r="U2034" s="30"/>
      <c r="V2034" s="30"/>
      <c r="W2034" s="30"/>
      <c r="X2034" s="30"/>
      <c r="Y2034" s="30"/>
      <c r="Z2034" s="30"/>
      <c r="AA2034" s="30"/>
      <c r="AB2034" s="30"/>
      <c r="AC2034" s="30"/>
      <c r="AD2034" s="30"/>
      <c r="AE2034" s="30"/>
      <c r="AF2034" s="30"/>
      <c r="AG2034" s="30"/>
      <c r="AH2034" s="30"/>
      <c r="AI2034" s="30" t="s">
        <v>334</v>
      </c>
      <c r="AJ2034" s="30"/>
      <c r="AK2034" s="30"/>
      <c r="AL2034" s="30"/>
      <c r="AM2034" s="30"/>
      <c r="AN2034" s="30" t="s">
        <v>1108</v>
      </c>
      <c r="AO2034" s="30"/>
      <c r="AP2034" s="30"/>
      <c r="AQ2034" s="30"/>
      <c r="AR2034" s="30"/>
      <c r="AS2034" s="30"/>
      <c r="AT2034" s="30"/>
      <c r="AU2034" s="30"/>
      <c r="AV2034" s="30"/>
      <c r="AW2034" s="30"/>
      <c r="AX2034" s="30" t="s">
        <v>1883</v>
      </c>
      <c r="AY2034" s="30"/>
      <c r="AZ2034" s="30"/>
      <c r="BA2034" s="30" t="s">
        <v>73</v>
      </c>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t="s">
        <v>893</v>
      </c>
      <c r="BZ2034" s="30"/>
      <c r="CA2034" s="30"/>
      <c r="CB2034" s="30"/>
      <c r="CC2034" s="30"/>
      <c r="CD2034" s="30"/>
      <c r="CE2034" s="30"/>
      <c r="CF2034" s="30"/>
      <c r="CG2034" s="30"/>
      <c r="CH2034" s="30"/>
      <c r="CI2034" s="30"/>
      <c r="CJ2034" s="30"/>
      <c r="CK2034" s="30"/>
      <c r="CL2034" s="30"/>
      <c r="CM2034" s="30" t="s">
        <v>1902</v>
      </c>
      <c r="CN2034" s="30"/>
      <c r="CO2034" s="30"/>
      <c r="CP2034" s="30"/>
      <c r="CQ2034" s="30"/>
      <c r="CR2034" s="30"/>
      <c r="DJ2034" s="201" t="s">
        <v>1317</v>
      </c>
      <c r="EH2034" s="201" t="s">
        <v>1357</v>
      </c>
      <c r="EL2034" s="201" t="s">
        <v>1399</v>
      </c>
      <c r="FC2034" s="201" t="s">
        <v>1141</v>
      </c>
      <c r="FJ2034" s="201" t="s">
        <v>807</v>
      </c>
    </row>
    <row r="2035" spans="1:166" x14ac:dyDescent="0.25">
      <c r="A2035" s="30" t="s">
        <v>767</v>
      </c>
      <c r="B2035" s="30" t="s">
        <v>1344</v>
      </c>
      <c r="C2035" s="30"/>
      <c r="D2035" s="30" t="s">
        <v>1076</v>
      </c>
      <c r="E2035" s="30"/>
      <c r="F2035" s="30"/>
      <c r="G2035" s="30"/>
      <c r="H2035" s="30"/>
      <c r="I2035" s="30"/>
      <c r="J2035" s="30"/>
      <c r="K2035" s="30"/>
      <c r="L2035" s="30"/>
      <c r="M2035" s="30"/>
      <c r="N2035" s="30"/>
      <c r="O2035" s="30"/>
      <c r="P2035" s="30"/>
      <c r="Q2035" s="30"/>
      <c r="R2035" s="30" t="s">
        <v>297</v>
      </c>
      <c r="S2035" s="30"/>
      <c r="T2035" s="30"/>
      <c r="U2035" s="30"/>
      <c r="V2035" s="30"/>
      <c r="W2035" s="30"/>
      <c r="X2035" s="30"/>
      <c r="Y2035" s="30"/>
      <c r="Z2035" s="30"/>
      <c r="AA2035" s="30"/>
      <c r="AB2035" s="30"/>
      <c r="AC2035" s="30"/>
      <c r="AD2035" s="30"/>
      <c r="AE2035" s="30"/>
      <c r="AF2035" s="30"/>
      <c r="AG2035" s="30"/>
      <c r="AH2035" s="30"/>
      <c r="AI2035" s="30" t="s">
        <v>342</v>
      </c>
      <c r="AJ2035" s="30"/>
      <c r="AK2035" s="30"/>
      <c r="AL2035" s="30"/>
      <c r="AM2035" s="30"/>
      <c r="AN2035" s="30" t="s">
        <v>1114</v>
      </c>
      <c r="AO2035" s="30"/>
      <c r="AP2035" s="30"/>
      <c r="AQ2035" s="30"/>
      <c r="AR2035" s="30"/>
      <c r="AS2035" s="30"/>
      <c r="AT2035" s="30"/>
      <c r="AU2035" s="30"/>
      <c r="AV2035" s="30"/>
      <c r="AW2035" s="30"/>
      <c r="AX2035" s="30" t="s">
        <v>1899</v>
      </c>
      <c r="AY2035" s="30"/>
      <c r="AZ2035" s="30"/>
      <c r="BA2035" s="30" t="s">
        <v>134</v>
      </c>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t="s">
        <v>932</v>
      </c>
      <c r="BZ2035" s="30"/>
      <c r="CA2035" s="30"/>
      <c r="CB2035" s="30"/>
      <c r="CC2035" s="30"/>
      <c r="CD2035" s="30"/>
      <c r="CE2035" s="30"/>
      <c r="CF2035" s="30"/>
      <c r="CG2035" s="30"/>
      <c r="CH2035" s="30"/>
      <c r="CI2035" s="30"/>
      <c r="CJ2035" s="30"/>
      <c r="CK2035" s="30"/>
      <c r="CL2035" s="30"/>
      <c r="CM2035" s="30" t="s">
        <v>1928</v>
      </c>
      <c r="CN2035" s="30"/>
      <c r="CO2035" s="30"/>
      <c r="CP2035" s="30"/>
      <c r="CQ2035" s="30"/>
      <c r="CR2035" s="30"/>
      <c r="DJ2035" s="201" t="s">
        <v>1369</v>
      </c>
      <c r="EH2035" s="201" t="s">
        <v>1360</v>
      </c>
      <c r="EL2035" s="201" t="s">
        <v>1494</v>
      </c>
      <c r="FC2035" s="201" t="s">
        <v>1155</v>
      </c>
      <c r="FJ2035" s="201" t="s">
        <v>829</v>
      </c>
    </row>
    <row r="2036" spans="1:166" x14ac:dyDescent="0.25">
      <c r="A2036" s="30" t="s">
        <v>790</v>
      </c>
      <c r="B2036" s="30" t="s">
        <v>1476</v>
      </c>
      <c r="C2036" s="30"/>
      <c r="D2036" s="30" t="s">
        <v>1077</v>
      </c>
      <c r="E2036" s="30"/>
      <c r="F2036" s="30"/>
      <c r="G2036" s="30"/>
      <c r="H2036" s="30"/>
      <c r="I2036" s="30"/>
      <c r="J2036" s="30"/>
      <c r="K2036" s="30"/>
      <c r="L2036" s="30"/>
      <c r="M2036" s="30"/>
      <c r="N2036" s="30"/>
      <c r="O2036" s="30"/>
      <c r="P2036" s="30"/>
      <c r="Q2036" s="30"/>
      <c r="R2036" s="30" t="s">
        <v>311</v>
      </c>
      <c r="S2036" s="30"/>
      <c r="T2036" s="30"/>
      <c r="U2036" s="30"/>
      <c r="V2036" s="30"/>
      <c r="W2036" s="30"/>
      <c r="X2036" s="30"/>
      <c r="Y2036" s="30"/>
      <c r="Z2036" s="30"/>
      <c r="AA2036" s="30"/>
      <c r="AB2036" s="30"/>
      <c r="AC2036" s="30"/>
      <c r="AD2036" s="30"/>
      <c r="AE2036" s="30"/>
      <c r="AF2036" s="30"/>
      <c r="AG2036" s="30"/>
      <c r="AH2036" s="30"/>
      <c r="AI2036" s="30" t="s">
        <v>346</v>
      </c>
      <c r="AJ2036" s="30"/>
      <c r="AK2036" s="30"/>
      <c r="AL2036" s="30"/>
      <c r="AM2036" s="30"/>
      <c r="AN2036" s="30" t="s">
        <v>1158</v>
      </c>
      <c r="AO2036" s="30"/>
      <c r="AP2036" s="30"/>
      <c r="AQ2036" s="30"/>
      <c r="AR2036" s="30"/>
      <c r="AS2036" s="30"/>
      <c r="AT2036" s="30"/>
      <c r="AU2036" s="30"/>
      <c r="AV2036" s="30"/>
      <c r="AW2036" s="30"/>
      <c r="AX2036" s="30" t="s">
        <v>1908</v>
      </c>
      <c r="AY2036" s="30"/>
      <c r="AZ2036" s="30"/>
      <c r="BA2036" s="30" t="s">
        <v>165</v>
      </c>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t="s">
        <v>3012</v>
      </c>
      <c r="BZ2036" s="30"/>
      <c r="CA2036" s="30"/>
      <c r="CB2036" s="30"/>
      <c r="CC2036" s="30"/>
      <c r="CD2036" s="30"/>
      <c r="CE2036" s="30"/>
      <c r="CF2036" s="30"/>
      <c r="CG2036" s="30"/>
      <c r="CH2036" s="30"/>
      <c r="CI2036" s="30"/>
      <c r="CJ2036" s="30"/>
      <c r="CK2036" s="30"/>
      <c r="CL2036" s="30"/>
      <c r="CM2036" s="30" t="s">
        <v>1945</v>
      </c>
      <c r="CN2036" s="30"/>
      <c r="CO2036" s="30"/>
      <c r="CP2036" s="30"/>
      <c r="CQ2036" s="30"/>
      <c r="CR2036" s="30"/>
      <c r="DJ2036" s="201" t="s">
        <v>1370</v>
      </c>
      <c r="EH2036" s="201" t="s">
        <v>1460</v>
      </c>
      <c r="EL2036" s="201" t="s">
        <v>544</v>
      </c>
      <c r="FC2036" s="201" t="s">
        <v>1156</v>
      </c>
      <c r="FJ2036" s="201" t="s">
        <v>855</v>
      </c>
    </row>
    <row r="2037" spans="1:166" x14ac:dyDescent="0.25">
      <c r="A2037" s="30" t="s">
        <v>942</v>
      </c>
      <c r="B2037" s="30" t="s">
        <v>1491</v>
      </c>
      <c r="C2037" s="30"/>
      <c r="D2037" s="30" t="s">
        <v>1145</v>
      </c>
      <c r="E2037" s="30"/>
      <c r="F2037" s="30"/>
      <c r="G2037" s="30"/>
      <c r="H2037" s="30"/>
      <c r="I2037" s="30"/>
      <c r="J2037" s="30"/>
      <c r="K2037" s="30"/>
      <c r="L2037" s="30"/>
      <c r="M2037" s="30"/>
      <c r="N2037" s="30"/>
      <c r="O2037" s="30"/>
      <c r="P2037" s="30"/>
      <c r="Q2037" s="30"/>
      <c r="R2037" s="30" t="s">
        <v>349</v>
      </c>
      <c r="S2037" s="30"/>
      <c r="T2037" s="30"/>
      <c r="U2037" s="30"/>
      <c r="V2037" s="30"/>
      <c r="W2037" s="30"/>
      <c r="X2037" s="30"/>
      <c r="Y2037" s="30"/>
      <c r="Z2037" s="30"/>
      <c r="AA2037" s="30"/>
      <c r="AB2037" s="30"/>
      <c r="AC2037" s="30"/>
      <c r="AD2037" s="30"/>
      <c r="AE2037" s="30"/>
      <c r="AF2037" s="30"/>
      <c r="AG2037" s="30"/>
      <c r="AH2037" s="30"/>
      <c r="AI2037" s="30" t="s">
        <v>370</v>
      </c>
      <c r="AJ2037" s="30"/>
      <c r="AK2037" s="30"/>
      <c r="AL2037" s="30"/>
      <c r="AM2037" s="30"/>
      <c r="AN2037" s="30" t="s">
        <v>1173</v>
      </c>
      <c r="AO2037" s="30"/>
      <c r="AP2037" s="30"/>
      <c r="AQ2037" s="30"/>
      <c r="AR2037" s="30"/>
      <c r="AS2037" s="30"/>
      <c r="AT2037" s="30"/>
      <c r="AU2037" s="30"/>
      <c r="AV2037" s="30"/>
      <c r="AW2037" s="30"/>
      <c r="AX2037" s="30" t="s">
        <v>1916</v>
      </c>
      <c r="AY2037" s="30"/>
      <c r="AZ2037" s="30"/>
      <c r="BA2037" s="30" t="s">
        <v>172</v>
      </c>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t="s">
        <v>1954</v>
      </c>
      <c r="CN2037" s="30"/>
      <c r="CO2037" s="30"/>
      <c r="CP2037" s="30"/>
      <c r="CQ2037" s="30"/>
      <c r="CR2037" s="30"/>
      <c r="DJ2037" s="201" t="s">
        <v>1386</v>
      </c>
      <c r="EH2037" s="201" t="s">
        <v>1468</v>
      </c>
      <c r="EL2037" s="201" t="s">
        <v>657</v>
      </c>
      <c r="FC2037" s="201" t="s">
        <v>1209</v>
      </c>
      <c r="FJ2037" s="201" t="s">
        <v>933</v>
      </c>
    </row>
    <row r="2038" spans="1:166" x14ac:dyDescent="0.25">
      <c r="A2038" s="30" t="s">
        <v>3012</v>
      </c>
      <c r="B2038" s="30" t="s">
        <v>524</v>
      </c>
      <c r="C2038" s="30"/>
      <c r="D2038" s="30" t="s">
        <v>1154</v>
      </c>
      <c r="E2038" s="30"/>
      <c r="F2038" s="30"/>
      <c r="G2038" s="30"/>
      <c r="H2038" s="30"/>
      <c r="I2038" s="30"/>
      <c r="J2038" s="30"/>
      <c r="K2038" s="30"/>
      <c r="L2038" s="30"/>
      <c r="M2038" s="30"/>
      <c r="N2038" s="30"/>
      <c r="O2038" s="30"/>
      <c r="P2038" s="30"/>
      <c r="Q2038" s="30"/>
      <c r="R2038" s="30" t="s">
        <v>390</v>
      </c>
      <c r="S2038" s="30"/>
      <c r="T2038" s="30"/>
      <c r="U2038" s="30"/>
      <c r="V2038" s="30"/>
      <c r="W2038" s="30"/>
      <c r="X2038" s="30"/>
      <c r="Y2038" s="30"/>
      <c r="Z2038" s="30"/>
      <c r="AA2038" s="30"/>
      <c r="AB2038" s="30"/>
      <c r="AC2038" s="30"/>
      <c r="AD2038" s="30"/>
      <c r="AE2038" s="30"/>
      <c r="AF2038" s="30"/>
      <c r="AG2038" s="30"/>
      <c r="AH2038" s="30"/>
      <c r="AI2038" s="30" t="s">
        <v>373</v>
      </c>
      <c r="AJ2038" s="30"/>
      <c r="AK2038" s="30"/>
      <c r="AL2038" s="30"/>
      <c r="AM2038" s="30"/>
      <c r="AN2038" s="30" t="s">
        <v>1190</v>
      </c>
      <c r="AO2038" s="30"/>
      <c r="AP2038" s="30"/>
      <c r="AQ2038" s="30"/>
      <c r="AR2038" s="30"/>
      <c r="AS2038" s="30"/>
      <c r="AT2038" s="30"/>
      <c r="AU2038" s="30"/>
      <c r="AV2038" s="30"/>
      <c r="AW2038" s="30"/>
      <c r="AX2038" s="30" t="s">
        <v>1950</v>
      </c>
      <c r="AY2038" s="30"/>
      <c r="AZ2038" s="30"/>
      <c r="BA2038" s="30" t="s">
        <v>190</v>
      </c>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30"/>
      <c r="CA2038" s="30"/>
      <c r="CB2038" s="30"/>
      <c r="CC2038" s="30"/>
      <c r="CD2038" s="30"/>
      <c r="CE2038" s="30"/>
      <c r="CF2038" s="30"/>
      <c r="CG2038" s="30"/>
      <c r="CH2038" s="30"/>
      <c r="CI2038" s="30"/>
      <c r="CJ2038" s="30"/>
      <c r="CK2038" s="30"/>
      <c r="CL2038" s="30"/>
      <c r="CM2038" s="30" t="s">
        <v>1956</v>
      </c>
      <c r="CN2038" s="30"/>
      <c r="CO2038" s="30"/>
      <c r="CP2038" s="30"/>
      <c r="CQ2038" s="30"/>
      <c r="CR2038" s="30"/>
      <c r="DJ2038" s="201" t="s">
        <v>1415</v>
      </c>
      <c r="EH2038" s="201" t="s">
        <v>1469</v>
      </c>
      <c r="EL2038" s="201" t="s">
        <v>663</v>
      </c>
      <c r="FC2038" s="201" t="s">
        <v>1210</v>
      </c>
      <c r="FJ2038" s="201" t="s">
        <v>1148</v>
      </c>
    </row>
    <row r="2039" spans="1:166" x14ac:dyDescent="0.25">
      <c r="A2039" s="30"/>
      <c r="B2039" s="30" t="s">
        <v>536</v>
      </c>
      <c r="C2039" s="30"/>
      <c r="D2039" s="30" t="s">
        <v>1215</v>
      </c>
      <c r="E2039" s="30"/>
      <c r="F2039" s="30"/>
      <c r="G2039" s="30"/>
      <c r="H2039" s="30"/>
      <c r="I2039" s="30"/>
      <c r="J2039" s="30"/>
      <c r="K2039" s="30"/>
      <c r="L2039" s="30"/>
      <c r="M2039" s="30"/>
      <c r="N2039" s="30"/>
      <c r="O2039" s="30"/>
      <c r="P2039" s="30"/>
      <c r="Q2039" s="30"/>
      <c r="R2039" s="30" t="s">
        <v>417</v>
      </c>
      <c r="S2039" s="30"/>
      <c r="T2039" s="30"/>
      <c r="U2039" s="30"/>
      <c r="V2039" s="30"/>
      <c r="W2039" s="30"/>
      <c r="X2039" s="30"/>
      <c r="Y2039" s="30"/>
      <c r="Z2039" s="30"/>
      <c r="AA2039" s="30"/>
      <c r="AB2039" s="30"/>
      <c r="AC2039" s="30"/>
      <c r="AD2039" s="30"/>
      <c r="AE2039" s="30"/>
      <c r="AF2039" s="30"/>
      <c r="AG2039" s="30"/>
      <c r="AH2039" s="30"/>
      <c r="AI2039" s="30" t="s">
        <v>1078</v>
      </c>
      <c r="AJ2039" s="30"/>
      <c r="AK2039" s="30"/>
      <c r="AL2039" s="30"/>
      <c r="AM2039" s="30"/>
      <c r="AN2039" s="30" t="s">
        <v>1205</v>
      </c>
      <c r="AO2039" s="30"/>
      <c r="AP2039" s="30"/>
      <c r="AQ2039" s="30"/>
      <c r="AR2039" s="30"/>
      <c r="AS2039" s="30"/>
      <c r="AT2039" s="30"/>
      <c r="AU2039" s="30"/>
      <c r="AV2039" s="30"/>
      <c r="AW2039" s="30"/>
      <c r="AX2039" s="30" t="s">
        <v>1951</v>
      </c>
      <c r="AY2039" s="30"/>
      <c r="AZ2039" s="30"/>
      <c r="BA2039" s="30" t="s">
        <v>234</v>
      </c>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t="s">
        <v>1968</v>
      </c>
      <c r="CN2039" s="30"/>
      <c r="CO2039" s="30"/>
      <c r="CP2039" s="30"/>
      <c r="CQ2039" s="30"/>
      <c r="CR2039" s="30"/>
      <c r="DJ2039" s="201" t="s">
        <v>1462</v>
      </c>
      <c r="EH2039" s="201" t="s">
        <v>1484</v>
      </c>
      <c r="EL2039" s="201" t="s">
        <v>667</v>
      </c>
      <c r="FC2039" s="201" t="s">
        <v>1211</v>
      </c>
      <c r="FJ2039" s="201" t="s">
        <v>777</v>
      </c>
    </row>
    <row r="2040" spans="1:166" x14ac:dyDescent="0.25">
      <c r="A2040" s="30"/>
      <c r="B2040" s="30" t="s">
        <v>540</v>
      </c>
      <c r="C2040" s="30"/>
      <c r="D2040" s="30" t="s">
        <v>1270</v>
      </c>
      <c r="E2040" s="30"/>
      <c r="F2040" s="30"/>
      <c r="G2040" s="30"/>
      <c r="H2040" s="30"/>
      <c r="I2040" s="30"/>
      <c r="J2040" s="30"/>
      <c r="K2040" s="30"/>
      <c r="L2040" s="30"/>
      <c r="M2040" s="30"/>
      <c r="N2040" s="30"/>
      <c r="O2040" s="30"/>
      <c r="P2040" s="30"/>
      <c r="Q2040" s="30"/>
      <c r="R2040" s="30" t="s">
        <v>451</v>
      </c>
      <c r="S2040" s="30"/>
      <c r="T2040" s="30"/>
      <c r="U2040" s="30"/>
      <c r="V2040" s="30"/>
      <c r="W2040" s="30"/>
      <c r="X2040" s="30"/>
      <c r="Y2040" s="30"/>
      <c r="Z2040" s="30"/>
      <c r="AA2040" s="30"/>
      <c r="AB2040" s="30"/>
      <c r="AC2040" s="30"/>
      <c r="AD2040" s="30"/>
      <c r="AE2040" s="30"/>
      <c r="AF2040" s="30"/>
      <c r="AG2040" s="30"/>
      <c r="AH2040" s="30"/>
      <c r="AI2040" s="30" t="s">
        <v>1107</v>
      </c>
      <c r="AJ2040" s="30"/>
      <c r="AK2040" s="30"/>
      <c r="AL2040" s="30"/>
      <c r="AM2040" s="30"/>
      <c r="AN2040" s="30" t="s">
        <v>1239</v>
      </c>
      <c r="AO2040" s="30"/>
      <c r="AP2040" s="30"/>
      <c r="AQ2040" s="30"/>
      <c r="AR2040" s="30"/>
      <c r="AS2040" s="30"/>
      <c r="AT2040" s="30"/>
      <c r="AU2040" s="30"/>
      <c r="AV2040" s="30"/>
      <c r="AW2040" s="30"/>
      <c r="AX2040" s="30" t="s">
        <v>1967</v>
      </c>
      <c r="AY2040" s="30"/>
      <c r="AZ2040" s="30"/>
      <c r="BA2040" s="30" t="s">
        <v>304</v>
      </c>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t="s">
        <v>2</v>
      </c>
      <c r="CN2040" s="30"/>
      <c r="CO2040" s="30"/>
      <c r="CP2040" s="30"/>
      <c r="CQ2040" s="30"/>
      <c r="CR2040" s="30"/>
      <c r="DJ2040" s="201" t="s">
        <v>1501</v>
      </c>
      <c r="EH2040" s="201" t="s">
        <v>1493</v>
      </c>
      <c r="EL2040" s="201" t="s">
        <v>682</v>
      </c>
      <c r="FC2040" s="201" t="s">
        <v>1292</v>
      </c>
      <c r="FJ2040" s="201" t="s">
        <v>3012</v>
      </c>
    </row>
    <row r="2041" spans="1:166" x14ac:dyDescent="0.25">
      <c r="A2041" s="30"/>
      <c r="B2041" s="30" t="s">
        <v>597</v>
      </c>
      <c r="C2041" s="30"/>
      <c r="D2041" s="30" t="s">
        <v>1298</v>
      </c>
      <c r="E2041" s="30"/>
      <c r="F2041" s="30"/>
      <c r="G2041" s="30"/>
      <c r="H2041" s="30"/>
      <c r="I2041" s="30"/>
      <c r="J2041" s="30"/>
      <c r="K2041" s="30"/>
      <c r="L2041" s="30"/>
      <c r="M2041" s="30"/>
      <c r="N2041" s="30"/>
      <c r="O2041" s="30"/>
      <c r="P2041" s="30"/>
      <c r="Q2041" s="30"/>
      <c r="R2041" s="30" t="s">
        <v>1063</v>
      </c>
      <c r="S2041" s="30"/>
      <c r="T2041" s="30"/>
      <c r="U2041" s="30"/>
      <c r="V2041" s="30"/>
      <c r="W2041" s="30"/>
      <c r="X2041" s="30"/>
      <c r="Y2041" s="30"/>
      <c r="Z2041" s="30"/>
      <c r="AA2041" s="30"/>
      <c r="AB2041" s="30"/>
      <c r="AC2041" s="30"/>
      <c r="AD2041" s="30"/>
      <c r="AE2041" s="30"/>
      <c r="AF2041" s="30"/>
      <c r="AG2041" s="30"/>
      <c r="AH2041" s="30"/>
      <c r="AI2041" s="30" t="s">
        <v>1213</v>
      </c>
      <c r="AJ2041" s="30"/>
      <c r="AK2041" s="30"/>
      <c r="AL2041" s="30"/>
      <c r="AM2041" s="30"/>
      <c r="AN2041" s="30" t="s">
        <v>1248</v>
      </c>
      <c r="AO2041" s="30"/>
      <c r="AP2041" s="30"/>
      <c r="AQ2041" s="30"/>
      <c r="AR2041" s="30"/>
      <c r="AS2041" s="30"/>
      <c r="AT2041" s="30"/>
      <c r="AU2041" s="30"/>
      <c r="AV2041" s="30"/>
      <c r="AW2041" s="30"/>
      <c r="AX2041" s="30" t="s">
        <v>1969</v>
      </c>
      <c r="AY2041" s="30"/>
      <c r="AZ2041" s="30"/>
      <c r="BA2041" s="30" t="s">
        <v>323</v>
      </c>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t="s">
        <v>3</v>
      </c>
      <c r="CN2041" s="30"/>
      <c r="CO2041" s="30"/>
      <c r="CP2041" s="30"/>
      <c r="CQ2041" s="30"/>
      <c r="CR2041" s="30"/>
      <c r="DJ2041" s="201" t="s">
        <v>1519</v>
      </c>
      <c r="EH2041" s="201" t="s">
        <v>1499</v>
      </c>
      <c r="EL2041" s="201" t="s">
        <v>739</v>
      </c>
      <c r="FC2041" s="201" t="s">
        <v>1319</v>
      </c>
    </row>
    <row r="2042" spans="1:166" x14ac:dyDescent="0.25">
      <c r="A2042" s="30"/>
      <c r="B2042" s="30" t="s">
        <v>618</v>
      </c>
      <c r="C2042" s="30"/>
      <c r="D2042" s="30" t="s">
        <v>1300</v>
      </c>
      <c r="E2042" s="30"/>
      <c r="F2042" s="30"/>
      <c r="G2042" s="30"/>
      <c r="H2042" s="30"/>
      <c r="I2042" s="30"/>
      <c r="J2042" s="30"/>
      <c r="K2042" s="30"/>
      <c r="L2042" s="30"/>
      <c r="M2042" s="30"/>
      <c r="N2042" s="30"/>
      <c r="O2042" s="30"/>
      <c r="P2042" s="30"/>
      <c r="Q2042" s="30"/>
      <c r="R2042" s="30" t="s">
        <v>1146</v>
      </c>
      <c r="S2042" s="30"/>
      <c r="T2042" s="30"/>
      <c r="U2042" s="30"/>
      <c r="V2042" s="30"/>
      <c r="W2042" s="30"/>
      <c r="X2042" s="30"/>
      <c r="Y2042" s="30"/>
      <c r="Z2042" s="30"/>
      <c r="AA2042" s="30"/>
      <c r="AB2042" s="30"/>
      <c r="AC2042" s="30"/>
      <c r="AD2042" s="30"/>
      <c r="AE2042" s="30"/>
      <c r="AF2042" s="30"/>
      <c r="AG2042" s="30"/>
      <c r="AH2042" s="30"/>
      <c r="AI2042" s="30" t="s">
        <v>1246</v>
      </c>
      <c r="AJ2042" s="30"/>
      <c r="AK2042" s="30"/>
      <c r="AL2042" s="30"/>
      <c r="AM2042" s="30"/>
      <c r="AN2042" s="30" t="s">
        <v>1258</v>
      </c>
      <c r="AO2042" s="30"/>
      <c r="AP2042" s="30"/>
      <c r="AQ2042" s="30"/>
      <c r="AR2042" s="30"/>
      <c r="AS2042" s="30"/>
      <c r="AT2042" s="30"/>
      <c r="AU2042" s="30"/>
      <c r="AV2042" s="30"/>
      <c r="AW2042" s="30"/>
      <c r="AX2042" s="30" t="s">
        <v>1970</v>
      </c>
      <c r="AY2042" s="30"/>
      <c r="AZ2042" s="30"/>
      <c r="BA2042" s="30" t="s">
        <v>343</v>
      </c>
      <c r="BB2042" s="30"/>
      <c r="BC2042" s="30"/>
      <c r="BD2042" s="30"/>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30"/>
      <c r="CA2042" s="30"/>
      <c r="CB2042" s="30"/>
      <c r="CC2042" s="30"/>
      <c r="CD2042" s="30"/>
      <c r="CE2042" s="30"/>
      <c r="CF2042" s="30"/>
      <c r="CG2042" s="30"/>
      <c r="CH2042" s="30"/>
      <c r="CI2042" s="30"/>
      <c r="CJ2042" s="30"/>
      <c r="CK2042" s="30"/>
      <c r="CL2042" s="30"/>
      <c r="CM2042" s="30" t="s">
        <v>19</v>
      </c>
      <c r="CN2042" s="30"/>
      <c r="CO2042" s="30"/>
      <c r="CP2042" s="30"/>
      <c r="CQ2042" s="30"/>
      <c r="CR2042" s="30"/>
      <c r="DJ2042" s="201" t="s">
        <v>465</v>
      </c>
      <c r="EH2042" s="201" t="s">
        <v>1512</v>
      </c>
      <c r="EL2042" s="201" t="s">
        <v>850</v>
      </c>
      <c r="FC2042" s="201" t="s">
        <v>1320</v>
      </c>
    </row>
    <row r="2043" spans="1:166" x14ac:dyDescent="0.25">
      <c r="A2043" s="30"/>
      <c r="B2043" s="30" t="s">
        <v>620</v>
      </c>
      <c r="C2043" s="30"/>
      <c r="D2043" s="30" t="s">
        <v>1308</v>
      </c>
      <c r="E2043" s="30"/>
      <c r="F2043" s="30"/>
      <c r="G2043" s="30"/>
      <c r="H2043" s="30"/>
      <c r="I2043" s="30"/>
      <c r="J2043" s="30"/>
      <c r="K2043" s="30"/>
      <c r="L2043" s="30"/>
      <c r="M2043" s="30"/>
      <c r="N2043" s="30"/>
      <c r="O2043" s="30"/>
      <c r="P2043" s="30"/>
      <c r="Q2043" s="30"/>
      <c r="R2043" s="30" t="s">
        <v>1147</v>
      </c>
      <c r="S2043" s="30"/>
      <c r="T2043" s="30"/>
      <c r="U2043" s="30"/>
      <c r="V2043" s="30"/>
      <c r="W2043" s="30"/>
      <c r="X2043" s="30"/>
      <c r="Y2043" s="30"/>
      <c r="Z2043" s="30"/>
      <c r="AA2043" s="30"/>
      <c r="AB2043" s="30"/>
      <c r="AC2043" s="30"/>
      <c r="AD2043" s="30"/>
      <c r="AE2043" s="30"/>
      <c r="AF2043" s="30"/>
      <c r="AG2043" s="30"/>
      <c r="AH2043" s="30"/>
      <c r="AI2043" s="30" t="s">
        <v>1379</v>
      </c>
      <c r="AJ2043" s="30"/>
      <c r="AK2043" s="30"/>
      <c r="AL2043" s="30"/>
      <c r="AM2043" s="30"/>
      <c r="AN2043" s="30" t="s">
        <v>1316</v>
      </c>
      <c r="AO2043" s="30"/>
      <c r="AP2043" s="30"/>
      <c r="AQ2043" s="30"/>
      <c r="AR2043" s="30"/>
      <c r="AS2043" s="30"/>
      <c r="AT2043" s="30"/>
      <c r="AU2043" s="30"/>
      <c r="AV2043" s="30"/>
      <c r="AW2043" s="30"/>
      <c r="AX2043" s="30" t="s">
        <v>1971</v>
      </c>
      <c r="AY2043" s="30"/>
      <c r="AZ2043" s="30"/>
      <c r="BA2043" s="30" t="s">
        <v>377</v>
      </c>
      <c r="BB2043" s="30"/>
      <c r="BC2043" s="30"/>
      <c r="BD2043" s="30"/>
      <c r="BE2043" s="30"/>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30"/>
      <c r="CA2043" s="30"/>
      <c r="CB2043" s="30"/>
      <c r="CC2043" s="30"/>
      <c r="CD2043" s="30"/>
      <c r="CE2043" s="30"/>
      <c r="CF2043" s="30"/>
      <c r="CG2043" s="30"/>
      <c r="CH2043" s="30"/>
      <c r="CI2043" s="30"/>
      <c r="CJ2043" s="30"/>
      <c r="CK2043" s="30"/>
      <c r="CL2043" s="30"/>
      <c r="CM2043" s="30" t="s">
        <v>26</v>
      </c>
      <c r="CN2043" s="30"/>
      <c r="CO2043" s="30"/>
      <c r="CP2043" s="30"/>
      <c r="CQ2043" s="30"/>
      <c r="CR2043" s="30"/>
      <c r="DJ2043" s="201" t="s">
        <v>537</v>
      </c>
      <c r="EH2043" s="201" t="s">
        <v>1525</v>
      </c>
      <c r="EL2043" s="201" t="s">
        <v>953</v>
      </c>
      <c r="FC2043" s="201" t="s">
        <v>1346</v>
      </c>
    </row>
    <row r="2044" spans="1:166" x14ac:dyDescent="0.25">
      <c r="A2044" s="30"/>
      <c r="B2044" s="30" t="s">
        <v>640</v>
      </c>
      <c r="C2044" s="30"/>
      <c r="D2044" s="30" t="s">
        <v>1332</v>
      </c>
      <c r="E2044" s="30"/>
      <c r="F2044" s="30"/>
      <c r="G2044" s="30"/>
      <c r="H2044" s="30"/>
      <c r="I2044" s="30"/>
      <c r="J2044" s="30"/>
      <c r="K2044" s="30"/>
      <c r="L2044" s="30"/>
      <c r="M2044" s="30"/>
      <c r="N2044" s="30"/>
      <c r="O2044" s="30"/>
      <c r="P2044" s="30"/>
      <c r="Q2044" s="30"/>
      <c r="R2044" s="30" t="s">
        <v>1169</v>
      </c>
      <c r="S2044" s="30"/>
      <c r="T2044" s="30"/>
      <c r="U2044" s="30"/>
      <c r="V2044" s="30"/>
      <c r="W2044" s="30"/>
      <c r="X2044" s="30"/>
      <c r="Y2044" s="30"/>
      <c r="Z2044" s="30"/>
      <c r="AA2044" s="30"/>
      <c r="AB2044" s="30"/>
      <c r="AC2044" s="30"/>
      <c r="AD2044" s="30"/>
      <c r="AE2044" s="30"/>
      <c r="AF2044" s="30"/>
      <c r="AG2044" s="30"/>
      <c r="AH2044" s="30"/>
      <c r="AI2044" s="30" t="s">
        <v>1413</v>
      </c>
      <c r="AJ2044" s="30"/>
      <c r="AK2044" s="30"/>
      <c r="AL2044" s="30"/>
      <c r="AM2044" s="30"/>
      <c r="AN2044" s="30" t="s">
        <v>1331</v>
      </c>
      <c r="AO2044" s="30"/>
      <c r="AP2044" s="30"/>
      <c r="AQ2044" s="30"/>
      <c r="AR2044" s="30"/>
      <c r="AS2044" s="30"/>
      <c r="AT2044" s="30"/>
      <c r="AU2044" s="30"/>
      <c r="AV2044" s="30"/>
      <c r="AW2044" s="30"/>
      <c r="AX2044" s="30" t="s">
        <v>1972</v>
      </c>
      <c r="AY2044" s="30"/>
      <c r="AZ2044" s="30"/>
      <c r="BA2044" s="30" t="s">
        <v>1079</v>
      </c>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30"/>
      <c r="CA2044" s="30"/>
      <c r="CB2044" s="30"/>
      <c r="CC2044" s="30"/>
      <c r="CD2044" s="30"/>
      <c r="CE2044" s="30"/>
      <c r="CF2044" s="30"/>
      <c r="CG2044" s="30"/>
      <c r="CH2044" s="30"/>
      <c r="CI2044" s="30"/>
      <c r="CJ2044" s="30"/>
      <c r="CK2044" s="30"/>
      <c r="CL2044" s="30"/>
      <c r="CM2044" s="30" t="s">
        <v>29</v>
      </c>
      <c r="CN2044" s="30"/>
      <c r="CO2044" s="30"/>
      <c r="CP2044" s="30"/>
      <c r="CQ2044" s="30"/>
      <c r="CR2044" s="30"/>
      <c r="DJ2044" s="201" t="s">
        <v>585</v>
      </c>
      <c r="EH2044" s="201" t="s">
        <v>1528</v>
      </c>
      <c r="EL2044" s="201" t="s">
        <v>3012</v>
      </c>
      <c r="FC2044" s="201" t="s">
        <v>1364</v>
      </c>
    </row>
    <row r="2045" spans="1:166" x14ac:dyDescent="0.25">
      <c r="A2045" s="30"/>
      <c r="B2045" s="30" t="s">
        <v>692</v>
      </c>
      <c r="C2045" s="30"/>
      <c r="D2045" s="30" t="s">
        <v>1368</v>
      </c>
      <c r="E2045" s="30"/>
      <c r="F2045" s="30"/>
      <c r="G2045" s="30"/>
      <c r="H2045" s="30"/>
      <c r="I2045" s="30"/>
      <c r="J2045" s="30"/>
      <c r="K2045" s="30"/>
      <c r="L2045" s="30"/>
      <c r="M2045" s="30"/>
      <c r="N2045" s="30"/>
      <c r="O2045" s="30"/>
      <c r="P2045" s="30"/>
      <c r="Q2045" s="30"/>
      <c r="R2045" s="30" t="s">
        <v>1226</v>
      </c>
      <c r="S2045" s="30"/>
      <c r="T2045" s="30"/>
      <c r="U2045" s="30"/>
      <c r="V2045" s="30"/>
      <c r="W2045" s="30"/>
      <c r="X2045" s="30"/>
      <c r="Y2045" s="30"/>
      <c r="Z2045" s="30"/>
      <c r="AA2045" s="30"/>
      <c r="AB2045" s="30"/>
      <c r="AC2045" s="30"/>
      <c r="AD2045" s="30"/>
      <c r="AE2045" s="30"/>
      <c r="AF2045" s="30"/>
      <c r="AG2045" s="30"/>
      <c r="AH2045" s="30"/>
      <c r="AI2045" s="30" t="s">
        <v>1433</v>
      </c>
      <c r="AJ2045" s="30"/>
      <c r="AK2045" s="30"/>
      <c r="AL2045" s="30"/>
      <c r="AM2045" s="30"/>
      <c r="AN2045" s="30" t="s">
        <v>1388</v>
      </c>
      <c r="AO2045" s="30"/>
      <c r="AP2045" s="30"/>
      <c r="AQ2045" s="30"/>
      <c r="AR2045" s="30"/>
      <c r="AS2045" s="30"/>
      <c r="AT2045" s="30"/>
      <c r="AU2045" s="30"/>
      <c r="AV2045" s="30"/>
      <c r="AW2045" s="30"/>
      <c r="AX2045" s="30" t="s">
        <v>0</v>
      </c>
      <c r="AY2045" s="30"/>
      <c r="AZ2045" s="30"/>
      <c r="BA2045" s="30" t="s">
        <v>1091</v>
      </c>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t="s">
        <v>60</v>
      </c>
      <c r="CN2045" s="30"/>
      <c r="CO2045" s="30"/>
      <c r="CP2045" s="30"/>
      <c r="CQ2045" s="30"/>
      <c r="CR2045" s="30"/>
      <c r="DJ2045" s="201" t="s">
        <v>602</v>
      </c>
      <c r="EH2045" s="201" t="s">
        <v>1534</v>
      </c>
      <c r="FC2045" s="201" t="s">
        <v>1479</v>
      </c>
    </row>
    <row r="2046" spans="1:166" x14ac:dyDescent="0.25">
      <c r="A2046" s="30"/>
      <c r="B2046" s="30" t="s">
        <v>701</v>
      </c>
      <c r="C2046" s="30"/>
      <c r="D2046" s="30" t="s">
        <v>1395</v>
      </c>
      <c r="E2046" s="30"/>
      <c r="F2046" s="30"/>
      <c r="G2046" s="30"/>
      <c r="H2046" s="30"/>
      <c r="I2046" s="30"/>
      <c r="J2046" s="30"/>
      <c r="K2046" s="30"/>
      <c r="L2046" s="30"/>
      <c r="M2046" s="30"/>
      <c r="N2046" s="30"/>
      <c r="O2046" s="30"/>
      <c r="P2046" s="30"/>
      <c r="Q2046" s="30"/>
      <c r="R2046" s="30" t="s">
        <v>1255</v>
      </c>
      <c r="S2046" s="30"/>
      <c r="T2046" s="30"/>
      <c r="U2046" s="30"/>
      <c r="V2046" s="30"/>
      <c r="W2046" s="30"/>
      <c r="X2046" s="30"/>
      <c r="Y2046" s="30"/>
      <c r="Z2046" s="30"/>
      <c r="AA2046" s="30"/>
      <c r="AB2046" s="30"/>
      <c r="AC2046" s="30"/>
      <c r="AD2046" s="30"/>
      <c r="AE2046" s="30"/>
      <c r="AF2046" s="30"/>
      <c r="AG2046" s="30"/>
      <c r="AH2046" s="30"/>
      <c r="AI2046" s="30" t="s">
        <v>1461</v>
      </c>
      <c r="AJ2046" s="30"/>
      <c r="AK2046" s="30"/>
      <c r="AL2046" s="30"/>
      <c r="AM2046" s="30"/>
      <c r="AN2046" s="30" t="s">
        <v>1421</v>
      </c>
      <c r="AO2046" s="30"/>
      <c r="AP2046" s="30"/>
      <c r="AQ2046" s="30"/>
      <c r="AR2046" s="30"/>
      <c r="AS2046" s="30"/>
      <c r="AT2046" s="30"/>
      <c r="AU2046" s="30"/>
      <c r="AV2046" s="30"/>
      <c r="AW2046" s="30"/>
      <c r="AX2046" s="30" t="s">
        <v>17</v>
      </c>
      <c r="AY2046" s="30"/>
      <c r="AZ2046" s="30"/>
      <c r="BA2046" s="30" t="s">
        <v>1092</v>
      </c>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t="s">
        <v>69</v>
      </c>
      <c r="CN2046" s="30"/>
      <c r="CO2046" s="30"/>
      <c r="CP2046" s="30"/>
      <c r="CQ2046" s="30"/>
      <c r="CR2046" s="30"/>
      <c r="DJ2046" s="201" t="s">
        <v>754</v>
      </c>
      <c r="EH2046" s="201" t="s">
        <v>539</v>
      </c>
      <c r="FC2046" s="201" t="s">
        <v>1513</v>
      </c>
    </row>
    <row r="2047" spans="1:166" x14ac:dyDescent="0.25">
      <c r="A2047" s="30"/>
      <c r="B2047" s="30" t="s">
        <v>703</v>
      </c>
      <c r="C2047" s="30"/>
      <c r="D2047" s="30" t="s">
        <v>1398</v>
      </c>
      <c r="E2047" s="30"/>
      <c r="F2047" s="30"/>
      <c r="G2047" s="30"/>
      <c r="H2047" s="30"/>
      <c r="I2047" s="30"/>
      <c r="J2047" s="30"/>
      <c r="K2047" s="30"/>
      <c r="L2047" s="30"/>
      <c r="M2047" s="30"/>
      <c r="N2047" s="30"/>
      <c r="O2047" s="30"/>
      <c r="P2047" s="30"/>
      <c r="Q2047" s="30"/>
      <c r="R2047" s="30" t="s">
        <v>1256</v>
      </c>
      <c r="S2047" s="30"/>
      <c r="T2047" s="30"/>
      <c r="U2047" s="30"/>
      <c r="V2047" s="30"/>
      <c r="W2047" s="30"/>
      <c r="X2047" s="30"/>
      <c r="Y2047" s="30"/>
      <c r="Z2047" s="30"/>
      <c r="AA2047" s="30"/>
      <c r="AB2047" s="30"/>
      <c r="AC2047" s="30"/>
      <c r="AD2047" s="30"/>
      <c r="AE2047" s="30"/>
      <c r="AF2047" s="30"/>
      <c r="AG2047" s="30"/>
      <c r="AH2047" s="30"/>
      <c r="AI2047" s="30" t="s">
        <v>1466</v>
      </c>
      <c r="AJ2047" s="30"/>
      <c r="AK2047" s="30"/>
      <c r="AL2047" s="30"/>
      <c r="AM2047" s="30"/>
      <c r="AN2047" s="30" t="s">
        <v>1500</v>
      </c>
      <c r="AO2047" s="30"/>
      <c r="AP2047" s="30"/>
      <c r="AQ2047" s="30"/>
      <c r="AR2047" s="30"/>
      <c r="AS2047" s="30"/>
      <c r="AT2047" s="30"/>
      <c r="AU2047" s="30"/>
      <c r="AV2047" s="30"/>
      <c r="AW2047" s="30"/>
      <c r="AX2047" s="30" t="s">
        <v>21</v>
      </c>
      <c r="AY2047" s="30"/>
      <c r="AZ2047" s="30"/>
      <c r="BA2047" s="30" t="s">
        <v>1137</v>
      </c>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t="s">
        <v>78</v>
      </c>
      <c r="CN2047" s="30"/>
      <c r="CO2047" s="30"/>
      <c r="CP2047" s="30"/>
      <c r="CQ2047" s="30"/>
      <c r="CR2047" s="30"/>
      <c r="DJ2047" s="201" t="s">
        <v>785</v>
      </c>
      <c r="EH2047" s="201" t="s">
        <v>604</v>
      </c>
      <c r="FC2047" s="201" t="s">
        <v>538</v>
      </c>
    </row>
    <row r="2048" spans="1:166" x14ac:dyDescent="0.25">
      <c r="A2048" s="30"/>
      <c r="B2048" s="30" t="s">
        <v>724</v>
      </c>
      <c r="C2048" s="30"/>
      <c r="D2048" s="30" t="s">
        <v>1423</v>
      </c>
      <c r="E2048" s="30"/>
      <c r="F2048" s="30"/>
      <c r="G2048" s="30"/>
      <c r="H2048" s="30"/>
      <c r="I2048" s="30"/>
      <c r="J2048" s="30"/>
      <c r="K2048" s="30"/>
      <c r="L2048" s="30"/>
      <c r="M2048" s="30"/>
      <c r="N2048" s="30"/>
      <c r="O2048" s="30"/>
      <c r="P2048" s="30"/>
      <c r="Q2048" s="30"/>
      <c r="R2048" s="30" t="s">
        <v>1303</v>
      </c>
      <c r="S2048" s="30"/>
      <c r="T2048" s="30"/>
      <c r="U2048" s="30"/>
      <c r="V2048" s="30"/>
      <c r="W2048" s="30"/>
      <c r="X2048" s="30"/>
      <c r="Y2048" s="30"/>
      <c r="Z2048" s="30"/>
      <c r="AA2048" s="30"/>
      <c r="AB2048" s="30"/>
      <c r="AC2048" s="30"/>
      <c r="AD2048" s="30"/>
      <c r="AE2048" s="30"/>
      <c r="AF2048" s="30"/>
      <c r="AG2048" s="30"/>
      <c r="AH2048" s="30"/>
      <c r="AI2048" s="30" t="s">
        <v>1478</v>
      </c>
      <c r="AJ2048" s="30"/>
      <c r="AK2048" s="30"/>
      <c r="AL2048" s="30"/>
      <c r="AM2048" s="30"/>
      <c r="AN2048" s="30" t="s">
        <v>541</v>
      </c>
      <c r="AO2048" s="30"/>
      <c r="AP2048" s="30"/>
      <c r="AQ2048" s="30"/>
      <c r="AR2048" s="30"/>
      <c r="AS2048" s="30"/>
      <c r="AT2048" s="30"/>
      <c r="AU2048" s="30"/>
      <c r="AV2048" s="30"/>
      <c r="AW2048" s="30"/>
      <c r="AX2048" s="30" t="s">
        <v>22</v>
      </c>
      <c r="AY2048" s="30"/>
      <c r="AZ2048" s="30"/>
      <c r="BA2048" s="30" t="s">
        <v>1162</v>
      </c>
      <c r="BB2048" s="30"/>
      <c r="BC2048" s="30"/>
      <c r="BD2048" s="30"/>
      <c r="BE2048" s="30"/>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30"/>
      <c r="CA2048" s="30"/>
      <c r="CB2048" s="30"/>
      <c r="CC2048" s="30"/>
      <c r="CD2048" s="30"/>
      <c r="CE2048" s="30"/>
      <c r="CF2048" s="30"/>
      <c r="CG2048" s="30"/>
      <c r="CH2048" s="30"/>
      <c r="CI2048" s="30"/>
      <c r="CJ2048" s="30"/>
      <c r="CK2048" s="30"/>
      <c r="CL2048" s="30"/>
      <c r="CM2048" s="30" t="s">
        <v>104</v>
      </c>
      <c r="CN2048" s="30"/>
      <c r="CO2048" s="30"/>
      <c r="CP2048" s="30"/>
      <c r="CQ2048" s="30"/>
      <c r="CR2048" s="30"/>
      <c r="DJ2048" s="201" t="s">
        <v>793</v>
      </c>
      <c r="EH2048" s="201" t="s">
        <v>714</v>
      </c>
      <c r="FC2048" s="201" t="s">
        <v>570</v>
      </c>
    </row>
    <row r="2049" spans="1:159" x14ac:dyDescent="0.25">
      <c r="A2049" s="30"/>
      <c r="B2049" s="30" t="s">
        <v>751</v>
      </c>
      <c r="C2049" s="30"/>
      <c r="D2049" s="30" t="s">
        <v>1509</v>
      </c>
      <c r="E2049" s="30"/>
      <c r="F2049" s="30"/>
      <c r="G2049" s="30"/>
      <c r="H2049" s="30"/>
      <c r="I2049" s="30"/>
      <c r="J2049" s="30"/>
      <c r="K2049" s="30"/>
      <c r="L2049" s="30"/>
      <c r="M2049" s="30"/>
      <c r="N2049" s="30"/>
      <c r="O2049" s="30"/>
      <c r="P2049" s="30"/>
      <c r="Q2049" s="30"/>
      <c r="R2049" s="30" t="s">
        <v>1304</v>
      </c>
      <c r="S2049" s="30"/>
      <c r="T2049" s="30"/>
      <c r="U2049" s="30"/>
      <c r="V2049" s="30"/>
      <c r="W2049" s="30"/>
      <c r="X2049" s="30"/>
      <c r="Y2049" s="30"/>
      <c r="Z2049" s="30"/>
      <c r="AA2049" s="30"/>
      <c r="AB2049" s="30"/>
      <c r="AC2049" s="30"/>
      <c r="AD2049" s="30"/>
      <c r="AE2049" s="30"/>
      <c r="AF2049" s="30"/>
      <c r="AG2049" s="30"/>
      <c r="AH2049" s="30"/>
      <c r="AI2049" s="30" t="s">
        <v>1514</v>
      </c>
      <c r="AJ2049" s="30"/>
      <c r="AK2049" s="30"/>
      <c r="AL2049" s="30"/>
      <c r="AM2049" s="30"/>
      <c r="AN2049" s="30" t="s">
        <v>546</v>
      </c>
      <c r="AO2049" s="30"/>
      <c r="AP2049" s="30"/>
      <c r="AQ2049" s="30"/>
      <c r="AR2049" s="30"/>
      <c r="AS2049" s="30"/>
      <c r="AT2049" s="30"/>
      <c r="AU2049" s="30"/>
      <c r="AV2049" s="30"/>
      <c r="AW2049" s="30"/>
      <c r="AX2049" s="30" t="s">
        <v>23</v>
      </c>
      <c r="AY2049" s="30"/>
      <c r="AZ2049" s="30"/>
      <c r="BA2049" s="30" t="s">
        <v>1214</v>
      </c>
      <c r="BB2049" s="30"/>
      <c r="BC2049" s="30"/>
      <c r="BD2049" s="30"/>
      <c r="BE2049" s="30"/>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30"/>
      <c r="CA2049" s="30"/>
      <c r="CB2049" s="30"/>
      <c r="CC2049" s="30"/>
      <c r="CD2049" s="30"/>
      <c r="CE2049" s="30"/>
      <c r="CF2049" s="30"/>
      <c r="CG2049" s="30"/>
      <c r="CH2049" s="30"/>
      <c r="CI2049" s="30"/>
      <c r="CJ2049" s="30"/>
      <c r="CK2049" s="30"/>
      <c r="CL2049" s="30"/>
      <c r="CM2049" s="30" t="s">
        <v>105</v>
      </c>
      <c r="CN2049" s="30"/>
      <c r="CO2049" s="30"/>
      <c r="CP2049" s="30"/>
      <c r="CQ2049" s="30"/>
      <c r="CR2049" s="30"/>
      <c r="DJ2049" s="201" t="s">
        <v>892</v>
      </c>
      <c r="EH2049" s="201" t="s">
        <v>752</v>
      </c>
      <c r="FC2049" s="201" t="s">
        <v>619</v>
      </c>
    </row>
    <row r="2050" spans="1:159" x14ac:dyDescent="0.25">
      <c r="A2050" s="30"/>
      <c r="B2050" s="30" t="s">
        <v>773</v>
      </c>
      <c r="C2050" s="30"/>
      <c r="D2050" s="30" t="s">
        <v>562</v>
      </c>
      <c r="E2050" s="30"/>
      <c r="F2050" s="30"/>
      <c r="G2050" s="30"/>
      <c r="H2050" s="30"/>
      <c r="I2050" s="30"/>
      <c r="J2050" s="30"/>
      <c r="K2050" s="30"/>
      <c r="L2050" s="30"/>
      <c r="M2050" s="30"/>
      <c r="N2050" s="30"/>
      <c r="O2050" s="30"/>
      <c r="P2050" s="30"/>
      <c r="Q2050" s="30"/>
      <c r="R2050" s="30" t="s">
        <v>1306</v>
      </c>
      <c r="S2050" s="30"/>
      <c r="T2050" s="30"/>
      <c r="U2050" s="30"/>
      <c r="V2050" s="30"/>
      <c r="W2050" s="30"/>
      <c r="X2050" s="30"/>
      <c r="Y2050" s="30"/>
      <c r="Z2050" s="30"/>
      <c r="AA2050" s="30"/>
      <c r="AB2050" s="30"/>
      <c r="AC2050" s="30"/>
      <c r="AD2050" s="30"/>
      <c r="AE2050" s="30"/>
      <c r="AF2050" s="30"/>
      <c r="AG2050" s="30"/>
      <c r="AH2050" s="30"/>
      <c r="AI2050" s="30" t="s">
        <v>542</v>
      </c>
      <c r="AJ2050" s="30"/>
      <c r="AK2050" s="30"/>
      <c r="AL2050" s="30"/>
      <c r="AM2050" s="30"/>
      <c r="AN2050" s="30" t="s">
        <v>552</v>
      </c>
      <c r="AO2050" s="30"/>
      <c r="AP2050" s="30"/>
      <c r="AQ2050" s="30"/>
      <c r="AR2050" s="30"/>
      <c r="AS2050" s="30"/>
      <c r="AT2050" s="30"/>
      <c r="AU2050" s="30"/>
      <c r="AV2050" s="30"/>
      <c r="AW2050" s="30"/>
      <c r="AX2050" s="30" t="s">
        <v>43</v>
      </c>
      <c r="AY2050" s="30"/>
      <c r="AZ2050" s="30"/>
      <c r="BA2050" s="30" t="s">
        <v>1231</v>
      </c>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30"/>
      <c r="CA2050" s="30"/>
      <c r="CB2050" s="30"/>
      <c r="CC2050" s="30"/>
      <c r="CD2050" s="30"/>
      <c r="CE2050" s="30"/>
      <c r="CF2050" s="30"/>
      <c r="CG2050" s="30"/>
      <c r="CH2050" s="30"/>
      <c r="CI2050" s="30"/>
      <c r="CJ2050" s="30"/>
      <c r="CK2050" s="30"/>
      <c r="CL2050" s="30"/>
      <c r="CM2050" s="30" t="s">
        <v>106</v>
      </c>
      <c r="CN2050" s="30"/>
      <c r="CO2050" s="30"/>
      <c r="CP2050" s="30"/>
      <c r="CQ2050" s="30"/>
      <c r="CR2050" s="30"/>
      <c r="DJ2050" s="201" t="s">
        <v>931</v>
      </c>
      <c r="EH2050" s="201" t="s">
        <v>791</v>
      </c>
      <c r="FC2050" s="201" t="s">
        <v>637</v>
      </c>
    </row>
    <row r="2051" spans="1:159" x14ac:dyDescent="0.25">
      <c r="A2051" s="30"/>
      <c r="B2051" s="30" t="s">
        <v>782</v>
      </c>
      <c r="C2051" s="30"/>
      <c r="D2051" s="30" t="s">
        <v>610</v>
      </c>
      <c r="E2051" s="30"/>
      <c r="F2051" s="30"/>
      <c r="G2051" s="30"/>
      <c r="H2051" s="30"/>
      <c r="I2051" s="30"/>
      <c r="J2051" s="30"/>
      <c r="K2051" s="30"/>
      <c r="L2051" s="30"/>
      <c r="M2051" s="30"/>
      <c r="N2051" s="30"/>
      <c r="O2051" s="30"/>
      <c r="P2051" s="30"/>
      <c r="Q2051" s="30"/>
      <c r="R2051" s="30" t="s">
        <v>1313</v>
      </c>
      <c r="S2051" s="30"/>
      <c r="T2051" s="30"/>
      <c r="U2051" s="30"/>
      <c r="V2051" s="30"/>
      <c r="W2051" s="30"/>
      <c r="X2051" s="30"/>
      <c r="Y2051" s="30"/>
      <c r="Z2051" s="30"/>
      <c r="AA2051" s="30"/>
      <c r="AB2051" s="30"/>
      <c r="AC2051" s="30"/>
      <c r="AD2051" s="30"/>
      <c r="AE2051" s="30"/>
      <c r="AF2051" s="30"/>
      <c r="AG2051" s="30"/>
      <c r="AH2051" s="30"/>
      <c r="AI2051" s="30" t="s">
        <v>565</v>
      </c>
      <c r="AJ2051" s="30"/>
      <c r="AK2051" s="30"/>
      <c r="AL2051" s="30"/>
      <c r="AM2051" s="30"/>
      <c r="AN2051" s="30" t="s">
        <v>555</v>
      </c>
      <c r="AO2051" s="30"/>
      <c r="AP2051" s="30"/>
      <c r="AQ2051" s="30"/>
      <c r="AR2051" s="30"/>
      <c r="AS2051" s="30"/>
      <c r="AT2051" s="30"/>
      <c r="AU2051" s="30"/>
      <c r="AV2051" s="30"/>
      <c r="AW2051" s="30"/>
      <c r="AX2051" s="30" t="s">
        <v>50</v>
      </c>
      <c r="AY2051" s="30"/>
      <c r="AZ2051" s="30"/>
      <c r="BA2051" s="30" t="s">
        <v>1285</v>
      </c>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t="s">
        <v>107</v>
      </c>
      <c r="CN2051" s="30"/>
      <c r="CO2051" s="30"/>
      <c r="CP2051" s="30"/>
      <c r="CQ2051" s="30"/>
      <c r="CR2051" s="30"/>
      <c r="DJ2051" s="201" t="s">
        <v>3012</v>
      </c>
      <c r="EH2051" s="201" t="s">
        <v>799</v>
      </c>
      <c r="FC2051" s="201" t="s">
        <v>681</v>
      </c>
    </row>
    <row r="2052" spans="1:159" x14ac:dyDescent="0.25">
      <c r="A2052" s="30"/>
      <c r="B2052" s="30" t="s">
        <v>783</v>
      </c>
      <c r="C2052" s="30"/>
      <c r="D2052" s="30" t="s">
        <v>631</v>
      </c>
      <c r="E2052" s="30"/>
      <c r="F2052" s="30"/>
      <c r="G2052" s="30"/>
      <c r="H2052" s="30"/>
      <c r="I2052" s="30"/>
      <c r="J2052" s="30"/>
      <c r="K2052" s="30"/>
      <c r="L2052" s="30"/>
      <c r="M2052" s="30"/>
      <c r="N2052" s="30"/>
      <c r="O2052" s="30"/>
      <c r="P2052" s="30"/>
      <c r="Q2052" s="30"/>
      <c r="R2052" s="30" t="s">
        <v>1411</v>
      </c>
      <c r="S2052" s="30"/>
      <c r="T2052" s="30"/>
      <c r="U2052" s="30"/>
      <c r="V2052" s="30"/>
      <c r="W2052" s="30"/>
      <c r="X2052" s="30"/>
      <c r="Y2052" s="30"/>
      <c r="Z2052" s="30"/>
      <c r="AA2052" s="30"/>
      <c r="AB2052" s="30"/>
      <c r="AC2052" s="30"/>
      <c r="AD2052" s="30"/>
      <c r="AE2052" s="30"/>
      <c r="AF2052" s="30"/>
      <c r="AG2052" s="30"/>
      <c r="AH2052" s="30"/>
      <c r="AI2052" s="30" t="s">
        <v>635</v>
      </c>
      <c r="AJ2052" s="30"/>
      <c r="AK2052" s="30"/>
      <c r="AL2052" s="30"/>
      <c r="AM2052" s="30"/>
      <c r="AN2052" s="30" t="s">
        <v>560</v>
      </c>
      <c r="AO2052" s="30"/>
      <c r="AP2052" s="30"/>
      <c r="AQ2052" s="30"/>
      <c r="AR2052" s="30"/>
      <c r="AS2052" s="30"/>
      <c r="AT2052" s="30"/>
      <c r="AU2052" s="30"/>
      <c r="AV2052" s="30"/>
      <c r="AW2052" s="30"/>
      <c r="AX2052" s="30" t="s">
        <v>63</v>
      </c>
      <c r="AY2052" s="30"/>
      <c r="AZ2052" s="30"/>
      <c r="BA2052" s="30" t="s">
        <v>1291</v>
      </c>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t="s">
        <v>113</v>
      </c>
      <c r="CN2052" s="30"/>
      <c r="CO2052" s="30"/>
      <c r="CP2052" s="30"/>
      <c r="CQ2052" s="30"/>
      <c r="CR2052" s="30"/>
      <c r="EH2052" s="201" t="s">
        <v>866</v>
      </c>
      <c r="FC2052" s="201" t="s">
        <v>688</v>
      </c>
    </row>
    <row r="2053" spans="1:159" x14ac:dyDescent="0.25">
      <c r="A2053" s="30"/>
      <c r="B2053" s="30" t="s">
        <v>784</v>
      </c>
      <c r="C2053" s="30"/>
      <c r="D2053" s="30" t="s">
        <v>666</v>
      </c>
      <c r="E2053" s="30"/>
      <c r="F2053" s="30"/>
      <c r="G2053" s="30"/>
      <c r="H2053" s="30"/>
      <c r="I2053" s="30"/>
      <c r="J2053" s="30"/>
      <c r="K2053" s="30"/>
      <c r="L2053" s="30"/>
      <c r="M2053" s="30"/>
      <c r="N2053" s="30"/>
      <c r="O2053" s="30"/>
      <c r="P2053" s="30"/>
      <c r="Q2053" s="30"/>
      <c r="R2053" s="30" t="s">
        <v>1436</v>
      </c>
      <c r="S2053" s="30"/>
      <c r="T2053" s="30"/>
      <c r="U2053" s="30"/>
      <c r="V2053" s="30"/>
      <c r="W2053" s="30"/>
      <c r="X2053" s="30"/>
      <c r="Y2053" s="30"/>
      <c r="Z2053" s="30"/>
      <c r="AA2053" s="30"/>
      <c r="AB2053" s="30"/>
      <c r="AC2053" s="30"/>
      <c r="AD2053" s="30"/>
      <c r="AE2053" s="30"/>
      <c r="AF2053" s="30"/>
      <c r="AG2053" s="30"/>
      <c r="AH2053" s="30"/>
      <c r="AI2053" s="30" t="s">
        <v>649</v>
      </c>
      <c r="AJ2053" s="30"/>
      <c r="AK2053" s="30"/>
      <c r="AL2053" s="30"/>
      <c r="AM2053" s="30"/>
      <c r="AN2053" s="30" t="s">
        <v>588</v>
      </c>
      <c r="AO2053" s="30"/>
      <c r="AP2053" s="30"/>
      <c r="AQ2053" s="30"/>
      <c r="AR2053" s="30"/>
      <c r="AS2053" s="30"/>
      <c r="AT2053" s="30"/>
      <c r="AU2053" s="30"/>
      <c r="AV2053" s="30"/>
      <c r="AW2053" s="30"/>
      <c r="AX2053" s="30" t="s">
        <v>83</v>
      </c>
      <c r="AY2053" s="30"/>
      <c r="AZ2053" s="30"/>
      <c r="BA2053" s="30" t="s">
        <v>1296</v>
      </c>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t="s">
        <v>117</v>
      </c>
      <c r="CN2053" s="30"/>
      <c r="CO2053" s="30"/>
      <c r="CP2053" s="30"/>
      <c r="CQ2053" s="30"/>
      <c r="CR2053" s="30"/>
      <c r="EH2053" s="201" t="s">
        <v>877</v>
      </c>
      <c r="FC2053" s="201" t="s">
        <v>689</v>
      </c>
    </row>
    <row r="2054" spans="1:159" x14ac:dyDescent="0.25">
      <c r="A2054" s="30"/>
      <c r="B2054" s="30" t="s">
        <v>832</v>
      </c>
      <c r="C2054" s="30"/>
      <c r="D2054" s="30" t="s">
        <v>792</v>
      </c>
      <c r="E2054" s="30"/>
      <c r="F2054" s="30"/>
      <c r="G2054" s="30"/>
      <c r="H2054" s="30"/>
      <c r="I2054" s="30"/>
      <c r="J2054" s="30"/>
      <c r="K2054" s="30"/>
      <c r="L2054" s="30"/>
      <c r="M2054" s="30"/>
      <c r="N2054" s="30"/>
      <c r="O2054" s="30"/>
      <c r="P2054" s="30"/>
      <c r="Q2054" s="30"/>
      <c r="R2054" s="30" t="s">
        <v>556</v>
      </c>
      <c r="S2054" s="30"/>
      <c r="T2054" s="30"/>
      <c r="U2054" s="30"/>
      <c r="V2054" s="30"/>
      <c r="W2054" s="30"/>
      <c r="X2054" s="30"/>
      <c r="Y2054" s="30"/>
      <c r="Z2054" s="30"/>
      <c r="AA2054" s="30"/>
      <c r="AB2054" s="30"/>
      <c r="AC2054" s="30"/>
      <c r="AD2054" s="30"/>
      <c r="AE2054" s="30"/>
      <c r="AF2054" s="30"/>
      <c r="AG2054" s="30"/>
      <c r="AH2054" s="30"/>
      <c r="AI2054" s="30" t="s">
        <v>727</v>
      </c>
      <c r="AJ2054" s="30"/>
      <c r="AK2054" s="30"/>
      <c r="AL2054" s="30"/>
      <c r="AM2054" s="30"/>
      <c r="AN2054" s="30" t="s">
        <v>680</v>
      </c>
      <c r="AO2054" s="30"/>
      <c r="AP2054" s="30"/>
      <c r="AQ2054" s="30"/>
      <c r="AR2054" s="30"/>
      <c r="AS2054" s="30"/>
      <c r="AT2054" s="30"/>
      <c r="AU2054" s="30"/>
      <c r="AV2054" s="30"/>
      <c r="AW2054" s="30"/>
      <c r="AX2054" s="30" t="s">
        <v>85</v>
      </c>
      <c r="AY2054" s="30"/>
      <c r="AZ2054" s="30"/>
      <c r="BA2054" s="30" t="s">
        <v>1336</v>
      </c>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c r="CA2054" s="30"/>
      <c r="CB2054" s="30"/>
      <c r="CC2054" s="30"/>
      <c r="CD2054" s="30"/>
      <c r="CE2054" s="30"/>
      <c r="CF2054" s="30"/>
      <c r="CG2054" s="30"/>
      <c r="CH2054" s="30"/>
      <c r="CI2054" s="30"/>
      <c r="CJ2054" s="30"/>
      <c r="CK2054" s="30"/>
      <c r="CL2054" s="30"/>
      <c r="CM2054" s="30" t="s">
        <v>128</v>
      </c>
      <c r="CN2054" s="30"/>
      <c r="CO2054" s="30"/>
      <c r="CP2054" s="30"/>
      <c r="CQ2054" s="30"/>
      <c r="CR2054" s="30"/>
      <c r="EH2054" s="201" t="s">
        <v>878</v>
      </c>
      <c r="FC2054" s="201" t="s">
        <v>738</v>
      </c>
    </row>
    <row r="2055" spans="1:159" x14ac:dyDescent="0.25">
      <c r="A2055" s="30"/>
      <c r="B2055" s="30" t="s">
        <v>897</v>
      </c>
      <c r="C2055" s="30"/>
      <c r="D2055" s="30" t="s">
        <v>831</v>
      </c>
      <c r="E2055" s="30"/>
      <c r="F2055" s="30"/>
      <c r="G2055" s="30"/>
      <c r="H2055" s="30"/>
      <c r="I2055" s="30"/>
      <c r="J2055" s="30"/>
      <c r="K2055" s="30"/>
      <c r="L2055" s="30"/>
      <c r="M2055" s="30"/>
      <c r="N2055" s="30"/>
      <c r="O2055" s="30"/>
      <c r="P2055" s="30"/>
      <c r="Q2055" s="30"/>
      <c r="R2055" s="30" t="s">
        <v>571</v>
      </c>
      <c r="S2055" s="30"/>
      <c r="T2055" s="30"/>
      <c r="U2055" s="30"/>
      <c r="V2055" s="30"/>
      <c r="W2055" s="30"/>
      <c r="X2055" s="30"/>
      <c r="Y2055" s="30"/>
      <c r="Z2055" s="30"/>
      <c r="AA2055" s="30"/>
      <c r="AB2055" s="30"/>
      <c r="AC2055" s="30"/>
      <c r="AD2055" s="30"/>
      <c r="AE2055" s="30"/>
      <c r="AF2055" s="30"/>
      <c r="AG2055" s="30"/>
      <c r="AH2055" s="30"/>
      <c r="AI2055" s="30" t="s">
        <v>735</v>
      </c>
      <c r="AJ2055" s="30"/>
      <c r="AK2055" s="30"/>
      <c r="AL2055" s="30"/>
      <c r="AM2055" s="30"/>
      <c r="AN2055" s="30" t="s">
        <v>698</v>
      </c>
      <c r="AO2055" s="30"/>
      <c r="AP2055" s="30"/>
      <c r="AQ2055" s="30"/>
      <c r="AR2055" s="30"/>
      <c r="AS2055" s="30"/>
      <c r="AT2055" s="30"/>
      <c r="AU2055" s="30"/>
      <c r="AV2055" s="30"/>
      <c r="AW2055" s="30"/>
      <c r="AX2055" s="30" t="s">
        <v>94</v>
      </c>
      <c r="AY2055" s="30"/>
      <c r="AZ2055" s="30"/>
      <c r="BA2055" s="30" t="s">
        <v>1342</v>
      </c>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0"/>
      <c r="CA2055" s="30"/>
      <c r="CB2055" s="30"/>
      <c r="CC2055" s="30"/>
      <c r="CD2055" s="30"/>
      <c r="CE2055" s="30"/>
      <c r="CF2055" s="30"/>
      <c r="CG2055" s="30"/>
      <c r="CH2055" s="30"/>
      <c r="CI2055" s="30"/>
      <c r="CJ2055" s="30"/>
      <c r="CK2055" s="30"/>
      <c r="CL2055" s="30"/>
      <c r="CM2055" s="30" t="s">
        <v>147</v>
      </c>
      <c r="CN2055" s="30"/>
      <c r="CO2055" s="30"/>
      <c r="CP2055" s="30"/>
      <c r="CQ2055" s="30"/>
      <c r="CR2055" s="30"/>
      <c r="EH2055" s="201" t="s">
        <v>956</v>
      </c>
      <c r="FC2055" s="201" t="s">
        <v>795</v>
      </c>
    </row>
    <row r="2056" spans="1:159" x14ac:dyDescent="0.25">
      <c r="A2056" s="30"/>
      <c r="B2056" s="30" t="s">
        <v>899</v>
      </c>
      <c r="C2056" s="30"/>
      <c r="D2056" s="30" t="s">
        <v>833</v>
      </c>
      <c r="E2056" s="30"/>
      <c r="F2056" s="30"/>
      <c r="G2056" s="30"/>
      <c r="H2056" s="30"/>
      <c r="I2056" s="30"/>
      <c r="J2056" s="30"/>
      <c r="K2056" s="30"/>
      <c r="L2056" s="30"/>
      <c r="M2056" s="30"/>
      <c r="N2056" s="30"/>
      <c r="O2056" s="30"/>
      <c r="P2056" s="30"/>
      <c r="Q2056" s="30"/>
      <c r="R2056" s="30" t="s">
        <v>675</v>
      </c>
      <c r="S2056" s="30"/>
      <c r="T2056" s="30"/>
      <c r="U2056" s="30"/>
      <c r="V2056" s="30"/>
      <c r="W2056" s="30"/>
      <c r="X2056" s="30"/>
      <c r="Y2056" s="30"/>
      <c r="Z2056" s="30"/>
      <c r="AA2056" s="30"/>
      <c r="AB2056" s="30"/>
      <c r="AC2056" s="30"/>
      <c r="AD2056" s="30"/>
      <c r="AE2056" s="30"/>
      <c r="AF2056" s="30"/>
      <c r="AG2056" s="30"/>
      <c r="AH2056" s="30"/>
      <c r="AI2056" s="30" t="s">
        <v>786</v>
      </c>
      <c r="AJ2056" s="30"/>
      <c r="AK2056" s="30"/>
      <c r="AL2056" s="30"/>
      <c r="AM2056" s="30"/>
      <c r="AN2056" s="30" t="s">
        <v>718</v>
      </c>
      <c r="AO2056" s="30"/>
      <c r="AP2056" s="30"/>
      <c r="AQ2056" s="30"/>
      <c r="AR2056" s="30"/>
      <c r="AS2056" s="30"/>
      <c r="AT2056" s="30"/>
      <c r="AU2056" s="30"/>
      <c r="AV2056" s="30"/>
      <c r="AW2056" s="30"/>
      <c r="AX2056" s="30" t="s">
        <v>95</v>
      </c>
      <c r="AY2056" s="30"/>
      <c r="AZ2056" s="30"/>
      <c r="BA2056" s="30" t="s">
        <v>1345</v>
      </c>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c r="CA2056" s="30"/>
      <c r="CB2056" s="30"/>
      <c r="CC2056" s="30"/>
      <c r="CD2056" s="30"/>
      <c r="CE2056" s="30"/>
      <c r="CF2056" s="30"/>
      <c r="CG2056" s="30"/>
      <c r="CH2056" s="30"/>
      <c r="CI2056" s="30"/>
      <c r="CJ2056" s="30"/>
      <c r="CK2056" s="30"/>
      <c r="CL2056" s="30"/>
      <c r="CM2056" s="30" t="s">
        <v>157</v>
      </c>
      <c r="CN2056" s="30"/>
      <c r="CO2056" s="30"/>
      <c r="CP2056" s="30"/>
      <c r="CQ2056" s="30"/>
      <c r="CR2056" s="30"/>
      <c r="EH2056" s="201" t="s">
        <v>3012</v>
      </c>
      <c r="FC2056" s="201" t="s">
        <v>810</v>
      </c>
    </row>
    <row r="2057" spans="1:159" x14ac:dyDescent="0.25">
      <c r="A2057" s="30"/>
      <c r="B2057" s="30" t="s">
        <v>904</v>
      </c>
      <c r="C2057" s="30"/>
      <c r="D2057" s="30" t="s">
        <v>834</v>
      </c>
      <c r="E2057" s="30"/>
      <c r="F2057" s="30"/>
      <c r="G2057" s="30"/>
      <c r="H2057" s="30"/>
      <c r="I2057" s="30"/>
      <c r="J2057" s="30"/>
      <c r="K2057" s="30"/>
      <c r="L2057" s="30"/>
      <c r="M2057" s="30"/>
      <c r="N2057" s="30"/>
      <c r="O2057" s="30"/>
      <c r="P2057" s="30"/>
      <c r="Q2057" s="30"/>
      <c r="R2057" s="30" t="s">
        <v>730</v>
      </c>
      <c r="S2057" s="30"/>
      <c r="T2057" s="30"/>
      <c r="U2057" s="30"/>
      <c r="V2057" s="30"/>
      <c r="W2057" s="30"/>
      <c r="X2057" s="30"/>
      <c r="Y2057" s="30"/>
      <c r="Z2057" s="30"/>
      <c r="AA2057" s="30"/>
      <c r="AB2057" s="30"/>
      <c r="AC2057" s="30"/>
      <c r="AD2057" s="30"/>
      <c r="AE2057" s="30"/>
      <c r="AF2057" s="30"/>
      <c r="AG2057" s="30"/>
      <c r="AH2057" s="30"/>
      <c r="AI2057" s="30" t="s">
        <v>789</v>
      </c>
      <c r="AJ2057" s="30"/>
      <c r="AK2057" s="30"/>
      <c r="AL2057" s="30"/>
      <c r="AM2057" s="30"/>
      <c r="AN2057" s="30" t="s">
        <v>753</v>
      </c>
      <c r="AO2057" s="30"/>
      <c r="AP2057" s="30"/>
      <c r="AQ2057" s="30"/>
      <c r="AR2057" s="30"/>
      <c r="AS2057" s="30"/>
      <c r="AT2057" s="30"/>
      <c r="AU2057" s="30"/>
      <c r="AV2057" s="30"/>
      <c r="AW2057" s="30"/>
      <c r="AX2057" s="30" t="s">
        <v>112</v>
      </c>
      <c r="AY2057" s="30"/>
      <c r="AZ2057" s="30"/>
      <c r="BA2057" s="30" t="s">
        <v>1431</v>
      </c>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0"/>
      <c r="CA2057" s="30"/>
      <c r="CB2057" s="30"/>
      <c r="CC2057" s="30"/>
      <c r="CD2057" s="30"/>
      <c r="CE2057" s="30"/>
      <c r="CF2057" s="30"/>
      <c r="CG2057" s="30"/>
      <c r="CH2057" s="30"/>
      <c r="CI2057" s="30"/>
      <c r="CJ2057" s="30"/>
      <c r="CK2057" s="30"/>
      <c r="CL2057" s="30"/>
      <c r="CM2057" s="30" t="s">
        <v>177</v>
      </c>
      <c r="CN2057" s="30"/>
      <c r="CO2057" s="30"/>
      <c r="CP2057" s="30"/>
      <c r="CQ2057" s="30"/>
      <c r="CR2057" s="30"/>
      <c r="FC2057" s="201" t="s">
        <v>905</v>
      </c>
    </row>
    <row r="2058" spans="1:159" x14ac:dyDescent="0.25">
      <c r="A2058" s="30"/>
      <c r="B2058" s="30" t="s">
        <v>936</v>
      </c>
      <c r="C2058" s="30"/>
      <c r="D2058" s="30" t="s">
        <v>843</v>
      </c>
      <c r="E2058" s="30"/>
      <c r="F2058" s="30"/>
      <c r="G2058" s="30"/>
      <c r="H2058" s="30"/>
      <c r="I2058" s="30"/>
      <c r="J2058" s="30"/>
      <c r="K2058" s="30"/>
      <c r="L2058" s="30"/>
      <c r="M2058" s="30"/>
      <c r="N2058" s="30"/>
      <c r="O2058" s="30"/>
      <c r="P2058" s="30"/>
      <c r="Q2058" s="30"/>
      <c r="R2058" s="30" t="s">
        <v>741</v>
      </c>
      <c r="S2058" s="30"/>
      <c r="T2058" s="30"/>
      <c r="U2058" s="30"/>
      <c r="V2058" s="30"/>
      <c r="W2058" s="30"/>
      <c r="X2058" s="30"/>
      <c r="Y2058" s="30"/>
      <c r="Z2058" s="30"/>
      <c r="AA2058" s="30"/>
      <c r="AB2058" s="30"/>
      <c r="AC2058" s="30"/>
      <c r="AD2058" s="30"/>
      <c r="AE2058" s="30"/>
      <c r="AF2058" s="30"/>
      <c r="AG2058" s="30"/>
      <c r="AH2058" s="30"/>
      <c r="AI2058" s="30" t="s">
        <v>798</v>
      </c>
      <c r="AJ2058" s="30"/>
      <c r="AK2058" s="30"/>
      <c r="AL2058" s="30"/>
      <c r="AM2058" s="30"/>
      <c r="AN2058" s="30" t="s">
        <v>762</v>
      </c>
      <c r="AO2058" s="30"/>
      <c r="AP2058" s="30"/>
      <c r="AQ2058" s="30"/>
      <c r="AR2058" s="30"/>
      <c r="AS2058" s="30"/>
      <c r="AT2058" s="30"/>
      <c r="AU2058" s="30"/>
      <c r="AV2058" s="30"/>
      <c r="AW2058" s="30"/>
      <c r="AX2058" s="30" t="s">
        <v>114</v>
      </c>
      <c r="AY2058" s="30"/>
      <c r="AZ2058" s="30"/>
      <c r="BA2058" s="30" t="s">
        <v>1432</v>
      </c>
      <c r="BB2058" s="30"/>
      <c r="BC2058" s="30"/>
      <c r="BD2058" s="30"/>
      <c r="BE2058" s="30"/>
      <c r="BF2058" s="30"/>
      <c r="BG2058" s="30"/>
      <c r="BH2058" s="30"/>
      <c r="BI2058" s="30"/>
      <c r="BJ2058" s="30"/>
      <c r="BK2058" s="30"/>
      <c r="BL2058" s="30"/>
      <c r="BM2058" s="30"/>
      <c r="BN2058" s="30"/>
      <c r="BO2058" s="30"/>
      <c r="BP2058" s="30"/>
      <c r="BQ2058" s="30"/>
      <c r="BR2058" s="30"/>
      <c r="BS2058" s="30"/>
      <c r="BT2058" s="30"/>
      <c r="BU2058" s="30"/>
      <c r="BV2058" s="30"/>
      <c r="BW2058" s="30"/>
      <c r="BX2058" s="30"/>
      <c r="BY2058" s="30"/>
      <c r="BZ2058" s="30"/>
      <c r="CA2058" s="30"/>
      <c r="CB2058" s="30"/>
      <c r="CC2058" s="30"/>
      <c r="CD2058" s="30"/>
      <c r="CE2058" s="30"/>
      <c r="CF2058" s="30"/>
      <c r="CG2058" s="30"/>
      <c r="CH2058" s="30"/>
      <c r="CI2058" s="30"/>
      <c r="CJ2058" s="30"/>
      <c r="CK2058" s="30"/>
      <c r="CL2058" s="30"/>
      <c r="CM2058" s="30" t="s">
        <v>182</v>
      </c>
      <c r="CN2058" s="30"/>
      <c r="CO2058" s="30"/>
      <c r="CP2058" s="30"/>
      <c r="CQ2058" s="30"/>
      <c r="CR2058" s="30"/>
      <c r="FC2058" s="201" t="s">
        <v>3012</v>
      </c>
    </row>
    <row r="2059" spans="1:159" x14ac:dyDescent="0.25">
      <c r="A2059" s="30"/>
      <c r="B2059" s="30" t="s">
        <v>3012</v>
      </c>
      <c r="C2059" s="30"/>
      <c r="D2059" s="30" t="s">
        <v>846</v>
      </c>
      <c r="E2059" s="30"/>
      <c r="F2059" s="30"/>
      <c r="G2059" s="30"/>
      <c r="H2059" s="30"/>
      <c r="I2059" s="30"/>
      <c r="J2059" s="30"/>
      <c r="K2059" s="30"/>
      <c r="L2059" s="30"/>
      <c r="M2059" s="30"/>
      <c r="N2059" s="30"/>
      <c r="O2059" s="30"/>
      <c r="P2059" s="30"/>
      <c r="Q2059" s="30"/>
      <c r="R2059" s="30" t="s">
        <v>815</v>
      </c>
      <c r="S2059" s="30"/>
      <c r="T2059" s="30"/>
      <c r="U2059" s="30"/>
      <c r="V2059" s="30"/>
      <c r="W2059" s="30"/>
      <c r="X2059" s="30"/>
      <c r="Y2059" s="30"/>
      <c r="Z2059" s="30"/>
      <c r="AA2059" s="30"/>
      <c r="AB2059" s="30"/>
      <c r="AC2059" s="30"/>
      <c r="AD2059" s="30"/>
      <c r="AE2059" s="30"/>
      <c r="AF2059" s="30"/>
      <c r="AG2059" s="30"/>
      <c r="AH2059" s="30"/>
      <c r="AI2059" s="30" t="s">
        <v>840</v>
      </c>
      <c r="AJ2059" s="30"/>
      <c r="AK2059" s="30"/>
      <c r="AL2059" s="30"/>
      <c r="AM2059" s="30"/>
      <c r="AN2059" s="30" t="s">
        <v>796</v>
      </c>
      <c r="AO2059" s="30"/>
      <c r="AP2059" s="30"/>
      <c r="AQ2059" s="30"/>
      <c r="AR2059" s="30"/>
      <c r="AS2059" s="30"/>
      <c r="AT2059" s="30"/>
      <c r="AU2059" s="30"/>
      <c r="AV2059" s="30"/>
      <c r="AW2059" s="30"/>
      <c r="AX2059" s="30" t="s">
        <v>140</v>
      </c>
      <c r="AY2059" s="30"/>
      <c r="AZ2059" s="30"/>
      <c r="BA2059" s="30" t="s">
        <v>1439</v>
      </c>
      <c r="BB2059" s="30"/>
      <c r="BC2059" s="30"/>
      <c r="BD2059" s="30"/>
      <c r="BE2059" s="30"/>
      <c r="BF2059" s="30"/>
      <c r="BG2059" s="30"/>
      <c r="BH2059" s="30"/>
      <c r="BI2059" s="30"/>
      <c r="BJ2059" s="30"/>
      <c r="BK2059" s="30"/>
      <c r="BL2059" s="30"/>
      <c r="BM2059" s="30"/>
      <c r="BN2059" s="30"/>
      <c r="BO2059" s="30"/>
      <c r="BP2059" s="30"/>
      <c r="BQ2059" s="30"/>
      <c r="BR2059" s="30"/>
      <c r="BS2059" s="30"/>
      <c r="BT2059" s="30"/>
      <c r="BU2059" s="30"/>
      <c r="BV2059" s="30"/>
      <c r="BW2059" s="30"/>
      <c r="BX2059" s="30"/>
      <c r="BY2059" s="30"/>
      <c r="BZ2059" s="30"/>
      <c r="CA2059" s="30"/>
      <c r="CB2059" s="30"/>
      <c r="CC2059" s="30"/>
      <c r="CD2059" s="30"/>
      <c r="CE2059" s="30"/>
      <c r="CF2059" s="30"/>
      <c r="CG2059" s="30"/>
      <c r="CH2059" s="30"/>
      <c r="CI2059" s="30"/>
      <c r="CJ2059" s="30"/>
      <c r="CK2059" s="30"/>
      <c r="CL2059" s="30"/>
      <c r="CM2059" s="30" t="s">
        <v>220</v>
      </c>
      <c r="CN2059" s="30"/>
      <c r="CO2059" s="30"/>
      <c r="CP2059" s="30"/>
      <c r="CQ2059" s="30"/>
      <c r="CR2059" s="30"/>
    </row>
    <row r="2060" spans="1:159" x14ac:dyDescent="0.25">
      <c r="A2060" s="30"/>
      <c r="B2060" s="30"/>
      <c r="C2060" s="30"/>
      <c r="D2060" s="30" t="s">
        <v>847</v>
      </c>
      <c r="E2060" s="30"/>
      <c r="F2060" s="30"/>
      <c r="G2060" s="30"/>
      <c r="H2060" s="30"/>
      <c r="I2060" s="30"/>
      <c r="J2060" s="30"/>
      <c r="K2060" s="30"/>
      <c r="L2060" s="30"/>
      <c r="M2060" s="30"/>
      <c r="N2060" s="30"/>
      <c r="O2060" s="30"/>
      <c r="P2060" s="30"/>
      <c r="Q2060" s="30"/>
      <c r="R2060" s="30" t="s">
        <v>910</v>
      </c>
      <c r="S2060" s="30"/>
      <c r="T2060" s="30"/>
      <c r="U2060" s="30"/>
      <c r="V2060" s="30"/>
      <c r="W2060" s="30"/>
      <c r="X2060" s="30"/>
      <c r="Y2060" s="30"/>
      <c r="Z2060" s="30"/>
      <c r="AA2060" s="30"/>
      <c r="AB2060" s="30"/>
      <c r="AC2060" s="30"/>
      <c r="AD2060" s="30"/>
      <c r="AE2060" s="30"/>
      <c r="AF2060" s="30"/>
      <c r="AG2060" s="30"/>
      <c r="AH2060" s="30"/>
      <c r="AI2060" s="30" t="s">
        <v>852</v>
      </c>
      <c r="AJ2060" s="30"/>
      <c r="AK2060" s="30"/>
      <c r="AL2060" s="30"/>
      <c r="AM2060" s="30"/>
      <c r="AN2060" s="30" t="s">
        <v>808</v>
      </c>
      <c r="AO2060" s="30"/>
      <c r="AP2060" s="30"/>
      <c r="AQ2060" s="30"/>
      <c r="AR2060" s="30"/>
      <c r="AS2060" s="30"/>
      <c r="AT2060" s="30"/>
      <c r="AU2060" s="30"/>
      <c r="AV2060" s="30"/>
      <c r="AW2060" s="30"/>
      <c r="AX2060" s="30" t="s">
        <v>148</v>
      </c>
      <c r="AY2060" s="30"/>
      <c r="AZ2060" s="30"/>
      <c r="BA2060" s="30" t="s">
        <v>1450</v>
      </c>
      <c r="BB2060" s="30"/>
      <c r="BC2060" s="30"/>
      <c r="BD2060" s="30"/>
      <c r="BE2060" s="30"/>
      <c r="BF2060" s="30"/>
      <c r="BG2060" s="30"/>
      <c r="BH2060" s="30"/>
      <c r="BI2060" s="30"/>
      <c r="BJ2060" s="30"/>
      <c r="BK2060" s="30"/>
      <c r="BL2060" s="30"/>
      <c r="BM2060" s="30"/>
      <c r="BN2060" s="30"/>
      <c r="BO2060" s="30"/>
      <c r="BP2060" s="30"/>
      <c r="BQ2060" s="30"/>
      <c r="BR2060" s="30"/>
      <c r="BS2060" s="30"/>
      <c r="BT2060" s="30"/>
      <c r="BU2060" s="30"/>
      <c r="BV2060" s="30"/>
      <c r="BW2060" s="30"/>
      <c r="BX2060" s="30"/>
      <c r="BY2060" s="30"/>
      <c r="BZ2060" s="30"/>
      <c r="CA2060" s="30"/>
      <c r="CB2060" s="30"/>
      <c r="CC2060" s="30"/>
      <c r="CD2060" s="30"/>
      <c r="CE2060" s="30"/>
      <c r="CF2060" s="30"/>
      <c r="CG2060" s="30"/>
      <c r="CH2060" s="30"/>
      <c r="CI2060" s="30"/>
      <c r="CJ2060" s="30"/>
      <c r="CK2060" s="30"/>
      <c r="CL2060" s="30"/>
      <c r="CM2060" s="30" t="s">
        <v>235</v>
      </c>
      <c r="CN2060" s="30"/>
      <c r="CO2060" s="30"/>
      <c r="CP2060" s="30"/>
      <c r="CQ2060" s="30"/>
      <c r="CR2060" s="30"/>
    </row>
    <row r="2061" spans="1:159" x14ac:dyDescent="0.25">
      <c r="A2061" s="30"/>
      <c r="B2061" s="30"/>
      <c r="C2061" s="30"/>
      <c r="D2061" s="30" t="s">
        <v>909</v>
      </c>
      <c r="E2061" s="30"/>
      <c r="F2061" s="30"/>
      <c r="G2061" s="30"/>
      <c r="H2061" s="30"/>
      <c r="I2061" s="30"/>
      <c r="J2061" s="30"/>
      <c r="K2061" s="30"/>
      <c r="L2061" s="30"/>
      <c r="M2061" s="30"/>
      <c r="N2061" s="30"/>
      <c r="O2061" s="30"/>
      <c r="P2061" s="30"/>
      <c r="Q2061" s="30"/>
      <c r="R2061" s="30" t="s">
        <v>3012</v>
      </c>
      <c r="S2061" s="30"/>
      <c r="T2061" s="30"/>
      <c r="U2061" s="30"/>
      <c r="V2061" s="30"/>
      <c r="W2061" s="30"/>
      <c r="X2061" s="30"/>
      <c r="Y2061" s="30"/>
      <c r="Z2061" s="30"/>
      <c r="AA2061" s="30"/>
      <c r="AB2061" s="30"/>
      <c r="AC2061" s="30"/>
      <c r="AD2061" s="30"/>
      <c r="AE2061" s="30"/>
      <c r="AF2061" s="30"/>
      <c r="AG2061" s="30"/>
      <c r="AH2061" s="30"/>
      <c r="AI2061" s="30" t="s">
        <v>891</v>
      </c>
      <c r="AJ2061" s="30"/>
      <c r="AK2061" s="30"/>
      <c r="AL2061" s="30"/>
      <c r="AM2061" s="30"/>
      <c r="AN2061" s="30" t="s">
        <v>863</v>
      </c>
      <c r="AO2061" s="30"/>
      <c r="AP2061" s="30"/>
      <c r="AQ2061" s="30"/>
      <c r="AR2061" s="30"/>
      <c r="AS2061" s="30"/>
      <c r="AT2061" s="30"/>
      <c r="AU2061" s="30"/>
      <c r="AV2061" s="30"/>
      <c r="AW2061" s="30"/>
      <c r="AX2061" s="30" t="s">
        <v>149</v>
      </c>
      <c r="AY2061" s="30"/>
      <c r="AZ2061" s="30"/>
      <c r="BA2061" s="30" t="s">
        <v>1467</v>
      </c>
      <c r="BB2061" s="30"/>
      <c r="BC2061" s="30"/>
      <c r="BD2061" s="30"/>
      <c r="BE2061" s="30"/>
      <c r="BF2061" s="30"/>
      <c r="BG2061" s="30"/>
      <c r="BH2061" s="30"/>
      <c r="BI2061" s="30"/>
      <c r="BJ2061" s="30"/>
      <c r="BK2061" s="30"/>
      <c r="BL2061" s="30"/>
      <c r="BM2061" s="30"/>
      <c r="BN2061" s="30"/>
      <c r="BO2061" s="30"/>
      <c r="BP2061" s="30"/>
      <c r="BQ2061" s="30"/>
      <c r="BR2061" s="30"/>
      <c r="BS2061" s="30"/>
      <c r="BT2061" s="30"/>
      <c r="BU2061" s="30"/>
      <c r="BV2061" s="30"/>
      <c r="BW2061" s="30"/>
      <c r="BX2061" s="30"/>
      <c r="BY2061" s="30"/>
      <c r="BZ2061" s="30"/>
      <c r="CA2061" s="30"/>
      <c r="CB2061" s="30"/>
      <c r="CC2061" s="30"/>
      <c r="CD2061" s="30"/>
      <c r="CE2061" s="30"/>
      <c r="CF2061" s="30"/>
      <c r="CG2061" s="30"/>
      <c r="CH2061" s="30"/>
      <c r="CI2061" s="30"/>
      <c r="CJ2061" s="30"/>
      <c r="CK2061" s="30"/>
      <c r="CL2061" s="30"/>
      <c r="CM2061" s="30" t="s">
        <v>238</v>
      </c>
      <c r="CN2061" s="30"/>
      <c r="CO2061" s="30"/>
      <c r="CP2061" s="30"/>
      <c r="CQ2061" s="30"/>
      <c r="CR2061" s="30"/>
    </row>
    <row r="2062" spans="1:159" x14ac:dyDescent="0.25">
      <c r="A2062" s="30"/>
      <c r="B2062" s="30"/>
      <c r="C2062" s="30"/>
      <c r="D2062" s="30" t="s">
        <v>923</v>
      </c>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0"/>
      <c r="AH2062" s="30"/>
      <c r="AI2062" s="30" t="s">
        <v>924</v>
      </c>
      <c r="AJ2062" s="30"/>
      <c r="AK2062" s="30"/>
      <c r="AL2062" s="30"/>
      <c r="AM2062" s="30"/>
      <c r="AN2062" s="30" t="s">
        <v>883</v>
      </c>
      <c r="AO2062" s="30"/>
      <c r="AP2062" s="30"/>
      <c r="AQ2062" s="30"/>
      <c r="AR2062" s="30"/>
      <c r="AS2062" s="30"/>
      <c r="AT2062" s="30"/>
      <c r="AU2062" s="30"/>
      <c r="AV2062" s="30"/>
      <c r="AW2062" s="30"/>
      <c r="AX2062" s="30" t="s">
        <v>174</v>
      </c>
      <c r="AY2062" s="30"/>
      <c r="AZ2062" s="30"/>
      <c r="BA2062" s="30" t="s">
        <v>1472</v>
      </c>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c r="CA2062" s="30"/>
      <c r="CB2062" s="30"/>
      <c r="CC2062" s="30"/>
      <c r="CD2062" s="30"/>
      <c r="CE2062" s="30"/>
      <c r="CF2062" s="30"/>
      <c r="CG2062" s="30"/>
      <c r="CH2062" s="30"/>
      <c r="CI2062" s="30"/>
      <c r="CJ2062" s="30"/>
      <c r="CK2062" s="30"/>
      <c r="CL2062" s="30"/>
      <c r="CM2062" s="30" t="s">
        <v>259</v>
      </c>
      <c r="CN2062" s="30"/>
      <c r="CO2062" s="30"/>
      <c r="CP2062" s="30"/>
      <c r="CQ2062" s="30"/>
      <c r="CR2062" s="30"/>
    </row>
    <row r="2063" spans="1:159" x14ac:dyDescent="0.25">
      <c r="A2063" s="30"/>
      <c r="B2063" s="30"/>
      <c r="C2063" s="30"/>
      <c r="D2063" s="30" t="s">
        <v>948</v>
      </c>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0"/>
      <c r="AH2063" s="30"/>
      <c r="AI2063" s="30" t="s">
        <v>3012</v>
      </c>
      <c r="AJ2063" s="30"/>
      <c r="AK2063" s="30"/>
      <c r="AL2063" s="30"/>
      <c r="AM2063" s="30"/>
      <c r="AN2063" s="30" t="s">
        <v>888</v>
      </c>
      <c r="AO2063" s="30"/>
      <c r="AP2063" s="30"/>
      <c r="AQ2063" s="30"/>
      <c r="AR2063" s="30"/>
      <c r="AS2063" s="30"/>
      <c r="AT2063" s="30"/>
      <c r="AU2063" s="30"/>
      <c r="AV2063" s="30"/>
      <c r="AW2063" s="30"/>
      <c r="AX2063" s="30" t="s">
        <v>200</v>
      </c>
      <c r="AY2063" s="30"/>
      <c r="AZ2063" s="30"/>
      <c r="BA2063" s="30" t="s">
        <v>1506</v>
      </c>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t="s">
        <v>260</v>
      </c>
      <c r="CN2063" s="30"/>
      <c r="CO2063" s="30"/>
      <c r="CP2063" s="30"/>
      <c r="CQ2063" s="30"/>
      <c r="CR2063" s="30"/>
    </row>
    <row r="2064" spans="1:159" x14ac:dyDescent="0.25">
      <c r="A2064" s="30"/>
      <c r="B2064" s="30"/>
      <c r="C2064" s="30"/>
      <c r="D2064" s="30" t="s">
        <v>3012</v>
      </c>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t="s">
        <v>927</v>
      </c>
      <c r="AO2064" s="30"/>
      <c r="AP2064" s="30"/>
      <c r="AQ2064" s="30"/>
      <c r="AR2064" s="30"/>
      <c r="AS2064" s="30"/>
      <c r="AT2064" s="30"/>
      <c r="AU2064" s="30"/>
      <c r="AV2064" s="30"/>
      <c r="AW2064" s="30"/>
      <c r="AX2064" s="30" t="s">
        <v>210</v>
      </c>
      <c r="AY2064" s="30"/>
      <c r="AZ2064" s="30"/>
      <c r="BA2064" s="30" t="s">
        <v>1520</v>
      </c>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t="s">
        <v>261</v>
      </c>
      <c r="CN2064" s="30"/>
      <c r="CO2064" s="30"/>
      <c r="CP2064" s="30"/>
      <c r="CQ2064" s="30"/>
      <c r="CR2064" s="30"/>
    </row>
    <row r="2065" spans="1:96" x14ac:dyDescent="0.25">
      <c r="A2065" s="30"/>
      <c r="B2065" s="30"/>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t="s">
        <v>3012</v>
      </c>
      <c r="AO2065" s="30"/>
      <c r="AP2065" s="30"/>
      <c r="AQ2065" s="30"/>
      <c r="AR2065" s="30"/>
      <c r="AS2065" s="30"/>
      <c r="AT2065" s="30"/>
      <c r="AU2065" s="30"/>
      <c r="AV2065" s="30"/>
      <c r="AW2065" s="30"/>
      <c r="AX2065" s="30" t="s">
        <v>216</v>
      </c>
      <c r="AY2065" s="30"/>
      <c r="AZ2065" s="30"/>
      <c r="BA2065" s="30" t="s">
        <v>1522</v>
      </c>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t="s">
        <v>276</v>
      </c>
      <c r="CN2065" s="30"/>
      <c r="CO2065" s="30"/>
      <c r="CP2065" s="30"/>
      <c r="CQ2065" s="30"/>
      <c r="CR2065" s="30"/>
    </row>
    <row r="2066" spans="1:96" x14ac:dyDescent="0.25">
      <c r="A2066" s="30"/>
      <c r="B2066" s="30"/>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0"/>
      <c r="AH2066" s="30"/>
      <c r="AI2066" s="30"/>
      <c r="AJ2066" s="30"/>
      <c r="AK2066" s="30"/>
      <c r="AL2066" s="30"/>
      <c r="AM2066" s="30"/>
      <c r="AN2066" s="30"/>
      <c r="AO2066" s="30"/>
      <c r="AP2066" s="30"/>
      <c r="AQ2066" s="30"/>
      <c r="AR2066" s="30"/>
      <c r="AS2066" s="30"/>
      <c r="AT2066" s="30"/>
      <c r="AU2066" s="30"/>
      <c r="AV2066" s="30"/>
      <c r="AW2066" s="30"/>
      <c r="AX2066" s="30" t="s">
        <v>217</v>
      </c>
      <c r="AY2066" s="30"/>
      <c r="AZ2066" s="30"/>
      <c r="BA2066" s="30" t="s">
        <v>528</v>
      </c>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30"/>
      <c r="CA2066" s="30"/>
      <c r="CB2066" s="30"/>
      <c r="CC2066" s="30"/>
      <c r="CD2066" s="30"/>
      <c r="CE2066" s="30"/>
      <c r="CF2066" s="30"/>
      <c r="CG2066" s="30"/>
      <c r="CH2066" s="30"/>
      <c r="CI2066" s="30"/>
      <c r="CJ2066" s="30"/>
      <c r="CK2066" s="30"/>
      <c r="CL2066" s="30"/>
      <c r="CM2066" s="30" t="s">
        <v>359</v>
      </c>
      <c r="CN2066" s="30"/>
      <c r="CO2066" s="30"/>
      <c r="CP2066" s="30"/>
      <c r="CQ2066" s="30"/>
      <c r="CR2066" s="30"/>
    </row>
    <row r="2067" spans="1:96" x14ac:dyDescent="0.25">
      <c r="A2067" s="30"/>
      <c r="B2067" s="30"/>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0"/>
      <c r="AH2067" s="30"/>
      <c r="AI2067" s="30"/>
      <c r="AJ2067" s="30"/>
      <c r="AK2067" s="30"/>
      <c r="AL2067" s="30"/>
      <c r="AM2067" s="30"/>
      <c r="AN2067" s="30"/>
      <c r="AO2067" s="30"/>
      <c r="AP2067" s="30"/>
      <c r="AQ2067" s="30"/>
      <c r="AR2067" s="30"/>
      <c r="AS2067" s="30"/>
      <c r="AT2067" s="30"/>
      <c r="AU2067" s="30"/>
      <c r="AV2067" s="30"/>
      <c r="AW2067" s="30"/>
      <c r="AX2067" s="30" t="s">
        <v>231</v>
      </c>
      <c r="AY2067" s="30"/>
      <c r="AZ2067" s="30"/>
      <c r="BA2067" s="30" t="s">
        <v>529</v>
      </c>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30"/>
      <c r="CA2067" s="30"/>
      <c r="CB2067" s="30"/>
      <c r="CC2067" s="30"/>
      <c r="CD2067" s="30"/>
      <c r="CE2067" s="30"/>
      <c r="CF2067" s="30"/>
      <c r="CG2067" s="30"/>
      <c r="CH2067" s="30"/>
      <c r="CI2067" s="30"/>
      <c r="CJ2067" s="30"/>
      <c r="CK2067" s="30"/>
      <c r="CL2067" s="30"/>
      <c r="CM2067" s="30" t="s">
        <v>392</v>
      </c>
      <c r="CN2067" s="30"/>
      <c r="CO2067" s="30"/>
      <c r="CP2067" s="30"/>
      <c r="CQ2067" s="30"/>
      <c r="CR2067" s="30"/>
    </row>
    <row r="2068" spans="1:96" x14ac:dyDescent="0.25">
      <c r="A2068" s="30"/>
      <c r="B2068" s="30"/>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0"/>
      <c r="AH2068" s="30"/>
      <c r="AI2068" s="30"/>
      <c r="AJ2068" s="30"/>
      <c r="AK2068" s="30"/>
      <c r="AL2068" s="30"/>
      <c r="AM2068" s="30"/>
      <c r="AN2068" s="30"/>
      <c r="AO2068" s="30"/>
      <c r="AP2068" s="30"/>
      <c r="AQ2068" s="30"/>
      <c r="AR2068" s="30"/>
      <c r="AS2068" s="30"/>
      <c r="AT2068" s="30"/>
      <c r="AU2068" s="30"/>
      <c r="AV2068" s="30"/>
      <c r="AW2068" s="30"/>
      <c r="AX2068" s="30" t="s">
        <v>236</v>
      </c>
      <c r="AY2068" s="30"/>
      <c r="AZ2068" s="30"/>
      <c r="BA2068" s="30" t="s">
        <v>532</v>
      </c>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c r="CA2068" s="30"/>
      <c r="CB2068" s="30"/>
      <c r="CC2068" s="30"/>
      <c r="CD2068" s="30"/>
      <c r="CE2068" s="30"/>
      <c r="CF2068" s="30"/>
      <c r="CG2068" s="30"/>
      <c r="CH2068" s="30"/>
      <c r="CI2068" s="30"/>
      <c r="CJ2068" s="30"/>
      <c r="CK2068" s="30"/>
      <c r="CL2068" s="30"/>
      <c r="CM2068" s="30" t="s">
        <v>393</v>
      </c>
      <c r="CN2068" s="30"/>
      <c r="CO2068" s="30"/>
      <c r="CP2068" s="30"/>
      <c r="CQ2068" s="30"/>
      <c r="CR2068" s="30"/>
    </row>
    <row r="2069" spans="1:96" x14ac:dyDescent="0.25">
      <c r="A2069" s="30"/>
      <c r="B2069" s="30"/>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c r="AK2069" s="30"/>
      <c r="AL2069" s="30"/>
      <c r="AM2069" s="30"/>
      <c r="AN2069" s="30"/>
      <c r="AO2069" s="30"/>
      <c r="AP2069" s="30"/>
      <c r="AQ2069" s="30"/>
      <c r="AR2069" s="30"/>
      <c r="AS2069" s="30"/>
      <c r="AT2069" s="30"/>
      <c r="AU2069" s="30"/>
      <c r="AV2069" s="30"/>
      <c r="AW2069" s="30"/>
      <c r="AX2069" s="30" t="s">
        <v>254</v>
      </c>
      <c r="AY2069" s="30"/>
      <c r="AZ2069" s="30"/>
      <c r="BA2069" s="30" t="s">
        <v>550</v>
      </c>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t="s">
        <v>394</v>
      </c>
      <c r="CN2069" s="30"/>
      <c r="CO2069" s="30"/>
      <c r="CP2069" s="30"/>
      <c r="CQ2069" s="30"/>
      <c r="CR2069" s="30"/>
    </row>
    <row r="2070" spans="1:96" x14ac:dyDescent="0.25">
      <c r="A2070" s="30"/>
      <c r="B2070" s="30"/>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c r="AK2070" s="30"/>
      <c r="AL2070" s="30"/>
      <c r="AM2070" s="30"/>
      <c r="AN2070" s="30"/>
      <c r="AO2070" s="30"/>
      <c r="AP2070" s="30"/>
      <c r="AQ2070" s="30"/>
      <c r="AR2070" s="30"/>
      <c r="AS2070" s="30"/>
      <c r="AT2070" s="30"/>
      <c r="AU2070" s="30"/>
      <c r="AV2070" s="30"/>
      <c r="AW2070" s="30"/>
      <c r="AX2070" s="30" t="s">
        <v>255</v>
      </c>
      <c r="AY2070" s="30"/>
      <c r="AZ2070" s="30"/>
      <c r="BA2070" s="30" t="s">
        <v>551</v>
      </c>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t="s">
        <v>395</v>
      </c>
      <c r="CN2070" s="30"/>
      <c r="CO2070" s="30"/>
      <c r="CP2070" s="30"/>
      <c r="CQ2070" s="30"/>
      <c r="CR2070" s="30"/>
    </row>
    <row r="2071" spans="1:96" x14ac:dyDescent="0.25">
      <c r="A2071" s="30"/>
      <c r="B2071" s="30"/>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0"/>
      <c r="AH2071" s="30"/>
      <c r="AI2071" s="30"/>
      <c r="AJ2071" s="30"/>
      <c r="AK2071" s="30"/>
      <c r="AL2071" s="30"/>
      <c r="AM2071" s="30"/>
      <c r="AN2071" s="30"/>
      <c r="AO2071" s="30"/>
      <c r="AP2071" s="30"/>
      <c r="AQ2071" s="30"/>
      <c r="AR2071" s="30"/>
      <c r="AS2071" s="30"/>
      <c r="AT2071" s="30"/>
      <c r="AU2071" s="30"/>
      <c r="AV2071" s="30"/>
      <c r="AW2071" s="30"/>
      <c r="AX2071" s="30" t="s">
        <v>262</v>
      </c>
      <c r="AY2071" s="30"/>
      <c r="AZ2071" s="30"/>
      <c r="BA2071" s="30" t="s">
        <v>563</v>
      </c>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t="s">
        <v>396</v>
      </c>
      <c r="CN2071" s="30"/>
      <c r="CO2071" s="30"/>
      <c r="CP2071" s="30"/>
      <c r="CQ2071" s="30"/>
      <c r="CR2071" s="30"/>
    </row>
    <row r="2072" spans="1:96" x14ac:dyDescent="0.25">
      <c r="A2072" s="30"/>
      <c r="B2072" s="30"/>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0"/>
      <c r="AH2072" s="30"/>
      <c r="AI2072" s="30"/>
      <c r="AJ2072" s="30"/>
      <c r="AK2072" s="30"/>
      <c r="AL2072" s="30"/>
      <c r="AM2072" s="30"/>
      <c r="AN2072" s="30"/>
      <c r="AO2072" s="30"/>
      <c r="AP2072" s="30"/>
      <c r="AQ2072" s="30"/>
      <c r="AR2072" s="30"/>
      <c r="AS2072" s="30"/>
      <c r="AT2072" s="30"/>
      <c r="AU2072" s="30"/>
      <c r="AV2072" s="30"/>
      <c r="AW2072" s="30"/>
      <c r="AX2072" s="30" t="s">
        <v>263</v>
      </c>
      <c r="AY2072" s="30"/>
      <c r="AZ2072" s="30"/>
      <c r="BA2072" s="30" t="s">
        <v>564</v>
      </c>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t="s">
        <v>397</v>
      </c>
      <c r="CN2072" s="30"/>
      <c r="CO2072" s="30"/>
      <c r="CP2072" s="30"/>
      <c r="CQ2072" s="30"/>
      <c r="CR2072" s="30"/>
    </row>
    <row r="2073" spans="1:96" x14ac:dyDescent="0.25">
      <c r="A2073" s="30"/>
      <c r="B2073" s="30"/>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c r="AK2073" s="30"/>
      <c r="AL2073" s="30"/>
      <c r="AM2073" s="30"/>
      <c r="AN2073" s="30"/>
      <c r="AO2073" s="30"/>
      <c r="AP2073" s="30"/>
      <c r="AQ2073" s="30"/>
      <c r="AR2073" s="30"/>
      <c r="AS2073" s="30"/>
      <c r="AT2073" s="30"/>
      <c r="AU2073" s="30"/>
      <c r="AV2073" s="30"/>
      <c r="AW2073" s="30"/>
      <c r="AX2073" s="30" t="s">
        <v>264</v>
      </c>
      <c r="AY2073" s="30"/>
      <c r="AZ2073" s="30"/>
      <c r="BA2073" s="30" t="s">
        <v>566</v>
      </c>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t="s">
        <v>399</v>
      </c>
      <c r="CN2073" s="30"/>
      <c r="CO2073" s="30"/>
      <c r="CP2073" s="30"/>
      <c r="CQ2073" s="30"/>
      <c r="CR2073" s="30"/>
    </row>
    <row r="2074" spans="1:96" x14ac:dyDescent="0.25">
      <c r="A2074" s="30"/>
      <c r="B2074" s="30"/>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c r="AK2074" s="30"/>
      <c r="AL2074" s="30"/>
      <c r="AM2074" s="30"/>
      <c r="AN2074" s="30"/>
      <c r="AO2074" s="30"/>
      <c r="AP2074" s="30"/>
      <c r="AQ2074" s="30"/>
      <c r="AR2074" s="30"/>
      <c r="AS2074" s="30"/>
      <c r="AT2074" s="30"/>
      <c r="AU2074" s="30"/>
      <c r="AV2074" s="30"/>
      <c r="AW2074" s="30"/>
      <c r="AX2074" s="30" t="s">
        <v>272</v>
      </c>
      <c r="AY2074" s="30"/>
      <c r="AZ2074" s="30"/>
      <c r="BA2074" s="30" t="s">
        <v>572</v>
      </c>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t="s">
        <v>430</v>
      </c>
      <c r="CN2074" s="30"/>
      <c r="CO2074" s="30"/>
      <c r="CP2074" s="30"/>
      <c r="CQ2074" s="30"/>
      <c r="CR2074" s="30"/>
    </row>
    <row r="2075" spans="1:96" x14ac:dyDescent="0.25">
      <c r="A2075" s="30"/>
      <c r="B2075" s="30"/>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c r="AK2075" s="30"/>
      <c r="AL2075" s="30"/>
      <c r="AM2075" s="30"/>
      <c r="AN2075" s="30"/>
      <c r="AO2075" s="30"/>
      <c r="AP2075" s="30"/>
      <c r="AQ2075" s="30"/>
      <c r="AR2075" s="30"/>
      <c r="AS2075" s="30"/>
      <c r="AT2075" s="30"/>
      <c r="AU2075" s="30"/>
      <c r="AV2075" s="30"/>
      <c r="AW2075" s="30"/>
      <c r="AX2075" s="30" t="s">
        <v>279</v>
      </c>
      <c r="AY2075" s="30"/>
      <c r="AZ2075" s="30"/>
      <c r="BA2075" s="30" t="s">
        <v>593</v>
      </c>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t="s">
        <v>431</v>
      </c>
      <c r="CN2075" s="30"/>
      <c r="CO2075" s="30"/>
      <c r="CP2075" s="30"/>
      <c r="CQ2075" s="30"/>
      <c r="CR2075" s="30"/>
    </row>
    <row r="2076" spans="1:96" x14ac:dyDescent="0.25">
      <c r="A2076" s="30"/>
      <c r="B2076" s="30"/>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0" t="s">
        <v>280</v>
      </c>
      <c r="AY2076" s="30"/>
      <c r="AZ2076" s="30"/>
      <c r="BA2076" s="30" t="s">
        <v>616</v>
      </c>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t="s">
        <v>432</v>
      </c>
      <c r="CN2076" s="30"/>
      <c r="CO2076" s="30"/>
      <c r="CP2076" s="30"/>
      <c r="CQ2076" s="30"/>
      <c r="CR2076" s="30"/>
    </row>
    <row r="2077" spans="1:96" x14ac:dyDescent="0.25">
      <c r="A2077" s="30"/>
      <c r="B2077" s="30"/>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0" t="s">
        <v>284</v>
      </c>
      <c r="AY2077" s="30"/>
      <c r="AZ2077" s="30"/>
      <c r="BA2077" s="30" t="s">
        <v>639</v>
      </c>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t="s">
        <v>453</v>
      </c>
      <c r="CN2077" s="30"/>
      <c r="CO2077" s="30"/>
      <c r="CP2077" s="30"/>
      <c r="CQ2077" s="30"/>
      <c r="CR2077" s="30"/>
    </row>
    <row r="2078" spans="1:96" x14ac:dyDescent="0.25">
      <c r="A2078" s="30"/>
      <c r="B2078" s="30"/>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t="s">
        <v>302</v>
      </c>
      <c r="AY2078" s="30"/>
      <c r="AZ2078" s="30"/>
      <c r="BA2078" s="30" t="s">
        <v>654</v>
      </c>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t="s">
        <v>455</v>
      </c>
      <c r="CN2078" s="30"/>
      <c r="CO2078" s="30"/>
      <c r="CP2078" s="30"/>
      <c r="CQ2078" s="30"/>
      <c r="CR2078" s="30"/>
    </row>
    <row r="2079" spans="1:96" x14ac:dyDescent="0.25">
      <c r="A2079" s="30"/>
      <c r="B2079" s="30"/>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t="s">
        <v>316</v>
      </c>
      <c r="AY2079" s="30"/>
      <c r="AZ2079" s="30"/>
      <c r="BA2079" s="30" t="s">
        <v>669</v>
      </c>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c r="CA2079" s="30"/>
      <c r="CB2079" s="30"/>
      <c r="CC2079" s="30"/>
      <c r="CD2079" s="30"/>
      <c r="CE2079" s="30"/>
      <c r="CF2079" s="30"/>
      <c r="CG2079" s="30"/>
      <c r="CH2079" s="30"/>
      <c r="CI2079" s="30"/>
      <c r="CJ2079" s="30"/>
      <c r="CK2079" s="30"/>
      <c r="CL2079" s="30"/>
      <c r="CM2079" s="30" t="s">
        <v>1071</v>
      </c>
      <c r="CN2079" s="30"/>
      <c r="CO2079" s="30"/>
      <c r="CP2079" s="30"/>
      <c r="CQ2079" s="30"/>
      <c r="CR2079" s="30"/>
    </row>
    <row r="2080" spans="1:96" x14ac:dyDescent="0.25">
      <c r="A2080" s="30"/>
      <c r="B2080" s="30"/>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t="s">
        <v>324</v>
      </c>
      <c r="AY2080" s="30"/>
      <c r="AZ2080" s="30"/>
      <c r="BA2080" s="30" t="s">
        <v>702</v>
      </c>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0"/>
      <c r="CA2080" s="30"/>
      <c r="CB2080" s="30"/>
      <c r="CC2080" s="30"/>
      <c r="CD2080" s="30"/>
      <c r="CE2080" s="30"/>
      <c r="CF2080" s="30"/>
      <c r="CG2080" s="30"/>
      <c r="CH2080" s="30"/>
      <c r="CI2080" s="30"/>
      <c r="CJ2080" s="30"/>
      <c r="CK2080" s="30"/>
      <c r="CL2080" s="30"/>
      <c r="CM2080" s="30" t="s">
        <v>1083</v>
      </c>
      <c r="CN2080" s="30"/>
      <c r="CO2080" s="30"/>
      <c r="CP2080" s="30"/>
      <c r="CQ2080" s="30"/>
      <c r="CR2080" s="30"/>
    </row>
    <row r="2081" spans="1:96" x14ac:dyDescent="0.25">
      <c r="A2081" s="30"/>
      <c r="B2081" s="30"/>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t="s">
        <v>326</v>
      </c>
      <c r="AY2081" s="30"/>
      <c r="AZ2081" s="30"/>
      <c r="BA2081" s="30" t="s">
        <v>711</v>
      </c>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c r="CA2081" s="30"/>
      <c r="CB2081" s="30"/>
      <c r="CC2081" s="30"/>
      <c r="CD2081" s="30"/>
      <c r="CE2081" s="30"/>
      <c r="CF2081" s="30"/>
      <c r="CG2081" s="30"/>
      <c r="CH2081" s="30"/>
      <c r="CI2081" s="30"/>
      <c r="CJ2081" s="30"/>
      <c r="CK2081" s="30"/>
      <c r="CL2081" s="30"/>
      <c r="CM2081" s="30" t="s">
        <v>1086</v>
      </c>
      <c r="CN2081" s="30"/>
      <c r="CO2081" s="30"/>
      <c r="CP2081" s="30"/>
      <c r="CQ2081" s="30"/>
      <c r="CR2081" s="30"/>
    </row>
    <row r="2082" spans="1:96" x14ac:dyDescent="0.25">
      <c r="A2082" s="30"/>
      <c r="B2082" s="30"/>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t="s">
        <v>336</v>
      </c>
      <c r="AY2082" s="30"/>
      <c r="AZ2082" s="30"/>
      <c r="BA2082" s="30" t="s">
        <v>733</v>
      </c>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t="s">
        <v>1087</v>
      </c>
      <c r="CN2082" s="30"/>
      <c r="CO2082" s="30"/>
      <c r="CP2082" s="30"/>
      <c r="CQ2082" s="30"/>
      <c r="CR2082" s="30"/>
    </row>
    <row r="2083" spans="1:96" x14ac:dyDescent="0.25">
      <c r="A2083" s="30"/>
      <c r="B2083" s="30"/>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t="s">
        <v>353</v>
      </c>
      <c r="AY2083" s="30"/>
      <c r="AZ2083" s="30"/>
      <c r="BA2083" s="30" t="s">
        <v>787</v>
      </c>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t="s">
        <v>1112</v>
      </c>
      <c r="CN2083" s="30"/>
      <c r="CO2083" s="30"/>
      <c r="CP2083" s="30"/>
      <c r="CQ2083" s="30"/>
      <c r="CR2083" s="30"/>
    </row>
    <row r="2084" spans="1:96" x14ac:dyDescent="0.25">
      <c r="A2084" s="30"/>
      <c r="B2084" s="30"/>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t="s">
        <v>404</v>
      </c>
      <c r="AY2084" s="30"/>
      <c r="AZ2084" s="30"/>
      <c r="BA2084" s="30" t="s">
        <v>788</v>
      </c>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t="s">
        <v>1124</v>
      </c>
      <c r="CN2084" s="30"/>
      <c r="CO2084" s="30"/>
      <c r="CP2084" s="30"/>
      <c r="CQ2084" s="30"/>
      <c r="CR2084" s="30"/>
    </row>
    <row r="2085" spans="1:96" x14ac:dyDescent="0.25">
      <c r="A2085" s="30"/>
      <c r="B2085" s="30"/>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0" t="s">
        <v>408</v>
      </c>
      <c r="AY2085" s="30"/>
      <c r="AZ2085" s="30"/>
      <c r="BA2085" s="30" t="s">
        <v>797</v>
      </c>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t="s">
        <v>1142</v>
      </c>
      <c r="CN2085" s="30"/>
      <c r="CO2085" s="30"/>
      <c r="CP2085" s="30"/>
      <c r="CQ2085" s="30"/>
      <c r="CR2085" s="30"/>
    </row>
    <row r="2086" spans="1:96" x14ac:dyDescent="0.25">
      <c r="A2086" s="30"/>
      <c r="B2086" s="30"/>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0" t="s">
        <v>418</v>
      </c>
      <c r="AY2086" s="30"/>
      <c r="AZ2086" s="30"/>
      <c r="BA2086" s="30" t="s">
        <v>917</v>
      </c>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t="s">
        <v>1152</v>
      </c>
      <c r="CN2086" s="30"/>
      <c r="CO2086" s="30"/>
      <c r="CP2086" s="30"/>
      <c r="CQ2086" s="30"/>
      <c r="CR2086" s="30"/>
    </row>
    <row r="2087" spans="1:96" x14ac:dyDescent="0.25">
      <c r="A2087" s="30"/>
      <c r="B2087" s="30"/>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0" t="s">
        <v>419</v>
      </c>
      <c r="AY2087" s="30"/>
      <c r="AZ2087" s="30"/>
      <c r="BA2087" s="30" t="s">
        <v>3012</v>
      </c>
      <c r="BB2087" s="30"/>
      <c r="BC2087" s="30"/>
      <c r="BD2087" s="30"/>
      <c r="BE2087" s="30"/>
      <c r="BF2087" s="30"/>
      <c r="BG2087" s="30"/>
      <c r="BH2087" s="30"/>
      <c r="BI2087" s="30"/>
      <c r="BJ2087" s="30"/>
      <c r="BK2087" s="30"/>
      <c r="BL2087" s="30"/>
      <c r="BM2087" s="30"/>
      <c r="BN2087" s="30"/>
      <c r="BO2087" s="30"/>
      <c r="BP2087" s="30"/>
      <c r="BQ2087" s="30"/>
      <c r="BR2087" s="30"/>
      <c r="BS2087" s="30"/>
      <c r="BT2087" s="30"/>
      <c r="BU2087" s="30"/>
      <c r="BV2087" s="30"/>
      <c r="BW2087" s="30"/>
      <c r="BX2087" s="30"/>
      <c r="BY2087" s="30"/>
      <c r="BZ2087" s="30"/>
      <c r="CA2087" s="30"/>
      <c r="CB2087" s="30"/>
      <c r="CC2087" s="30"/>
      <c r="CD2087" s="30"/>
      <c r="CE2087" s="30"/>
      <c r="CF2087" s="30"/>
      <c r="CG2087" s="30"/>
      <c r="CH2087" s="30"/>
      <c r="CI2087" s="30"/>
      <c r="CJ2087" s="30"/>
      <c r="CK2087" s="30"/>
      <c r="CL2087" s="30"/>
      <c r="CM2087" s="30" t="s">
        <v>1153</v>
      </c>
      <c r="CN2087" s="30"/>
      <c r="CO2087" s="30"/>
      <c r="CP2087" s="30"/>
      <c r="CQ2087" s="30"/>
      <c r="CR2087" s="30"/>
    </row>
    <row r="2088" spans="1:96" x14ac:dyDescent="0.25">
      <c r="A2088" s="30"/>
      <c r="B2088" s="30"/>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0"/>
      <c r="AH2088" s="30"/>
      <c r="AI2088" s="30"/>
      <c r="AJ2088" s="30"/>
      <c r="AK2088" s="30"/>
      <c r="AL2088" s="30"/>
      <c r="AM2088" s="30"/>
      <c r="AN2088" s="30"/>
      <c r="AO2088" s="30"/>
      <c r="AP2088" s="30"/>
      <c r="AQ2088" s="30"/>
      <c r="AR2088" s="30"/>
      <c r="AS2088" s="30"/>
      <c r="AT2088" s="30"/>
      <c r="AU2088" s="30"/>
      <c r="AV2088" s="30"/>
      <c r="AW2088" s="30"/>
      <c r="AX2088" s="30" t="s">
        <v>435</v>
      </c>
      <c r="AY2088" s="30"/>
      <c r="AZ2088" s="30"/>
      <c r="BA2088" s="30"/>
      <c r="BB2088" s="30"/>
      <c r="BC2088" s="30"/>
      <c r="BD2088" s="30"/>
      <c r="BE2088" s="30"/>
      <c r="BF2088" s="30"/>
      <c r="BG2088" s="30"/>
      <c r="BH2088" s="30"/>
      <c r="BI2088" s="30"/>
      <c r="BJ2088" s="30"/>
      <c r="BK2088" s="30"/>
      <c r="BL2088" s="30"/>
      <c r="BM2088" s="30"/>
      <c r="BN2088" s="30"/>
      <c r="BO2088" s="30"/>
      <c r="BP2088" s="30"/>
      <c r="BQ2088" s="30"/>
      <c r="BR2088" s="30"/>
      <c r="BS2088" s="30"/>
      <c r="BT2088" s="30"/>
      <c r="BU2088" s="30"/>
      <c r="BV2088" s="30"/>
      <c r="BW2088" s="30"/>
      <c r="BX2088" s="30"/>
      <c r="BY2088" s="30"/>
      <c r="BZ2088" s="30"/>
      <c r="CA2088" s="30"/>
      <c r="CB2088" s="30"/>
      <c r="CC2088" s="30"/>
      <c r="CD2088" s="30"/>
      <c r="CE2088" s="30"/>
      <c r="CF2088" s="30"/>
      <c r="CG2088" s="30"/>
      <c r="CH2088" s="30"/>
      <c r="CI2088" s="30"/>
      <c r="CJ2088" s="30"/>
      <c r="CK2088" s="30"/>
      <c r="CL2088" s="30"/>
      <c r="CM2088" s="30" t="s">
        <v>1168</v>
      </c>
      <c r="CN2088" s="30"/>
      <c r="CO2088" s="30"/>
      <c r="CP2088" s="30"/>
      <c r="CQ2088" s="30"/>
      <c r="CR2088" s="30"/>
    </row>
    <row r="2089" spans="1:96" x14ac:dyDescent="0.25">
      <c r="A2089" s="30"/>
      <c r="B2089" s="30"/>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0"/>
      <c r="AH2089" s="30"/>
      <c r="AI2089" s="30"/>
      <c r="AJ2089" s="30"/>
      <c r="AK2089" s="30"/>
      <c r="AL2089" s="30"/>
      <c r="AM2089" s="30"/>
      <c r="AN2089" s="30"/>
      <c r="AO2089" s="30"/>
      <c r="AP2089" s="30"/>
      <c r="AQ2089" s="30"/>
      <c r="AR2089" s="30"/>
      <c r="AS2089" s="30"/>
      <c r="AT2089" s="30"/>
      <c r="AU2089" s="30"/>
      <c r="AV2089" s="30"/>
      <c r="AW2089" s="30"/>
      <c r="AX2089" s="30" t="s">
        <v>444</v>
      </c>
      <c r="AY2089" s="30"/>
      <c r="AZ2089" s="30"/>
      <c r="BA2089" s="30"/>
      <c r="BB2089" s="30"/>
      <c r="BC2089" s="30"/>
      <c r="BD2089" s="30"/>
      <c r="BE2089" s="30"/>
      <c r="BF2089" s="30"/>
      <c r="BG2089" s="30"/>
      <c r="BH2089" s="30"/>
      <c r="BI2089" s="30"/>
      <c r="BJ2089" s="30"/>
      <c r="BK2089" s="30"/>
      <c r="BL2089" s="30"/>
      <c r="BM2089" s="30"/>
      <c r="BN2089" s="30"/>
      <c r="BO2089" s="30"/>
      <c r="BP2089" s="30"/>
      <c r="BQ2089" s="30"/>
      <c r="BR2089" s="30"/>
      <c r="BS2089" s="30"/>
      <c r="BT2089" s="30"/>
      <c r="BU2089" s="30"/>
      <c r="BV2089" s="30"/>
      <c r="BW2089" s="30"/>
      <c r="BX2089" s="30"/>
      <c r="BY2089" s="30"/>
      <c r="BZ2089" s="30"/>
      <c r="CA2089" s="30"/>
      <c r="CB2089" s="30"/>
      <c r="CC2089" s="30"/>
      <c r="CD2089" s="30"/>
      <c r="CE2089" s="30"/>
      <c r="CF2089" s="30"/>
      <c r="CG2089" s="30"/>
      <c r="CH2089" s="30"/>
      <c r="CI2089" s="30"/>
      <c r="CJ2089" s="30"/>
      <c r="CK2089" s="30"/>
      <c r="CL2089" s="30"/>
      <c r="CM2089" s="30" t="s">
        <v>1174</v>
      </c>
      <c r="CN2089" s="30"/>
      <c r="CO2089" s="30"/>
      <c r="CP2089" s="30"/>
      <c r="CQ2089" s="30"/>
      <c r="CR2089" s="30"/>
    </row>
    <row r="2090" spans="1:96" x14ac:dyDescent="0.25">
      <c r="A2090" s="30"/>
      <c r="B2090" s="30"/>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30"/>
      <c r="AU2090" s="30"/>
      <c r="AV2090" s="30"/>
      <c r="AW2090" s="30"/>
      <c r="AX2090" s="30" t="s">
        <v>445</v>
      </c>
      <c r="AY2090" s="30"/>
      <c r="AZ2090" s="30"/>
      <c r="BA2090" s="30"/>
      <c r="BB2090" s="30"/>
      <c r="BC2090" s="30"/>
      <c r="BD2090" s="30"/>
      <c r="BE2090" s="30"/>
      <c r="BF2090" s="30"/>
      <c r="BG2090" s="30"/>
      <c r="BH2090" s="30"/>
      <c r="BI2090" s="30"/>
      <c r="BJ2090" s="30"/>
      <c r="BK2090" s="30"/>
      <c r="BL2090" s="30"/>
      <c r="BM2090" s="30"/>
      <c r="BN2090" s="30"/>
      <c r="BO2090" s="30"/>
      <c r="BP2090" s="30"/>
      <c r="BQ2090" s="30"/>
      <c r="BR2090" s="30"/>
      <c r="BS2090" s="30"/>
      <c r="BT2090" s="30"/>
      <c r="BU2090" s="30"/>
      <c r="BV2090" s="30"/>
      <c r="BW2090" s="30"/>
      <c r="BX2090" s="30"/>
      <c r="BY2090" s="30"/>
      <c r="BZ2090" s="30"/>
      <c r="CA2090" s="30"/>
      <c r="CB2090" s="30"/>
      <c r="CC2090" s="30"/>
      <c r="CD2090" s="30"/>
      <c r="CE2090" s="30"/>
      <c r="CF2090" s="30"/>
      <c r="CG2090" s="30"/>
      <c r="CH2090" s="30"/>
      <c r="CI2090" s="30"/>
      <c r="CJ2090" s="30"/>
      <c r="CK2090" s="30"/>
      <c r="CL2090" s="30"/>
      <c r="CM2090" s="30" t="s">
        <v>1179</v>
      </c>
      <c r="CN2090" s="30"/>
      <c r="CO2090" s="30"/>
      <c r="CP2090" s="30"/>
      <c r="CQ2090" s="30"/>
      <c r="CR2090" s="30"/>
    </row>
    <row r="2091" spans="1:96" x14ac:dyDescent="0.25">
      <c r="A2091" s="30"/>
      <c r="B2091" s="30"/>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c r="AK2091" s="30"/>
      <c r="AL2091" s="30"/>
      <c r="AM2091" s="30"/>
      <c r="AN2091" s="30"/>
      <c r="AO2091" s="30"/>
      <c r="AP2091" s="30"/>
      <c r="AQ2091" s="30"/>
      <c r="AR2091" s="30"/>
      <c r="AS2091" s="30"/>
      <c r="AT2091" s="30"/>
      <c r="AU2091" s="30"/>
      <c r="AV2091" s="30"/>
      <c r="AW2091" s="30"/>
      <c r="AX2091" s="30" t="s">
        <v>446</v>
      </c>
      <c r="AY2091" s="30"/>
      <c r="AZ2091" s="30"/>
      <c r="BA2091" s="30"/>
      <c r="BB2091" s="30"/>
      <c r="BC2091" s="30"/>
      <c r="BD2091" s="30"/>
      <c r="BE2091" s="30"/>
      <c r="BF2091" s="30"/>
      <c r="BG2091" s="30"/>
      <c r="BH2091" s="30"/>
      <c r="BI2091" s="30"/>
      <c r="BJ2091" s="30"/>
      <c r="BK2091" s="30"/>
      <c r="BL2091" s="30"/>
      <c r="BM2091" s="30"/>
      <c r="BN2091" s="30"/>
      <c r="BO2091" s="30"/>
      <c r="BP2091" s="30"/>
      <c r="BQ2091" s="30"/>
      <c r="BR2091" s="30"/>
      <c r="BS2091" s="30"/>
      <c r="BT2091" s="30"/>
      <c r="BU2091" s="30"/>
      <c r="BV2091" s="30"/>
      <c r="BW2091" s="30"/>
      <c r="BX2091" s="30"/>
      <c r="BY2091" s="30"/>
      <c r="BZ2091" s="30"/>
      <c r="CA2091" s="30"/>
      <c r="CB2091" s="30"/>
      <c r="CC2091" s="30"/>
      <c r="CD2091" s="30"/>
      <c r="CE2091" s="30"/>
      <c r="CF2091" s="30"/>
      <c r="CG2091" s="30"/>
      <c r="CH2091" s="30"/>
      <c r="CI2091" s="30"/>
      <c r="CJ2091" s="30"/>
      <c r="CK2091" s="30"/>
      <c r="CL2091" s="30"/>
      <c r="CM2091" s="30" t="s">
        <v>1186</v>
      </c>
      <c r="CN2091" s="30"/>
      <c r="CO2091" s="30"/>
      <c r="CP2091" s="30"/>
      <c r="CQ2091" s="30"/>
      <c r="CR2091" s="30"/>
    </row>
    <row r="2092" spans="1:96" x14ac:dyDescent="0.25">
      <c r="A2092" s="30"/>
      <c r="B2092" s="30"/>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I2092" s="30"/>
      <c r="AJ2092" s="30"/>
      <c r="AK2092" s="30"/>
      <c r="AL2092" s="30"/>
      <c r="AM2092" s="30"/>
      <c r="AN2092" s="30"/>
      <c r="AO2092" s="30"/>
      <c r="AP2092" s="30"/>
      <c r="AQ2092" s="30"/>
      <c r="AR2092" s="30"/>
      <c r="AS2092" s="30"/>
      <c r="AT2092" s="30"/>
      <c r="AU2092" s="30"/>
      <c r="AV2092" s="30"/>
      <c r="AW2092" s="30"/>
      <c r="AX2092" s="30" t="s">
        <v>449</v>
      </c>
      <c r="AY2092" s="30"/>
      <c r="AZ2092" s="30"/>
      <c r="BA2092" s="30"/>
      <c r="BB2092" s="30"/>
      <c r="BC2092" s="30"/>
      <c r="BD2092" s="30"/>
      <c r="BE2092" s="30"/>
      <c r="BF2092" s="30"/>
      <c r="BG2092" s="30"/>
      <c r="BH2092" s="30"/>
      <c r="BI2092" s="30"/>
      <c r="BJ2092" s="30"/>
      <c r="BK2092" s="30"/>
      <c r="BL2092" s="30"/>
      <c r="BM2092" s="30"/>
      <c r="BN2092" s="30"/>
      <c r="BO2092" s="30"/>
      <c r="BP2092" s="30"/>
      <c r="BQ2092" s="30"/>
      <c r="BR2092" s="30"/>
      <c r="BS2092" s="30"/>
      <c r="BT2092" s="30"/>
      <c r="BU2092" s="30"/>
      <c r="BV2092" s="30"/>
      <c r="BW2092" s="30"/>
      <c r="BX2092" s="30"/>
      <c r="BY2092" s="30"/>
      <c r="BZ2092" s="30"/>
      <c r="CA2092" s="30"/>
      <c r="CB2092" s="30"/>
      <c r="CC2092" s="30"/>
      <c r="CD2092" s="30"/>
      <c r="CE2092" s="30"/>
      <c r="CF2092" s="30"/>
      <c r="CG2092" s="30"/>
      <c r="CH2092" s="30"/>
      <c r="CI2092" s="30"/>
      <c r="CJ2092" s="30"/>
      <c r="CK2092" s="30"/>
      <c r="CL2092" s="30"/>
      <c r="CM2092" s="30" t="s">
        <v>1187</v>
      </c>
      <c r="CN2092" s="30"/>
      <c r="CO2092" s="30"/>
      <c r="CP2092" s="30"/>
      <c r="CQ2092" s="30"/>
      <c r="CR2092" s="30"/>
    </row>
    <row r="2093" spans="1:96" x14ac:dyDescent="0.25">
      <c r="A2093" s="30"/>
      <c r="B2093" s="30"/>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0"/>
      <c r="AH2093" s="30"/>
      <c r="AI2093" s="30"/>
      <c r="AJ2093" s="30"/>
      <c r="AK2093" s="30"/>
      <c r="AL2093" s="30"/>
      <c r="AM2093" s="30"/>
      <c r="AN2093" s="30"/>
      <c r="AO2093" s="30"/>
      <c r="AP2093" s="30"/>
      <c r="AQ2093" s="30"/>
      <c r="AR2093" s="30"/>
      <c r="AS2093" s="30"/>
      <c r="AT2093" s="30"/>
      <c r="AU2093" s="30"/>
      <c r="AV2093" s="30"/>
      <c r="AW2093" s="30"/>
      <c r="AX2093" s="30" t="s">
        <v>454</v>
      </c>
      <c r="AY2093" s="30"/>
      <c r="AZ2093" s="30"/>
      <c r="BA2093" s="30"/>
      <c r="BB2093" s="30"/>
      <c r="BC2093" s="30"/>
      <c r="BD2093" s="30"/>
      <c r="BE2093" s="30"/>
      <c r="BF2093" s="30"/>
      <c r="BG2093" s="30"/>
      <c r="BH2093" s="30"/>
      <c r="BI2093" s="30"/>
      <c r="BJ2093" s="30"/>
      <c r="BK2093" s="30"/>
      <c r="BL2093" s="30"/>
      <c r="BM2093" s="30"/>
      <c r="BN2093" s="30"/>
      <c r="BO2093" s="30"/>
      <c r="BP2093" s="30"/>
      <c r="BQ2093" s="30"/>
      <c r="BR2093" s="30"/>
      <c r="BS2093" s="30"/>
      <c r="BT2093" s="30"/>
      <c r="BU2093" s="30"/>
      <c r="BV2093" s="30"/>
      <c r="BW2093" s="30"/>
      <c r="BX2093" s="30"/>
      <c r="BY2093" s="30"/>
      <c r="BZ2093" s="30"/>
      <c r="CA2093" s="30"/>
      <c r="CB2093" s="30"/>
      <c r="CC2093" s="30"/>
      <c r="CD2093" s="30"/>
      <c r="CE2093" s="30"/>
      <c r="CF2093" s="30"/>
      <c r="CG2093" s="30"/>
      <c r="CH2093" s="30"/>
      <c r="CI2093" s="30"/>
      <c r="CJ2093" s="30"/>
      <c r="CK2093" s="30"/>
      <c r="CL2093" s="30"/>
      <c r="CM2093" s="30" t="s">
        <v>1202</v>
      </c>
      <c r="CN2093" s="30"/>
      <c r="CO2093" s="30"/>
      <c r="CP2093" s="30"/>
      <c r="CQ2093" s="30"/>
      <c r="CR2093" s="30"/>
    </row>
    <row r="2094" spans="1:96" x14ac:dyDescent="0.25">
      <c r="A2094" s="30"/>
      <c r="B2094" s="30"/>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0"/>
      <c r="AH2094" s="30"/>
      <c r="AI2094" s="30"/>
      <c r="AJ2094" s="30"/>
      <c r="AK2094" s="30"/>
      <c r="AL2094" s="30"/>
      <c r="AM2094" s="30"/>
      <c r="AN2094" s="30"/>
      <c r="AO2094" s="30"/>
      <c r="AP2094" s="30"/>
      <c r="AQ2094" s="30"/>
      <c r="AR2094" s="30"/>
      <c r="AS2094" s="30"/>
      <c r="AT2094" s="30"/>
      <c r="AU2094" s="30"/>
      <c r="AV2094" s="30"/>
      <c r="AW2094" s="30"/>
      <c r="AX2094" s="30" t="s">
        <v>1069</v>
      </c>
      <c r="AY2094" s="30"/>
      <c r="AZ2094" s="30"/>
      <c r="BA2094" s="30"/>
      <c r="BB2094" s="30"/>
      <c r="BC2094" s="30"/>
      <c r="BD2094" s="30"/>
      <c r="BE2094" s="30"/>
      <c r="BF2094" s="30"/>
      <c r="BG2094" s="30"/>
      <c r="BH2094" s="30"/>
      <c r="BI2094" s="30"/>
      <c r="BJ2094" s="30"/>
      <c r="BK2094" s="30"/>
      <c r="BL2094" s="30"/>
      <c r="BM2094" s="30"/>
      <c r="BN2094" s="30"/>
      <c r="BO2094" s="30"/>
      <c r="BP2094" s="30"/>
      <c r="BQ2094" s="30"/>
      <c r="BR2094" s="30"/>
      <c r="BS2094" s="30"/>
      <c r="BT2094" s="30"/>
      <c r="BU2094" s="30"/>
      <c r="BV2094" s="30"/>
      <c r="BW2094" s="30"/>
      <c r="BX2094" s="30"/>
      <c r="BY2094" s="30"/>
      <c r="BZ2094" s="30"/>
      <c r="CA2094" s="30"/>
      <c r="CB2094" s="30"/>
      <c r="CC2094" s="30"/>
      <c r="CD2094" s="30"/>
      <c r="CE2094" s="30"/>
      <c r="CF2094" s="30"/>
      <c r="CG2094" s="30"/>
      <c r="CH2094" s="30"/>
      <c r="CI2094" s="30"/>
      <c r="CJ2094" s="30"/>
      <c r="CK2094" s="30"/>
      <c r="CL2094" s="30"/>
      <c r="CM2094" s="30" t="s">
        <v>1203</v>
      </c>
      <c r="CN2094" s="30"/>
      <c r="CO2094" s="30"/>
      <c r="CP2094" s="30"/>
      <c r="CQ2094" s="30"/>
      <c r="CR2094" s="30"/>
    </row>
    <row r="2095" spans="1:96" x14ac:dyDescent="0.25">
      <c r="A2095" s="30"/>
      <c r="B2095" s="30"/>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t="s">
        <v>1070</v>
      </c>
      <c r="AY2095" s="30"/>
      <c r="AZ2095" s="30"/>
      <c r="BA2095" s="30"/>
      <c r="BB2095" s="30"/>
      <c r="BC2095" s="30"/>
      <c r="BD2095" s="30"/>
      <c r="BE2095" s="30"/>
      <c r="BF2095" s="30"/>
      <c r="BG2095" s="30"/>
      <c r="BH2095" s="30"/>
      <c r="BI2095" s="30"/>
      <c r="BJ2095" s="30"/>
      <c r="BK2095" s="30"/>
      <c r="BL2095" s="30"/>
      <c r="BM2095" s="30"/>
      <c r="BN2095" s="30"/>
      <c r="BO2095" s="30"/>
      <c r="BP2095" s="30"/>
      <c r="BQ2095" s="30"/>
      <c r="BR2095" s="30"/>
      <c r="BS2095" s="30"/>
      <c r="BT2095" s="30"/>
      <c r="BU2095" s="30"/>
      <c r="BV2095" s="30"/>
      <c r="BW2095" s="30"/>
      <c r="BX2095" s="30"/>
      <c r="BY2095" s="30"/>
      <c r="BZ2095" s="30"/>
      <c r="CA2095" s="30"/>
      <c r="CB2095" s="30"/>
      <c r="CC2095" s="30"/>
      <c r="CD2095" s="30"/>
      <c r="CE2095" s="30"/>
      <c r="CF2095" s="30"/>
      <c r="CG2095" s="30"/>
      <c r="CH2095" s="30"/>
      <c r="CI2095" s="30"/>
      <c r="CJ2095" s="30"/>
      <c r="CK2095" s="30"/>
      <c r="CL2095" s="30"/>
      <c r="CM2095" s="30" t="s">
        <v>1219</v>
      </c>
      <c r="CN2095" s="30"/>
      <c r="CO2095" s="30"/>
      <c r="CP2095" s="30"/>
      <c r="CQ2095" s="30"/>
      <c r="CR2095" s="30"/>
    </row>
    <row r="2096" spans="1:96" x14ac:dyDescent="0.25">
      <c r="A2096" s="30"/>
      <c r="B2096" s="30"/>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c r="AK2096" s="30"/>
      <c r="AL2096" s="30"/>
      <c r="AM2096" s="30"/>
      <c r="AN2096" s="30"/>
      <c r="AO2096" s="30"/>
      <c r="AP2096" s="30"/>
      <c r="AQ2096" s="30"/>
      <c r="AR2096" s="30"/>
      <c r="AS2096" s="30"/>
      <c r="AT2096" s="30"/>
      <c r="AU2096" s="30"/>
      <c r="AV2096" s="30"/>
      <c r="AW2096" s="30"/>
      <c r="AX2096" s="30" t="s">
        <v>1109</v>
      </c>
      <c r="AY2096" s="30"/>
      <c r="AZ2096" s="30"/>
      <c r="BA2096" s="30"/>
      <c r="BB2096" s="30"/>
      <c r="BC2096" s="30"/>
      <c r="BD2096" s="30"/>
      <c r="BE2096" s="30"/>
      <c r="BF2096" s="30"/>
      <c r="BG2096" s="30"/>
      <c r="BH2096" s="30"/>
      <c r="BI2096" s="30"/>
      <c r="BJ2096" s="30"/>
      <c r="BK2096" s="30"/>
      <c r="BL2096" s="30"/>
      <c r="BM2096" s="30"/>
      <c r="BN2096" s="30"/>
      <c r="BO2096" s="30"/>
      <c r="BP2096" s="30"/>
      <c r="BQ2096" s="30"/>
      <c r="BR2096" s="30"/>
      <c r="BS2096" s="30"/>
      <c r="BT2096" s="30"/>
      <c r="BU2096" s="30"/>
      <c r="BV2096" s="30"/>
      <c r="BW2096" s="30"/>
      <c r="BX2096" s="30"/>
      <c r="BY2096" s="30"/>
      <c r="BZ2096" s="30"/>
      <c r="CA2096" s="30"/>
      <c r="CB2096" s="30"/>
      <c r="CC2096" s="30"/>
      <c r="CD2096" s="30"/>
      <c r="CE2096" s="30"/>
      <c r="CF2096" s="30"/>
      <c r="CG2096" s="30"/>
      <c r="CH2096" s="30"/>
      <c r="CI2096" s="30"/>
      <c r="CJ2096" s="30"/>
      <c r="CK2096" s="30"/>
      <c r="CL2096" s="30"/>
      <c r="CM2096" s="30" t="s">
        <v>1241</v>
      </c>
      <c r="CN2096" s="30"/>
      <c r="CO2096" s="30"/>
      <c r="CP2096" s="30"/>
      <c r="CQ2096" s="30"/>
      <c r="CR2096" s="30"/>
    </row>
    <row r="2097" spans="1:96" x14ac:dyDescent="0.25">
      <c r="A2097" s="30"/>
      <c r="B2097" s="30"/>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t="s">
        <v>1116</v>
      </c>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c r="BS2097" s="30"/>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t="s">
        <v>1247</v>
      </c>
      <c r="CN2097" s="30"/>
      <c r="CO2097" s="30"/>
      <c r="CP2097" s="30"/>
      <c r="CQ2097" s="30"/>
      <c r="CR2097" s="30"/>
    </row>
    <row r="2098" spans="1:96" x14ac:dyDescent="0.25">
      <c r="A2098" s="30"/>
      <c r="B2098" s="30"/>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0"/>
      <c r="AH2098" s="30"/>
      <c r="AI2098" s="30"/>
      <c r="AJ2098" s="30"/>
      <c r="AK2098" s="30"/>
      <c r="AL2098" s="30"/>
      <c r="AM2098" s="30"/>
      <c r="AN2098" s="30"/>
      <c r="AO2098" s="30"/>
      <c r="AP2098" s="30"/>
      <c r="AQ2098" s="30"/>
      <c r="AR2098" s="30"/>
      <c r="AS2098" s="30"/>
      <c r="AT2098" s="30"/>
      <c r="AU2098" s="30"/>
      <c r="AV2098" s="30"/>
      <c r="AW2098" s="30"/>
      <c r="AX2098" s="30" t="s">
        <v>1150</v>
      </c>
      <c r="AY2098" s="30"/>
      <c r="AZ2098" s="30"/>
      <c r="BA2098" s="30"/>
      <c r="BB2098" s="30"/>
      <c r="BC2098" s="30"/>
      <c r="BD2098" s="30"/>
      <c r="BE2098" s="30"/>
      <c r="BF2098" s="30"/>
      <c r="BG2098" s="30"/>
      <c r="BH2098" s="30"/>
      <c r="BI2098" s="30"/>
      <c r="BJ2098" s="30"/>
      <c r="BK2098" s="30"/>
      <c r="BL2098" s="30"/>
      <c r="BM2098" s="30"/>
      <c r="BN2098" s="30"/>
      <c r="BO2098" s="30"/>
      <c r="BP2098" s="30"/>
      <c r="BQ2098" s="30"/>
      <c r="BR2098" s="30"/>
      <c r="BS2098" s="30"/>
      <c r="BT2098" s="30"/>
      <c r="BU2098" s="30"/>
      <c r="BV2098" s="30"/>
      <c r="BW2098" s="30"/>
      <c r="BX2098" s="30"/>
      <c r="BY2098" s="30"/>
      <c r="BZ2098" s="30"/>
      <c r="CA2098" s="30"/>
      <c r="CB2098" s="30"/>
      <c r="CC2098" s="30"/>
      <c r="CD2098" s="30"/>
      <c r="CE2098" s="30"/>
      <c r="CF2098" s="30"/>
      <c r="CG2098" s="30"/>
      <c r="CH2098" s="30"/>
      <c r="CI2098" s="30"/>
      <c r="CJ2098" s="30"/>
      <c r="CK2098" s="30"/>
      <c r="CL2098" s="30"/>
      <c r="CM2098" s="30" t="s">
        <v>1253</v>
      </c>
      <c r="CN2098" s="30"/>
      <c r="CO2098" s="30"/>
      <c r="CP2098" s="30"/>
      <c r="CQ2098" s="30"/>
      <c r="CR2098" s="30"/>
    </row>
    <row r="2099" spans="1:96" x14ac:dyDescent="0.25">
      <c r="A2099" s="30"/>
      <c r="B2099" s="30"/>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c r="AK2099" s="30"/>
      <c r="AL2099" s="30"/>
      <c r="AM2099" s="30"/>
      <c r="AN2099" s="30"/>
      <c r="AO2099" s="30"/>
      <c r="AP2099" s="30"/>
      <c r="AQ2099" s="30"/>
      <c r="AR2099" s="30"/>
      <c r="AS2099" s="30"/>
      <c r="AT2099" s="30"/>
      <c r="AU2099" s="30"/>
      <c r="AV2099" s="30"/>
      <c r="AW2099" s="30"/>
      <c r="AX2099" s="30" t="s">
        <v>1175</v>
      </c>
      <c r="AY2099" s="30"/>
      <c r="AZ2099" s="30"/>
      <c r="BA2099" s="30"/>
      <c r="BB2099" s="30"/>
      <c r="BC2099" s="30"/>
      <c r="BD2099" s="30"/>
      <c r="BE2099" s="30"/>
      <c r="BF2099" s="30"/>
      <c r="BG2099" s="30"/>
      <c r="BH2099" s="30"/>
      <c r="BI2099" s="30"/>
      <c r="BJ2099" s="30"/>
      <c r="BK2099" s="30"/>
      <c r="BL2099" s="30"/>
      <c r="BM2099" s="30"/>
      <c r="BN2099" s="30"/>
      <c r="BO2099" s="30"/>
      <c r="BP2099" s="30"/>
      <c r="BQ2099" s="30"/>
      <c r="BR2099" s="30"/>
      <c r="BS2099" s="30"/>
      <c r="BT2099" s="30"/>
      <c r="BU2099" s="30"/>
      <c r="BV2099" s="30"/>
      <c r="BW2099" s="30"/>
      <c r="BX2099" s="30"/>
      <c r="BY2099" s="30"/>
      <c r="BZ2099" s="30"/>
      <c r="CA2099" s="30"/>
      <c r="CB2099" s="30"/>
      <c r="CC2099" s="30"/>
      <c r="CD2099" s="30"/>
      <c r="CE2099" s="30"/>
      <c r="CF2099" s="30"/>
      <c r="CG2099" s="30"/>
      <c r="CH2099" s="30"/>
      <c r="CI2099" s="30"/>
      <c r="CJ2099" s="30"/>
      <c r="CK2099" s="30"/>
      <c r="CL2099" s="30"/>
      <c r="CM2099" s="30" t="s">
        <v>1267</v>
      </c>
      <c r="CN2099" s="30"/>
      <c r="CO2099" s="30"/>
      <c r="CP2099" s="30"/>
      <c r="CQ2099" s="30"/>
      <c r="CR2099" s="30"/>
    </row>
    <row r="2100" spans="1:96" x14ac:dyDescent="0.25">
      <c r="A2100" s="30"/>
      <c r="B2100" s="30"/>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0"/>
      <c r="AH2100" s="30"/>
      <c r="AI2100" s="30"/>
      <c r="AJ2100" s="30"/>
      <c r="AK2100" s="30"/>
      <c r="AL2100" s="30"/>
      <c r="AM2100" s="30"/>
      <c r="AN2100" s="30"/>
      <c r="AO2100" s="30"/>
      <c r="AP2100" s="30"/>
      <c r="AQ2100" s="30"/>
      <c r="AR2100" s="30"/>
      <c r="AS2100" s="30"/>
      <c r="AT2100" s="30"/>
      <c r="AU2100" s="30"/>
      <c r="AV2100" s="30"/>
      <c r="AW2100" s="30"/>
      <c r="AX2100" s="30" t="s">
        <v>1176</v>
      </c>
      <c r="AY2100" s="30"/>
      <c r="AZ2100" s="30"/>
      <c r="BA2100" s="30"/>
      <c r="BB2100" s="30"/>
      <c r="BC2100" s="30"/>
      <c r="BD2100" s="30"/>
      <c r="BE2100" s="30"/>
      <c r="BF2100" s="30"/>
      <c r="BG2100" s="30"/>
      <c r="BH2100" s="30"/>
      <c r="BI2100" s="30"/>
      <c r="BJ2100" s="30"/>
      <c r="BK2100" s="30"/>
      <c r="BL2100" s="30"/>
      <c r="BM2100" s="30"/>
      <c r="BN2100" s="30"/>
      <c r="BO2100" s="30"/>
      <c r="BP2100" s="30"/>
      <c r="BQ2100" s="30"/>
      <c r="BR2100" s="30"/>
      <c r="BS2100" s="30"/>
      <c r="BT2100" s="30"/>
      <c r="BU2100" s="30"/>
      <c r="BV2100" s="30"/>
      <c r="BW2100" s="30"/>
      <c r="BX2100" s="30"/>
      <c r="BY2100" s="30"/>
      <c r="BZ2100" s="30"/>
      <c r="CA2100" s="30"/>
      <c r="CB2100" s="30"/>
      <c r="CC2100" s="30"/>
      <c r="CD2100" s="30"/>
      <c r="CE2100" s="30"/>
      <c r="CF2100" s="30"/>
      <c r="CG2100" s="30"/>
      <c r="CH2100" s="30"/>
      <c r="CI2100" s="30"/>
      <c r="CJ2100" s="30"/>
      <c r="CK2100" s="30"/>
      <c r="CL2100" s="30"/>
      <c r="CM2100" s="30" t="s">
        <v>1274</v>
      </c>
      <c r="CN2100" s="30"/>
      <c r="CO2100" s="30"/>
      <c r="CP2100" s="30"/>
      <c r="CQ2100" s="30"/>
      <c r="CR2100" s="30"/>
    </row>
    <row r="2101" spans="1:96" x14ac:dyDescent="0.25">
      <c r="A2101" s="30"/>
      <c r="B2101" s="30"/>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c r="AK2101" s="30"/>
      <c r="AL2101" s="30"/>
      <c r="AM2101" s="30"/>
      <c r="AN2101" s="30"/>
      <c r="AO2101" s="30"/>
      <c r="AP2101" s="30"/>
      <c r="AQ2101" s="30"/>
      <c r="AR2101" s="30"/>
      <c r="AS2101" s="30"/>
      <c r="AT2101" s="30"/>
      <c r="AU2101" s="30"/>
      <c r="AV2101" s="30"/>
      <c r="AW2101" s="30"/>
      <c r="AX2101" s="30" t="s">
        <v>1184</v>
      </c>
      <c r="AY2101" s="30"/>
      <c r="AZ2101" s="30"/>
      <c r="BA2101" s="30"/>
      <c r="BB2101" s="30"/>
      <c r="BC2101" s="30"/>
      <c r="BD2101" s="30"/>
      <c r="BE2101" s="30"/>
      <c r="BF2101" s="30"/>
      <c r="BG2101" s="30"/>
      <c r="BH2101" s="30"/>
      <c r="BI2101" s="30"/>
      <c r="BJ2101" s="30"/>
      <c r="BK2101" s="30"/>
      <c r="BL2101" s="30"/>
      <c r="BM2101" s="30"/>
      <c r="BN2101" s="30"/>
      <c r="BO2101" s="30"/>
      <c r="BP2101" s="30"/>
      <c r="BQ2101" s="30"/>
      <c r="BR2101" s="30"/>
      <c r="BS2101" s="30"/>
      <c r="BT2101" s="30"/>
      <c r="BU2101" s="30"/>
      <c r="BV2101" s="30"/>
      <c r="BW2101" s="30"/>
      <c r="BX2101" s="30"/>
      <c r="BY2101" s="30"/>
      <c r="BZ2101" s="30"/>
      <c r="CA2101" s="30"/>
      <c r="CB2101" s="30"/>
      <c r="CC2101" s="30"/>
      <c r="CD2101" s="30"/>
      <c r="CE2101" s="30"/>
      <c r="CF2101" s="30"/>
      <c r="CG2101" s="30"/>
      <c r="CH2101" s="30"/>
      <c r="CI2101" s="30"/>
      <c r="CJ2101" s="30"/>
      <c r="CK2101" s="30"/>
      <c r="CL2101" s="30"/>
      <c r="CM2101" s="30" t="s">
        <v>1276</v>
      </c>
      <c r="CN2101" s="30"/>
      <c r="CO2101" s="30"/>
      <c r="CP2101" s="30"/>
      <c r="CQ2101" s="30"/>
      <c r="CR2101" s="30"/>
    </row>
    <row r="2102" spans="1:96" x14ac:dyDescent="0.25">
      <c r="A2102" s="30"/>
      <c r="B2102" s="30"/>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c r="AK2102" s="30"/>
      <c r="AL2102" s="30"/>
      <c r="AM2102" s="30"/>
      <c r="AN2102" s="30"/>
      <c r="AO2102" s="30"/>
      <c r="AP2102" s="30"/>
      <c r="AQ2102" s="30"/>
      <c r="AR2102" s="30"/>
      <c r="AS2102" s="30"/>
      <c r="AT2102" s="30"/>
      <c r="AU2102" s="30"/>
      <c r="AV2102" s="30"/>
      <c r="AW2102" s="30"/>
      <c r="AX2102" s="30" t="s">
        <v>1189</v>
      </c>
      <c r="AY2102" s="30"/>
      <c r="AZ2102" s="30"/>
      <c r="BA2102" s="30"/>
      <c r="BB2102" s="30"/>
      <c r="BC2102" s="30"/>
      <c r="BD2102" s="30"/>
      <c r="BE2102" s="30"/>
      <c r="BF2102" s="30"/>
      <c r="BG2102" s="30"/>
      <c r="BH2102" s="30"/>
      <c r="BI2102" s="30"/>
      <c r="BJ2102" s="30"/>
      <c r="BK2102" s="30"/>
      <c r="BL2102" s="30"/>
      <c r="BM2102" s="30"/>
      <c r="BN2102" s="30"/>
      <c r="BO2102" s="30"/>
      <c r="BP2102" s="30"/>
      <c r="BQ2102" s="30"/>
      <c r="BR2102" s="30"/>
      <c r="BS2102" s="30"/>
      <c r="BT2102" s="30"/>
      <c r="BU2102" s="30"/>
      <c r="BV2102" s="30"/>
      <c r="BW2102" s="30"/>
      <c r="BX2102" s="30"/>
      <c r="BY2102" s="30"/>
      <c r="BZ2102" s="30"/>
      <c r="CA2102" s="30"/>
      <c r="CB2102" s="30"/>
      <c r="CC2102" s="30"/>
      <c r="CD2102" s="30"/>
      <c r="CE2102" s="30"/>
      <c r="CF2102" s="30"/>
      <c r="CG2102" s="30"/>
      <c r="CH2102" s="30"/>
      <c r="CI2102" s="30"/>
      <c r="CJ2102" s="30"/>
      <c r="CK2102" s="30"/>
      <c r="CL2102" s="30"/>
      <c r="CM2102" s="30" t="s">
        <v>1278</v>
      </c>
      <c r="CN2102" s="30"/>
      <c r="CO2102" s="30"/>
      <c r="CP2102" s="30"/>
      <c r="CQ2102" s="30"/>
      <c r="CR2102" s="30"/>
    </row>
    <row r="2103" spans="1:96" x14ac:dyDescent="0.25">
      <c r="A2103" s="30"/>
      <c r="B2103" s="30"/>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0"/>
      <c r="AH2103" s="30"/>
      <c r="AI2103" s="30"/>
      <c r="AJ2103" s="30"/>
      <c r="AK2103" s="30"/>
      <c r="AL2103" s="30"/>
      <c r="AM2103" s="30"/>
      <c r="AN2103" s="30"/>
      <c r="AO2103" s="30"/>
      <c r="AP2103" s="30"/>
      <c r="AQ2103" s="30"/>
      <c r="AR2103" s="30"/>
      <c r="AS2103" s="30"/>
      <c r="AT2103" s="30"/>
      <c r="AU2103" s="30"/>
      <c r="AV2103" s="30"/>
      <c r="AW2103" s="30"/>
      <c r="AX2103" s="30" t="s">
        <v>1194</v>
      </c>
      <c r="AY2103" s="30"/>
      <c r="AZ2103" s="30"/>
      <c r="BA2103" s="30"/>
      <c r="BB2103" s="30"/>
      <c r="BC2103" s="30"/>
      <c r="BD2103" s="30"/>
      <c r="BE2103" s="30"/>
      <c r="BF2103" s="30"/>
      <c r="BG2103" s="30"/>
      <c r="BH2103" s="30"/>
      <c r="BI2103" s="30"/>
      <c r="BJ2103" s="30"/>
      <c r="BK2103" s="30"/>
      <c r="BL2103" s="30"/>
      <c r="BM2103" s="30"/>
      <c r="BN2103" s="30"/>
      <c r="BO2103" s="30"/>
      <c r="BP2103" s="30"/>
      <c r="BQ2103" s="30"/>
      <c r="BR2103" s="30"/>
      <c r="BS2103" s="30"/>
      <c r="BT2103" s="30"/>
      <c r="BU2103" s="30"/>
      <c r="BV2103" s="30"/>
      <c r="BW2103" s="30"/>
      <c r="BX2103" s="30"/>
      <c r="BY2103" s="30"/>
      <c r="BZ2103" s="30"/>
      <c r="CA2103" s="30"/>
      <c r="CB2103" s="30"/>
      <c r="CC2103" s="30"/>
      <c r="CD2103" s="30"/>
      <c r="CE2103" s="30"/>
      <c r="CF2103" s="30"/>
      <c r="CG2103" s="30"/>
      <c r="CH2103" s="30"/>
      <c r="CI2103" s="30"/>
      <c r="CJ2103" s="30"/>
      <c r="CK2103" s="30"/>
      <c r="CL2103" s="30"/>
      <c r="CM2103" s="30" t="s">
        <v>1282</v>
      </c>
      <c r="CN2103" s="30"/>
      <c r="CO2103" s="30"/>
      <c r="CP2103" s="30"/>
      <c r="CQ2103" s="30"/>
      <c r="CR2103" s="30"/>
    </row>
    <row r="2104" spans="1:96" x14ac:dyDescent="0.25">
      <c r="A2104" s="30"/>
      <c r="B2104" s="30"/>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c r="AK2104" s="30"/>
      <c r="AL2104" s="30"/>
      <c r="AM2104" s="30"/>
      <c r="AN2104" s="30"/>
      <c r="AO2104" s="30"/>
      <c r="AP2104" s="30"/>
      <c r="AQ2104" s="30"/>
      <c r="AR2104" s="30"/>
      <c r="AS2104" s="30"/>
      <c r="AT2104" s="30"/>
      <c r="AU2104" s="30"/>
      <c r="AV2104" s="30"/>
      <c r="AW2104" s="30"/>
      <c r="AX2104" s="30" t="s">
        <v>1195</v>
      </c>
      <c r="AY2104" s="30"/>
      <c r="AZ2104" s="30"/>
      <c r="BA2104" s="30"/>
      <c r="BB2104" s="30"/>
      <c r="BC2104" s="30"/>
      <c r="BD2104" s="30"/>
      <c r="BE2104" s="30"/>
      <c r="BF2104" s="30"/>
      <c r="BG2104" s="30"/>
      <c r="BH2104" s="30"/>
      <c r="BI2104" s="30"/>
      <c r="BJ2104" s="30"/>
      <c r="BK2104" s="30"/>
      <c r="BL2104" s="30"/>
      <c r="BM2104" s="30"/>
      <c r="BN2104" s="30"/>
      <c r="BO2104" s="30"/>
      <c r="BP2104" s="30"/>
      <c r="BQ2104" s="30"/>
      <c r="BR2104" s="30"/>
      <c r="BS2104" s="30"/>
      <c r="BT2104" s="30"/>
      <c r="BU2104" s="30"/>
      <c r="BV2104" s="30"/>
      <c r="BW2104" s="30"/>
      <c r="BX2104" s="30"/>
      <c r="BY2104" s="30"/>
      <c r="BZ2104" s="30"/>
      <c r="CA2104" s="30"/>
      <c r="CB2104" s="30"/>
      <c r="CC2104" s="30"/>
      <c r="CD2104" s="30"/>
      <c r="CE2104" s="30"/>
      <c r="CF2104" s="30"/>
      <c r="CG2104" s="30"/>
      <c r="CH2104" s="30"/>
      <c r="CI2104" s="30"/>
      <c r="CJ2104" s="30"/>
      <c r="CK2104" s="30"/>
      <c r="CL2104" s="30"/>
      <c r="CM2104" s="30" t="s">
        <v>1309</v>
      </c>
      <c r="CN2104" s="30"/>
      <c r="CO2104" s="30"/>
      <c r="CP2104" s="30"/>
      <c r="CQ2104" s="30"/>
      <c r="CR2104" s="30"/>
    </row>
    <row r="2105" spans="1:96" x14ac:dyDescent="0.25">
      <c r="A2105" s="30"/>
      <c r="B2105" s="30"/>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0"/>
      <c r="AH2105" s="30"/>
      <c r="AI2105" s="30"/>
      <c r="AJ2105" s="30"/>
      <c r="AK2105" s="30"/>
      <c r="AL2105" s="30"/>
      <c r="AM2105" s="30"/>
      <c r="AN2105" s="30"/>
      <c r="AO2105" s="30"/>
      <c r="AP2105" s="30"/>
      <c r="AQ2105" s="30"/>
      <c r="AR2105" s="30"/>
      <c r="AS2105" s="30"/>
      <c r="AT2105" s="30"/>
      <c r="AU2105" s="30"/>
      <c r="AV2105" s="30"/>
      <c r="AW2105" s="30"/>
      <c r="AX2105" s="30" t="s">
        <v>1200</v>
      </c>
      <c r="AY2105" s="30"/>
      <c r="AZ2105" s="30"/>
      <c r="BA2105" s="30"/>
      <c r="BB2105" s="30"/>
      <c r="BC2105" s="30"/>
      <c r="BD2105" s="30"/>
      <c r="BE2105" s="30"/>
      <c r="BF2105" s="30"/>
      <c r="BG2105" s="30"/>
      <c r="BH2105" s="30"/>
      <c r="BI2105" s="30"/>
      <c r="BJ2105" s="30"/>
      <c r="BK2105" s="30"/>
      <c r="BL2105" s="30"/>
      <c r="BM2105" s="30"/>
      <c r="BN2105" s="30"/>
      <c r="BO2105" s="30"/>
      <c r="BP2105" s="30"/>
      <c r="BQ2105" s="30"/>
      <c r="BR2105" s="30"/>
      <c r="BS2105" s="30"/>
      <c r="BT2105" s="30"/>
      <c r="BU2105" s="30"/>
      <c r="BV2105" s="30"/>
      <c r="BW2105" s="30"/>
      <c r="BX2105" s="30"/>
      <c r="BY2105" s="30"/>
      <c r="BZ2105" s="30"/>
      <c r="CA2105" s="30"/>
      <c r="CB2105" s="30"/>
      <c r="CC2105" s="30"/>
      <c r="CD2105" s="30"/>
      <c r="CE2105" s="30"/>
      <c r="CF2105" s="30"/>
      <c r="CG2105" s="30"/>
      <c r="CH2105" s="30"/>
      <c r="CI2105" s="30"/>
      <c r="CJ2105" s="30"/>
      <c r="CK2105" s="30"/>
      <c r="CL2105" s="30"/>
      <c r="CM2105" s="30" t="s">
        <v>1323</v>
      </c>
      <c r="CN2105" s="30"/>
      <c r="CO2105" s="30"/>
      <c r="CP2105" s="30"/>
      <c r="CQ2105" s="30"/>
      <c r="CR2105" s="30"/>
    </row>
    <row r="2106" spans="1:96" x14ac:dyDescent="0.25">
      <c r="A2106" s="30"/>
      <c r="B2106" s="30"/>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c r="AK2106" s="30"/>
      <c r="AL2106" s="30"/>
      <c r="AM2106" s="30"/>
      <c r="AN2106" s="30"/>
      <c r="AO2106" s="30"/>
      <c r="AP2106" s="30"/>
      <c r="AQ2106" s="30"/>
      <c r="AR2106" s="30"/>
      <c r="AS2106" s="30"/>
      <c r="AT2106" s="30"/>
      <c r="AU2106" s="30"/>
      <c r="AV2106" s="30"/>
      <c r="AW2106" s="30"/>
      <c r="AX2106" s="30" t="s">
        <v>1201</v>
      </c>
      <c r="AY2106" s="30"/>
      <c r="AZ2106" s="30"/>
      <c r="BA2106" s="30"/>
      <c r="BB2106" s="30"/>
      <c r="BC2106" s="30"/>
      <c r="BD2106" s="30"/>
      <c r="BE2106" s="30"/>
      <c r="BF2106" s="30"/>
      <c r="BG2106" s="30"/>
      <c r="BH2106" s="30"/>
      <c r="BI2106" s="30"/>
      <c r="BJ2106" s="30"/>
      <c r="BK2106" s="30"/>
      <c r="BL2106" s="30"/>
      <c r="BM2106" s="30"/>
      <c r="BN2106" s="30"/>
      <c r="BO2106" s="30"/>
      <c r="BP2106" s="30"/>
      <c r="BQ2106" s="30"/>
      <c r="BR2106" s="30"/>
      <c r="BS2106" s="30"/>
      <c r="BT2106" s="30"/>
      <c r="BU2106" s="30"/>
      <c r="BV2106" s="30"/>
      <c r="BW2106" s="30"/>
      <c r="BX2106" s="30"/>
      <c r="BY2106" s="30"/>
      <c r="BZ2106" s="30"/>
      <c r="CA2106" s="30"/>
      <c r="CB2106" s="30"/>
      <c r="CC2106" s="30"/>
      <c r="CD2106" s="30"/>
      <c r="CE2106" s="30"/>
      <c r="CF2106" s="30"/>
      <c r="CG2106" s="30"/>
      <c r="CH2106" s="30"/>
      <c r="CI2106" s="30"/>
      <c r="CJ2106" s="30"/>
      <c r="CK2106" s="30"/>
      <c r="CL2106" s="30"/>
      <c r="CM2106" s="30" t="s">
        <v>1324</v>
      </c>
      <c r="CN2106" s="30"/>
      <c r="CO2106" s="30"/>
      <c r="CP2106" s="30"/>
      <c r="CQ2106" s="30"/>
      <c r="CR2106" s="30"/>
    </row>
    <row r="2107" spans="1:96" x14ac:dyDescent="0.25">
      <c r="A2107" s="30"/>
      <c r="B2107" s="30"/>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c r="AK2107" s="30"/>
      <c r="AL2107" s="30"/>
      <c r="AM2107" s="30"/>
      <c r="AN2107" s="30"/>
      <c r="AO2107" s="30"/>
      <c r="AP2107" s="30"/>
      <c r="AQ2107" s="30"/>
      <c r="AR2107" s="30"/>
      <c r="AS2107" s="30"/>
      <c r="AT2107" s="30"/>
      <c r="AU2107" s="30"/>
      <c r="AV2107" s="30"/>
      <c r="AW2107" s="30"/>
      <c r="AX2107" s="30" t="s">
        <v>1204</v>
      </c>
      <c r="AY2107" s="30"/>
      <c r="AZ2107" s="30"/>
      <c r="BA2107" s="30"/>
      <c r="BB2107" s="30"/>
      <c r="BC2107" s="30"/>
      <c r="BD2107" s="30"/>
      <c r="BE2107" s="30"/>
      <c r="BF2107" s="30"/>
      <c r="BG2107" s="30"/>
      <c r="BH2107" s="30"/>
      <c r="BI2107" s="30"/>
      <c r="BJ2107" s="30"/>
      <c r="BK2107" s="30"/>
      <c r="BL2107" s="30"/>
      <c r="BM2107" s="30"/>
      <c r="BN2107" s="30"/>
      <c r="BO2107" s="30"/>
      <c r="BP2107" s="30"/>
      <c r="BQ2107" s="30"/>
      <c r="BR2107" s="30"/>
      <c r="BS2107" s="30"/>
      <c r="BT2107" s="30"/>
      <c r="BU2107" s="30"/>
      <c r="BV2107" s="30"/>
      <c r="BW2107" s="30"/>
      <c r="BX2107" s="30"/>
      <c r="BY2107" s="30"/>
      <c r="BZ2107" s="30"/>
      <c r="CA2107" s="30"/>
      <c r="CB2107" s="30"/>
      <c r="CC2107" s="30"/>
      <c r="CD2107" s="30"/>
      <c r="CE2107" s="30"/>
      <c r="CF2107" s="30"/>
      <c r="CG2107" s="30"/>
      <c r="CH2107" s="30"/>
      <c r="CI2107" s="30"/>
      <c r="CJ2107" s="30"/>
      <c r="CK2107" s="30"/>
      <c r="CL2107" s="30"/>
      <c r="CM2107" s="30" t="s">
        <v>1355</v>
      </c>
      <c r="CN2107" s="30"/>
      <c r="CO2107" s="30"/>
      <c r="CP2107" s="30"/>
      <c r="CQ2107" s="30"/>
      <c r="CR2107" s="30"/>
    </row>
    <row r="2108" spans="1:96" x14ac:dyDescent="0.25">
      <c r="A2108" s="30"/>
      <c r="B2108" s="30"/>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c r="AK2108" s="30"/>
      <c r="AL2108" s="30"/>
      <c r="AM2108" s="30"/>
      <c r="AN2108" s="30"/>
      <c r="AO2108" s="30"/>
      <c r="AP2108" s="30"/>
      <c r="AQ2108" s="30"/>
      <c r="AR2108" s="30"/>
      <c r="AS2108" s="30"/>
      <c r="AT2108" s="30"/>
      <c r="AU2108" s="30"/>
      <c r="AV2108" s="30"/>
      <c r="AW2108" s="30"/>
      <c r="AX2108" s="30" t="s">
        <v>1225</v>
      </c>
      <c r="AY2108" s="30"/>
      <c r="AZ2108" s="30"/>
      <c r="BA2108" s="30"/>
      <c r="BB2108" s="30"/>
      <c r="BC2108" s="30"/>
      <c r="BD2108" s="30"/>
      <c r="BE2108" s="30"/>
      <c r="BF2108" s="30"/>
      <c r="BG2108" s="30"/>
      <c r="BH2108" s="30"/>
      <c r="BI2108" s="30"/>
      <c r="BJ2108" s="30"/>
      <c r="BK2108" s="30"/>
      <c r="BL2108" s="30"/>
      <c r="BM2108" s="30"/>
      <c r="BN2108" s="30"/>
      <c r="BO2108" s="30"/>
      <c r="BP2108" s="30"/>
      <c r="BQ2108" s="30"/>
      <c r="BR2108" s="30"/>
      <c r="BS2108" s="30"/>
      <c r="BT2108" s="30"/>
      <c r="BU2108" s="30"/>
      <c r="BV2108" s="30"/>
      <c r="BW2108" s="30"/>
      <c r="BX2108" s="30"/>
      <c r="BY2108" s="30"/>
      <c r="BZ2108" s="30"/>
      <c r="CA2108" s="30"/>
      <c r="CB2108" s="30"/>
      <c r="CC2108" s="30"/>
      <c r="CD2108" s="30"/>
      <c r="CE2108" s="30"/>
      <c r="CF2108" s="30"/>
      <c r="CG2108" s="30"/>
      <c r="CH2108" s="30"/>
      <c r="CI2108" s="30"/>
      <c r="CJ2108" s="30"/>
      <c r="CK2108" s="30"/>
      <c r="CL2108" s="30"/>
      <c r="CM2108" s="30" t="s">
        <v>1356</v>
      </c>
      <c r="CN2108" s="30"/>
      <c r="CO2108" s="30"/>
      <c r="CP2108" s="30"/>
      <c r="CQ2108" s="30"/>
      <c r="CR2108" s="30"/>
    </row>
    <row r="2109" spans="1:96" x14ac:dyDescent="0.25">
      <c r="A2109" s="30"/>
      <c r="B2109" s="30"/>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0"/>
      <c r="AH2109" s="30"/>
      <c r="AI2109" s="30"/>
      <c r="AJ2109" s="30"/>
      <c r="AK2109" s="30"/>
      <c r="AL2109" s="30"/>
      <c r="AM2109" s="30"/>
      <c r="AN2109" s="30"/>
      <c r="AO2109" s="30"/>
      <c r="AP2109" s="30"/>
      <c r="AQ2109" s="30"/>
      <c r="AR2109" s="30"/>
      <c r="AS2109" s="30"/>
      <c r="AT2109" s="30"/>
      <c r="AU2109" s="30"/>
      <c r="AV2109" s="30"/>
      <c r="AW2109" s="30"/>
      <c r="AX2109" s="30" t="s">
        <v>1260</v>
      </c>
      <c r="AY2109" s="30"/>
      <c r="AZ2109" s="30"/>
      <c r="BA2109" s="30"/>
      <c r="BB2109" s="30"/>
      <c r="BC2109" s="30"/>
      <c r="BD2109" s="30"/>
      <c r="BE2109" s="30"/>
      <c r="BF2109" s="30"/>
      <c r="BG2109" s="30"/>
      <c r="BH2109" s="30"/>
      <c r="BI2109" s="30"/>
      <c r="BJ2109" s="30"/>
      <c r="BK2109" s="30"/>
      <c r="BL2109" s="30"/>
      <c r="BM2109" s="30"/>
      <c r="BN2109" s="30"/>
      <c r="BO2109" s="30"/>
      <c r="BP2109" s="30"/>
      <c r="BQ2109" s="30"/>
      <c r="BR2109" s="30"/>
      <c r="BS2109" s="30"/>
      <c r="BT2109" s="30"/>
      <c r="BU2109" s="30"/>
      <c r="BV2109" s="30"/>
      <c r="BW2109" s="30"/>
      <c r="BX2109" s="30"/>
      <c r="BY2109" s="30"/>
      <c r="BZ2109" s="30"/>
      <c r="CA2109" s="30"/>
      <c r="CB2109" s="30"/>
      <c r="CC2109" s="30"/>
      <c r="CD2109" s="30"/>
      <c r="CE2109" s="30"/>
      <c r="CF2109" s="30"/>
      <c r="CG2109" s="30"/>
      <c r="CH2109" s="30"/>
      <c r="CI2109" s="30"/>
      <c r="CJ2109" s="30"/>
      <c r="CK2109" s="30"/>
      <c r="CL2109" s="30"/>
      <c r="CM2109" s="30" t="s">
        <v>1402</v>
      </c>
      <c r="CN2109" s="30"/>
      <c r="CO2109" s="30"/>
      <c r="CP2109" s="30"/>
      <c r="CQ2109" s="30"/>
      <c r="CR2109" s="30"/>
    </row>
    <row r="2110" spans="1:96" x14ac:dyDescent="0.25">
      <c r="A2110" s="30"/>
      <c r="B2110" s="30"/>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0"/>
      <c r="AH2110" s="30"/>
      <c r="AI2110" s="30"/>
      <c r="AJ2110" s="30"/>
      <c r="AK2110" s="30"/>
      <c r="AL2110" s="30"/>
      <c r="AM2110" s="30"/>
      <c r="AN2110" s="30"/>
      <c r="AO2110" s="30"/>
      <c r="AP2110" s="30"/>
      <c r="AQ2110" s="30"/>
      <c r="AR2110" s="30"/>
      <c r="AS2110" s="30"/>
      <c r="AT2110" s="30"/>
      <c r="AU2110" s="30"/>
      <c r="AV2110" s="30"/>
      <c r="AW2110" s="30"/>
      <c r="AX2110" s="30" t="s">
        <v>1261</v>
      </c>
      <c r="AY2110" s="30"/>
      <c r="AZ2110" s="30"/>
      <c r="BA2110" s="30"/>
      <c r="BB2110" s="30"/>
      <c r="BC2110" s="30"/>
      <c r="BD2110" s="30"/>
      <c r="BE2110" s="30"/>
      <c r="BF2110" s="30"/>
      <c r="BG2110" s="30"/>
      <c r="BH2110" s="30"/>
      <c r="BI2110" s="30"/>
      <c r="BJ2110" s="30"/>
      <c r="BK2110" s="30"/>
      <c r="BL2110" s="30"/>
      <c r="BM2110" s="30"/>
      <c r="BN2110" s="30"/>
      <c r="BO2110" s="30"/>
      <c r="BP2110" s="30"/>
      <c r="BQ2110" s="30"/>
      <c r="BR2110" s="30"/>
      <c r="BS2110" s="30"/>
      <c r="BT2110" s="30"/>
      <c r="BU2110" s="30"/>
      <c r="BV2110" s="30"/>
      <c r="BW2110" s="30"/>
      <c r="BX2110" s="30"/>
      <c r="BY2110" s="30"/>
      <c r="BZ2110" s="30"/>
      <c r="CA2110" s="30"/>
      <c r="CB2110" s="30"/>
      <c r="CC2110" s="30"/>
      <c r="CD2110" s="30"/>
      <c r="CE2110" s="30"/>
      <c r="CF2110" s="30"/>
      <c r="CG2110" s="30"/>
      <c r="CH2110" s="30"/>
      <c r="CI2110" s="30"/>
      <c r="CJ2110" s="30"/>
      <c r="CK2110" s="30"/>
      <c r="CL2110" s="30"/>
      <c r="CM2110" s="30" t="s">
        <v>1403</v>
      </c>
      <c r="CN2110" s="30"/>
      <c r="CO2110" s="30"/>
      <c r="CP2110" s="30"/>
      <c r="CQ2110" s="30"/>
      <c r="CR2110" s="30"/>
    </row>
    <row r="2111" spans="1:96" x14ac:dyDescent="0.25">
      <c r="A2111" s="30"/>
      <c r="B2111" s="30"/>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0"/>
      <c r="AH2111" s="30"/>
      <c r="AI2111" s="30"/>
      <c r="AJ2111" s="30"/>
      <c r="AK2111" s="30"/>
      <c r="AL2111" s="30"/>
      <c r="AM2111" s="30"/>
      <c r="AN2111" s="30"/>
      <c r="AO2111" s="30"/>
      <c r="AP2111" s="30"/>
      <c r="AQ2111" s="30"/>
      <c r="AR2111" s="30"/>
      <c r="AS2111" s="30"/>
      <c r="AT2111" s="30"/>
      <c r="AU2111" s="30"/>
      <c r="AV2111" s="30"/>
      <c r="AW2111" s="30"/>
      <c r="AX2111" s="30" t="s">
        <v>1273</v>
      </c>
      <c r="AY2111" s="30"/>
      <c r="AZ2111" s="30"/>
      <c r="BA2111" s="30"/>
      <c r="BB2111" s="30"/>
      <c r="BC2111" s="30"/>
      <c r="BD2111" s="30"/>
      <c r="BE2111" s="30"/>
      <c r="BF2111" s="30"/>
      <c r="BG2111" s="30"/>
      <c r="BH2111" s="30"/>
      <c r="BI2111" s="30"/>
      <c r="BJ2111" s="30"/>
      <c r="BK2111" s="30"/>
      <c r="BL2111" s="30"/>
      <c r="BM2111" s="30"/>
      <c r="BN2111" s="30"/>
      <c r="BO2111" s="30"/>
      <c r="BP2111" s="30"/>
      <c r="BQ2111" s="30"/>
      <c r="BR2111" s="30"/>
      <c r="BS2111" s="30"/>
      <c r="BT2111" s="30"/>
      <c r="BU2111" s="30"/>
      <c r="BV2111" s="30"/>
      <c r="BW2111" s="30"/>
      <c r="BX2111" s="30"/>
      <c r="BY2111" s="30"/>
      <c r="BZ2111" s="30"/>
      <c r="CA2111" s="30"/>
      <c r="CB2111" s="30"/>
      <c r="CC2111" s="30"/>
      <c r="CD2111" s="30"/>
      <c r="CE2111" s="30"/>
      <c r="CF2111" s="30"/>
      <c r="CG2111" s="30"/>
      <c r="CH2111" s="30"/>
      <c r="CI2111" s="30"/>
      <c r="CJ2111" s="30"/>
      <c r="CK2111" s="30"/>
      <c r="CL2111" s="30"/>
      <c r="CM2111" s="30" t="s">
        <v>1407</v>
      </c>
      <c r="CN2111" s="30"/>
      <c r="CO2111" s="30"/>
      <c r="CP2111" s="30"/>
      <c r="CQ2111" s="30"/>
      <c r="CR2111" s="30"/>
    </row>
    <row r="2112" spans="1:96" x14ac:dyDescent="0.25">
      <c r="A2112" s="30"/>
      <c r="B2112" s="30"/>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0"/>
      <c r="AH2112" s="30"/>
      <c r="AI2112" s="30"/>
      <c r="AJ2112" s="30"/>
      <c r="AK2112" s="30"/>
      <c r="AL2112" s="30"/>
      <c r="AM2112" s="30"/>
      <c r="AN2112" s="30"/>
      <c r="AO2112" s="30"/>
      <c r="AP2112" s="30"/>
      <c r="AQ2112" s="30"/>
      <c r="AR2112" s="30"/>
      <c r="AS2112" s="30"/>
      <c r="AT2112" s="30"/>
      <c r="AU2112" s="30"/>
      <c r="AV2112" s="30"/>
      <c r="AW2112" s="30"/>
      <c r="AX2112" s="30" t="s">
        <v>1275</v>
      </c>
      <c r="AY2112" s="30"/>
      <c r="AZ2112" s="30"/>
      <c r="BA2112" s="30"/>
      <c r="BB2112" s="30"/>
      <c r="BC2112" s="30"/>
      <c r="BD2112" s="30"/>
      <c r="BE2112" s="30"/>
      <c r="BF2112" s="30"/>
      <c r="BG2112" s="30"/>
      <c r="BH2112" s="30"/>
      <c r="BI2112" s="30"/>
      <c r="BJ2112" s="30"/>
      <c r="BK2112" s="30"/>
      <c r="BL2112" s="30"/>
      <c r="BM2112" s="30"/>
      <c r="BN2112" s="30"/>
      <c r="BO2112" s="30"/>
      <c r="BP2112" s="30"/>
      <c r="BQ2112" s="30"/>
      <c r="BR2112" s="30"/>
      <c r="BS2112" s="30"/>
      <c r="BT2112" s="30"/>
      <c r="BU2112" s="30"/>
      <c r="BV2112" s="30"/>
      <c r="BW2112" s="30"/>
      <c r="BX2112" s="30"/>
      <c r="BY2112" s="30"/>
      <c r="BZ2112" s="30"/>
      <c r="CA2112" s="30"/>
      <c r="CB2112" s="30"/>
      <c r="CC2112" s="30"/>
      <c r="CD2112" s="30"/>
      <c r="CE2112" s="30"/>
      <c r="CF2112" s="30"/>
      <c r="CG2112" s="30"/>
      <c r="CH2112" s="30"/>
      <c r="CI2112" s="30"/>
      <c r="CJ2112" s="30"/>
      <c r="CK2112" s="30"/>
      <c r="CL2112" s="30"/>
      <c r="CM2112" s="30" t="s">
        <v>1416</v>
      </c>
      <c r="CN2112" s="30"/>
      <c r="CO2112" s="30"/>
      <c r="CP2112" s="30"/>
      <c r="CQ2112" s="30"/>
      <c r="CR2112" s="30"/>
    </row>
    <row r="2113" spans="1:96" x14ac:dyDescent="0.25">
      <c r="A2113" s="30"/>
      <c r="B2113" s="30"/>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c r="AK2113" s="30"/>
      <c r="AL2113" s="30"/>
      <c r="AM2113" s="30"/>
      <c r="AN2113" s="30"/>
      <c r="AO2113" s="30"/>
      <c r="AP2113" s="30"/>
      <c r="AQ2113" s="30"/>
      <c r="AR2113" s="30"/>
      <c r="AS2113" s="30"/>
      <c r="AT2113" s="30"/>
      <c r="AU2113" s="30"/>
      <c r="AV2113" s="30"/>
      <c r="AW2113" s="30"/>
      <c r="AX2113" s="30" t="s">
        <v>1299</v>
      </c>
      <c r="AY2113" s="30"/>
      <c r="AZ2113" s="30"/>
      <c r="BA2113" s="30"/>
      <c r="BB2113" s="30"/>
      <c r="BC2113" s="30"/>
      <c r="BD2113" s="30"/>
      <c r="BE2113" s="30"/>
      <c r="BF2113" s="30"/>
      <c r="BG2113" s="30"/>
      <c r="BH2113" s="30"/>
      <c r="BI2113" s="30"/>
      <c r="BJ2113" s="30"/>
      <c r="BK2113" s="30"/>
      <c r="BL2113" s="30"/>
      <c r="BM2113" s="30"/>
      <c r="BN2113" s="30"/>
      <c r="BO2113" s="30"/>
      <c r="BP2113" s="30"/>
      <c r="BQ2113" s="30"/>
      <c r="BR2113" s="30"/>
      <c r="BS2113" s="30"/>
      <c r="BT2113" s="30"/>
      <c r="BU2113" s="30"/>
      <c r="BV2113" s="30"/>
      <c r="BW2113" s="30"/>
      <c r="BX2113" s="30"/>
      <c r="BY2113" s="30"/>
      <c r="BZ2113" s="30"/>
      <c r="CA2113" s="30"/>
      <c r="CB2113" s="30"/>
      <c r="CC2113" s="30"/>
      <c r="CD2113" s="30"/>
      <c r="CE2113" s="30"/>
      <c r="CF2113" s="30"/>
      <c r="CG2113" s="30"/>
      <c r="CH2113" s="30"/>
      <c r="CI2113" s="30"/>
      <c r="CJ2113" s="30"/>
      <c r="CK2113" s="30"/>
      <c r="CL2113" s="30"/>
      <c r="CM2113" s="30" t="s">
        <v>1419</v>
      </c>
      <c r="CN2113" s="30"/>
      <c r="CO2113" s="30"/>
      <c r="CP2113" s="30"/>
      <c r="CQ2113" s="30"/>
      <c r="CR2113" s="30"/>
    </row>
    <row r="2114" spans="1:96" x14ac:dyDescent="0.25">
      <c r="A2114" s="30"/>
      <c r="B2114" s="30"/>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0"/>
      <c r="AH2114" s="30"/>
      <c r="AI2114" s="30"/>
      <c r="AJ2114" s="30"/>
      <c r="AK2114" s="30"/>
      <c r="AL2114" s="30"/>
      <c r="AM2114" s="30"/>
      <c r="AN2114" s="30"/>
      <c r="AO2114" s="30"/>
      <c r="AP2114" s="30"/>
      <c r="AQ2114" s="30"/>
      <c r="AR2114" s="30"/>
      <c r="AS2114" s="30"/>
      <c r="AT2114" s="30"/>
      <c r="AU2114" s="30"/>
      <c r="AV2114" s="30"/>
      <c r="AW2114" s="30"/>
      <c r="AX2114" s="30" t="s">
        <v>1314</v>
      </c>
      <c r="AY2114" s="30"/>
      <c r="AZ2114" s="30"/>
      <c r="BA2114" s="30"/>
      <c r="BB2114" s="30"/>
      <c r="BC2114" s="30"/>
      <c r="BD2114" s="30"/>
      <c r="BE2114" s="30"/>
      <c r="BF2114" s="30"/>
      <c r="BG2114" s="30"/>
      <c r="BH2114" s="30"/>
      <c r="BI2114" s="30"/>
      <c r="BJ2114" s="30"/>
      <c r="BK2114" s="30"/>
      <c r="BL2114" s="30"/>
      <c r="BM2114" s="30"/>
      <c r="BN2114" s="30"/>
      <c r="BO2114" s="30"/>
      <c r="BP2114" s="30"/>
      <c r="BQ2114" s="30"/>
      <c r="BR2114" s="30"/>
      <c r="BS2114" s="30"/>
      <c r="BT2114" s="30"/>
      <c r="BU2114" s="30"/>
      <c r="BV2114" s="30"/>
      <c r="BW2114" s="30"/>
      <c r="BX2114" s="30"/>
      <c r="BY2114" s="30"/>
      <c r="BZ2114" s="30"/>
      <c r="CA2114" s="30"/>
      <c r="CB2114" s="30"/>
      <c r="CC2114" s="30"/>
      <c r="CD2114" s="30"/>
      <c r="CE2114" s="30"/>
      <c r="CF2114" s="30"/>
      <c r="CG2114" s="30"/>
      <c r="CH2114" s="30"/>
      <c r="CI2114" s="30"/>
      <c r="CJ2114" s="30"/>
      <c r="CK2114" s="30"/>
      <c r="CL2114" s="30"/>
      <c r="CM2114" s="30" t="s">
        <v>1420</v>
      </c>
      <c r="CN2114" s="30"/>
      <c r="CO2114" s="30"/>
      <c r="CP2114" s="30"/>
      <c r="CQ2114" s="30"/>
      <c r="CR2114" s="30"/>
    </row>
    <row r="2115" spans="1:96" x14ac:dyDescent="0.25">
      <c r="A2115" s="30"/>
      <c r="B2115" s="30"/>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0"/>
      <c r="AH2115" s="30"/>
      <c r="AI2115" s="30"/>
      <c r="AJ2115" s="30"/>
      <c r="AK2115" s="30"/>
      <c r="AL2115" s="30"/>
      <c r="AM2115" s="30"/>
      <c r="AN2115" s="30"/>
      <c r="AO2115" s="30"/>
      <c r="AP2115" s="30"/>
      <c r="AQ2115" s="30"/>
      <c r="AR2115" s="30"/>
      <c r="AS2115" s="30"/>
      <c r="AT2115" s="30"/>
      <c r="AU2115" s="30"/>
      <c r="AV2115" s="30"/>
      <c r="AW2115" s="30"/>
      <c r="AX2115" s="30" t="s">
        <v>1321</v>
      </c>
      <c r="AY2115" s="30"/>
      <c r="AZ2115" s="30"/>
      <c r="BA2115" s="30"/>
      <c r="BB2115" s="30"/>
      <c r="BC2115" s="30"/>
      <c r="BD2115" s="30"/>
      <c r="BE2115" s="30"/>
      <c r="BF2115" s="30"/>
      <c r="BG2115" s="30"/>
      <c r="BH2115" s="30"/>
      <c r="BI2115" s="30"/>
      <c r="BJ2115" s="30"/>
      <c r="BK2115" s="30"/>
      <c r="BL2115" s="30"/>
      <c r="BM2115" s="30"/>
      <c r="BN2115" s="30"/>
      <c r="BO2115" s="30"/>
      <c r="BP2115" s="30"/>
      <c r="BQ2115" s="30"/>
      <c r="BR2115" s="30"/>
      <c r="BS2115" s="30"/>
      <c r="BT2115" s="30"/>
      <c r="BU2115" s="30"/>
      <c r="BV2115" s="30"/>
      <c r="BW2115" s="30"/>
      <c r="BX2115" s="30"/>
      <c r="BY2115" s="30"/>
      <c r="BZ2115" s="30"/>
      <c r="CA2115" s="30"/>
      <c r="CB2115" s="30"/>
      <c r="CC2115" s="30"/>
      <c r="CD2115" s="30"/>
      <c r="CE2115" s="30"/>
      <c r="CF2115" s="30"/>
      <c r="CG2115" s="30"/>
      <c r="CH2115" s="30"/>
      <c r="CI2115" s="30"/>
      <c r="CJ2115" s="30"/>
      <c r="CK2115" s="30"/>
      <c r="CL2115" s="30"/>
      <c r="CM2115" s="30" t="s">
        <v>1456</v>
      </c>
      <c r="CN2115" s="30"/>
      <c r="CO2115" s="30"/>
      <c r="CP2115" s="30"/>
      <c r="CQ2115" s="30"/>
      <c r="CR2115" s="30"/>
    </row>
    <row r="2116" spans="1:96" x14ac:dyDescent="0.25">
      <c r="A2116" s="30"/>
      <c r="B2116" s="30"/>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c r="AK2116" s="30"/>
      <c r="AL2116" s="30"/>
      <c r="AM2116" s="30"/>
      <c r="AN2116" s="30"/>
      <c r="AO2116" s="30"/>
      <c r="AP2116" s="30"/>
      <c r="AQ2116" s="30"/>
      <c r="AR2116" s="30"/>
      <c r="AS2116" s="30"/>
      <c r="AT2116" s="30"/>
      <c r="AU2116" s="30"/>
      <c r="AV2116" s="30"/>
      <c r="AW2116" s="30"/>
      <c r="AX2116" s="30" t="s">
        <v>1322</v>
      </c>
      <c r="AY2116" s="30"/>
      <c r="AZ2116" s="30"/>
      <c r="BA2116" s="30"/>
      <c r="BB2116" s="30"/>
      <c r="BC2116" s="30"/>
      <c r="BD2116" s="30"/>
      <c r="BE2116" s="30"/>
      <c r="BF2116" s="30"/>
      <c r="BG2116" s="30"/>
      <c r="BH2116" s="30"/>
      <c r="BI2116" s="30"/>
      <c r="BJ2116" s="30"/>
      <c r="BK2116" s="30"/>
      <c r="BL2116" s="30"/>
      <c r="BM2116" s="30"/>
      <c r="BN2116" s="30"/>
      <c r="BO2116" s="30"/>
      <c r="BP2116" s="30"/>
      <c r="BQ2116" s="30"/>
      <c r="BR2116" s="30"/>
      <c r="BS2116" s="30"/>
      <c r="BT2116" s="30"/>
      <c r="BU2116" s="30"/>
      <c r="BV2116" s="30"/>
      <c r="BW2116" s="30"/>
      <c r="BX2116" s="30"/>
      <c r="BY2116" s="30"/>
      <c r="BZ2116" s="30"/>
      <c r="CA2116" s="30"/>
      <c r="CB2116" s="30"/>
      <c r="CC2116" s="30"/>
      <c r="CD2116" s="30"/>
      <c r="CE2116" s="30"/>
      <c r="CF2116" s="30"/>
      <c r="CG2116" s="30"/>
      <c r="CH2116" s="30"/>
      <c r="CI2116" s="30"/>
      <c r="CJ2116" s="30"/>
      <c r="CK2116" s="30"/>
      <c r="CL2116" s="30"/>
      <c r="CM2116" s="30" t="s">
        <v>1464</v>
      </c>
      <c r="CN2116" s="30"/>
      <c r="CO2116" s="30"/>
      <c r="CP2116" s="30"/>
      <c r="CQ2116" s="30"/>
      <c r="CR2116" s="30"/>
    </row>
    <row r="2117" spans="1:96" x14ac:dyDescent="0.25">
      <c r="A2117" s="30"/>
      <c r="B2117" s="30"/>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c r="AK2117" s="30"/>
      <c r="AL2117" s="30"/>
      <c r="AM2117" s="30"/>
      <c r="AN2117" s="30"/>
      <c r="AO2117" s="30"/>
      <c r="AP2117" s="30"/>
      <c r="AQ2117" s="30"/>
      <c r="AR2117" s="30"/>
      <c r="AS2117" s="30"/>
      <c r="AT2117" s="30"/>
      <c r="AU2117" s="30"/>
      <c r="AV2117" s="30"/>
      <c r="AW2117" s="30"/>
      <c r="AX2117" s="30" t="s">
        <v>1329</v>
      </c>
      <c r="AY2117" s="30"/>
      <c r="AZ2117" s="30"/>
      <c r="BA2117" s="30"/>
      <c r="BB2117" s="30"/>
      <c r="BC2117" s="30"/>
      <c r="BD2117" s="30"/>
      <c r="BE2117" s="30"/>
      <c r="BF2117" s="30"/>
      <c r="BG2117" s="30"/>
      <c r="BH2117" s="30"/>
      <c r="BI2117" s="30"/>
      <c r="BJ2117" s="30"/>
      <c r="BK2117" s="30"/>
      <c r="BL2117" s="30"/>
      <c r="BM2117" s="30"/>
      <c r="BN2117" s="30"/>
      <c r="BO2117" s="30"/>
      <c r="BP2117" s="30"/>
      <c r="BQ2117" s="30"/>
      <c r="BR2117" s="30"/>
      <c r="BS2117" s="30"/>
      <c r="BT2117" s="30"/>
      <c r="BU2117" s="30"/>
      <c r="BV2117" s="30"/>
      <c r="BW2117" s="30"/>
      <c r="BX2117" s="30"/>
      <c r="BY2117" s="30"/>
      <c r="BZ2117" s="30"/>
      <c r="CA2117" s="30"/>
      <c r="CB2117" s="30"/>
      <c r="CC2117" s="30"/>
      <c r="CD2117" s="30"/>
      <c r="CE2117" s="30"/>
      <c r="CF2117" s="30"/>
      <c r="CG2117" s="30"/>
      <c r="CH2117" s="30"/>
      <c r="CI2117" s="30"/>
      <c r="CJ2117" s="30"/>
      <c r="CK2117" s="30"/>
      <c r="CL2117" s="30"/>
      <c r="CM2117" s="30" t="s">
        <v>1470</v>
      </c>
      <c r="CN2117" s="30"/>
      <c r="CO2117" s="30"/>
      <c r="CP2117" s="30"/>
      <c r="CQ2117" s="30"/>
      <c r="CR2117" s="30"/>
    </row>
    <row r="2118" spans="1:96" x14ac:dyDescent="0.25">
      <c r="A2118" s="30"/>
      <c r="B2118" s="30"/>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0"/>
      <c r="AH2118" s="30"/>
      <c r="AI2118" s="30"/>
      <c r="AJ2118" s="30"/>
      <c r="AK2118" s="30"/>
      <c r="AL2118" s="30"/>
      <c r="AM2118" s="30"/>
      <c r="AN2118" s="30"/>
      <c r="AO2118" s="30"/>
      <c r="AP2118" s="30"/>
      <c r="AQ2118" s="30"/>
      <c r="AR2118" s="30"/>
      <c r="AS2118" s="30"/>
      <c r="AT2118" s="30"/>
      <c r="AU2118" s="30"/>
      <c r="AV2118" s="30"/>
      <c r="AW2118" s="30"/>
      <c r="AX2118" s="30" t="s">
        <v>1340</v>
      </c>
      <c r="AY2118" s="30"/>
      <c r="AZ2118" s="30"/>
      <c r="BA2118" s="30"/>
      <c r="BB2118" s="30"/>
      <c r="BC2118" s="30"/>
      <c r="BD2118" s="30"/>
      <c r="BE2118" s="30"/>
      <c r="BF2118" s="30"/>
      <c r="BG2118" s="30"/>
      <c r="BH2118" s="30"/>
      <c r="BI2118" s="30"/>
      <c r="BJ2118" s="30"/>
      <c r="BK2118" s="30"/>
      <c r="BL2118" s="30"/>
      <c r="BM2118" s="30"/>
      <c r="BN2118" s="30"/>
      <c r="BO2118" s="30"/>
      <c r="BP2118" s="30"/>
      <c r="BQ2118" s="30"/>
      <c r="BR2118" s="30"/>
      <c r="BS2118" s="30"/>
      <c r="BT2118" s="30"/>
      <c r="BU2118" s="30"/>
      <c r="BV2118" s="30"/>
      <c r="BW2118" s="30"/>
      <c r="BX2118" s="30"/>
      <c r="BY2118" s="30"/>
      <c r="BZ2118" s="30"/>
      <c r="CA2118" s="30"/>
      <c r="CB2118" s="30"/>
      <c r="CC2118" s="30"/>
      <c r="CD2118" s="30"/>
      <c r="CE2118" s="30"/>
      <c r="CF2118" s="30"/>
      <c r="CG2118" s="30"/>
      <c r="CH2118" s="30"/>
      <c r="CI2118" s="30"/>
      <c r="CJ2118" s="30"/>
      <c r="CK2118" s="30"/>
      <c r="CL2118" s="30"/>
      <c r="CM2118" s="30" t="s">
        <v>1492</v>
      </c>
      <c r="CN2118" s="30"/>
      <c r="CO2118" s="30"/>
      <c r="CP2118" s="30"/>
      <c r="CQ2118" s="30"/>
      <c r="CR2118" s="30"/>
    </row>
    <row r="2119" spans="1:96" x14ac:dyDescent="0.25">
      <c r="A2119" s="30"/>
      <c r="B2119" s="30"/>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t="s">
        <v>1354</v>
      </c>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t="s">
        <v>1502</v>
      </c>
      <c r="CN2119" s="30"/>
      <c r="CO2119" s="30"/>
      <c r="CP2119" s="30"/>
      <c r="CQ2119" s="30"/>
      <c r="CR2119" s="30"/>
    </row>
    <row r="2120" spans="1:96" x14ac:dyDescent="0.25">
      <c r="A2120" s="30"/>
      <c r="B2120" s="30"/>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t="s">
        <v>1358</v>
      </c>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t="s">
        <v>1503</v>
      </c>
      <c r="CN2120" s="30"/>
      <c r="CO2120" s="30"/>
      <c r="CP2120" s="30"/>
      <c r="CQ2120" s="30"/>
      <c r="CR2120" s="30"/>
    </row>
    <row r="2121" spans="1:96" x14ac:dyDescent="0.25">
      <c r="A2121" s="30"/>
      <c r="B2121" s="30"/>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t="s">
        <v>1366</v>
      </c>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t="s">
        <v>1516</v>
      </c>
      <c r="CN2121" s="30"/>
      <c r="CO2121" s="30"/>
      <c r="CP2121" s="30"/>
      <c r="CQ2121" s="30"/>
      <c r="CR2121" s="30"/>
    </row>
    <row r="2122" spans="1:96" x14ac:dyDescent="0.25">
      <c r="A2122" s="30"/>
      <c r="B2122" s="30"/>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0"/>
      <c r="AH2122" s="30"/>
      <c r="AI2122" s="30"/>
      <c r="AJ2122" s="30"/>
      <c r="AK2122" s="30"/>
      <c r="AL2122" s="30"/>
      <c r="AM2122" s="30"/>
      <c r="AN2122" s="30"/>
      <c r="AO2122" s="30"/>
      <c r="AP2122" s="30"/>
      <c r="AQ2122" s="30"/>
      <c r="AR2122" s="30"/>
      <c r="AS2122" s="30"/>
      <c r="AT2122" s="30"/>
      <c r="AU2122" s="30"/>
      <c r="AV2122" s="30"/>
      <c r="AW2122" s="30"/>
      <c r="AX2122" s="30" t="s">
        <v>1367</v>
      </c>
      <c r="AY2122" s="30"/>
      <c r="AZ2122" s="30"/>
      <c r="BA2122" s="30"/>
      <c r="BB2122" s="30"/>
      <c r="BC2122" s="30"/>
      <c r="BD2122" s="30"/>
      <c r="BE2122" s="30"/>
      <c r="BF2122" s="30"/>
      <c r="BG2122" s="30"/>
      <c r="BH2122" s="30"/>
      <c r="BI2122" s="30"/>
      <c r="BJ2122" s="30"/>
      <c r="BK2122" s="30"/>
      <c r="BL2122" s="30"/>
      <c r="BM2122" s="30"/>
      <c r="BN2122" s="30"/>
      <c r="BO2122" s="30"/>
      <c r="BP2122" s="30"/>
      <c r="BQ2122" s="30"/>
      <c r="BR2122" s="30"/>
      <c r="BS2122" s="30"/>
      <c r="BT2122" s="30"/>
      <c r="BU2122" s="30"/>
      <c r="BV2122" s="30"/>
      <c r="BW2122" s="30"/>
      <c r="BX2122" s="30"/>
      <c r="BY2122" s="30"/>
      <c r="BZ2122" s="30"/>
      <c r="CA2122" s="30"/>
      <c r="CB2122" s="30"/>
      <c r="CC2122" s="30"/>
      <c r="CD2122" s="30"/>
      <c r="CE2122" s="30"/>
      <c r="CF2122" s="30"/>
      <c r="CG2122" s="30"/>
      <c r="CH2122" s="30"/>
      <c r="CI2122" s="30"/>
      <c r="CJ2122" s="30"/>
      <c r="CK2122" s="30"/>
      <c r="CL2122" s="30"/>
      <c r="CM2122" s="30" t="s">
        <v>533</v>
      </c>
      <c r="CN2122" s="30"/>
      <c r="CO2122" s="30"/>
      <c r="CP2122" s="30"/>
      <c r="CQ2122" s="30"/>
      <c r="CR2122" s="30"/>
    </row>
    <row r="2123" spans="1:96" x14ac:dyDescent="0.25">
      <c r="A2123" s="30"/>
      <c r="B2123" s="30"/>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c r="AK2123" s="30"/>
      <c r="AL2123" s="30"/>
      <c r="AM2123" s="30"/>
      <c r="AN2123" s="30"/>
      <c r="AO2123" s="30"/>
      <c r="AP2123" s="30"/>
      <c r="AQ2123" s="30"/>
      <c r="AR2123" s="30"/>
      <c r="AS2123" s="30"/>
      <c r="AT2123" s="30"/>
      <c r="AU2123" s="30"/>
      <c r="AV2123" s="30"/>
      <c r="AW2123" s="30"/>
      <c r="AX2123" s="30" t="s">
        <v>1381</v>
      </c>
      <c r="AY2123" s="30"/>
      <c r="AZ2123" s="30"/>
      <c r="BA2123" s="30"/>
      <c r="BB2123" s="30"/>
      <c r="BC2123" s="30"/>
      <c r="BD2123" s="30"/>
      <c r="BE2123" s="30"/>
      <c r="BF2123" s="30"/>
      <c r="BG2123" s="30"/>
      <c r="BH2123" s="30"/>
      <c r="BI2123" s="30"/>
      <c r="BJ2123" s="30"/>
      <c r="BK2123" s="30"/>
      <c r="BL2123" s="30"/>
      <c r="BM2123" s="30"/>
      <c r="BN2123" s="30"/>
      <c r="BO2123" s="30"/>
      <c r="BP2123" s="30"/>
      <c r="BQ2123" s="30"/>
      <c r="BR2123" s="30"/>
      <c r="BS2123" s="30"/>
      <c r="BT2123" s="30"/>
      <c r="BU2123" s="30"/>
      <c r="BV2123" s="30"/>
      <c r="BW2123" s="30"/>
      <c r="BX2123" s="30"/>
      <c r="BY2123" s="30"/>
      <c r="BZ2123" s="30"/>
      <c r="CA2123" s="30"/>
      <c r="CB2123" s="30"/>
      <c r="CC2123" s="30"/>
      <c r="CD2123" s="30"/>
      <c r="CE2123" s="30"/>
      <c r="CF2123" s="30"/>
      <c r="CG2123" s="30"/>
      <c r="CH2123" s="30"/>
      <c r="CI2123" s="30"/>
      <c r="CJ2123" s="30"/>
      <c r="CK2123" s="30"/>
      <c r="CL2123" s="30"/>
      <c r="CM2123" s="30" t="s">
        <v>535</v>
      </c>
      <c r="CN2123" s="30"/>
      <c r="CO2123" s="30"/>
      <c r="CP2123" s="30"/>
      <c r="CQ2123" s="30"/>
      <c r="CR2123" s="30"/>
    </row>
    <row r="2124" spans="1:96" x14ac:dyDescent="0.25">
      <c r="A2124" s="30"/>
      <c r="B2124" s="30"/>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0"/>
      <c r="AH2124" s="30"/>
      <c r="AI2124" s="30"/>
      <c r="AJ2124" s="30"/>
      <c r="AK2124" s="30"/>
      <c r="AL2124" s="30"/>
      <c r="AM2124" s="30"/>
      <c r="AN2124" s="30"/>
      <c r="AO2124" s="30"/>
      <c r="AP2124" s="30"/>
      <c r="AQ2124" s="30"/>
      <c r="AR2124" s="30"/>
      <c r="AS2124" s="30"/>
      <c r="AT2124" s="30"/>
      <c r="AU2124" s="30"/>
      <c r="AV2124" s="30"/>
      <c r="AW2124" s="30"/>
      <c r="AX2124" s="30" t="s">
        <v>1382</v>
      </c>
      <c r="AY2124" s="30"/>
      <c r="AZ2124" s="30"/>
      <c r="BA2124" s="30"/>
      <c r="BB2124" s="30"/>
      <c r="BC2124" s="30"/>
      <c r="BD2124" s="30"/>
      <c r="BE2124" s="30"/>
      <c r="BF2124" s="30"/>
      <c r="BG2124" s="30"/>
      <c r="BH2124" s="30"/>
      <c r="BI2124" s="30"/>
      <c r="BJ2124" s="30"/>
      <c r="BK2124" s="30"/>
      <c r="BL2124" s="30"/>
      <c r="BM2124" s="30"/>
      <c r="BN2124" s="30"/>
      <c r="BO2124" s="30"/>
      <c r="BP2124" s="30"/>
      <c r="BQ2124" s="30"/>
      <c r="BR2124" s="30"/>
      <c r="BS2124" s="30"/>
      <c r="BT2124" s="30"/>
      <c r="BU2124" s="30"/>
      <c r="BV2124" s="30"/>
      <c r="BW2124" s="30"/>
      <c r="BX2124" s="30"/>
      <c r="BY2124" s="30"/>
      <c r="BZ2124" s="30"/>
      <c r="CA2124" s="30"/>
      <c r="CB2124" s="30"/>
      <c r="CC2124" s="30"/>
      <c r="CD2124" s="30"/>
      <c r="CE2124" s="30"/>
      <c r="CF2124" s="30"/>
      <c r="CG2124" s="30"/>
      <c r="CH2124" s="30"/>
      <c r="CI2124" s="30"/>
      <c r="CJ2124" s="30"/>
      <c r="CK2124" s="30"/>
      <c r="CL2124" s="30"/>
      <c r="CM2124" s="30" t="s">
        <v>545</v>
      </c>
      <c r="CN2124" s="30"/>
      <c r="CO2124" s="30"/>
      <c r="CP2124" s="30"/>
      <c r="CQ2124" s="30"/>
      <c r="CR2124" s="30"/>
    </row>
    <row r="2125" spans="1:96" x14ac:dyDescent="0.25">
      <c r="A2125" s="30"/>
      <c r="B2125" s="30"/>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t="s">
        <v>1387</v>
      </c>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t="s">
        <v>557</v>
      </c>
      <c r="CN2125" s="30"/>
      <c r="CO2125" s="30"/>
      <c r="CP2125" s="30"/>
      <c r="CQ2125" s="30"/>
      <c r="CR2125" s="30"/>
    </row>
    <row r="2126" spans="1:96" x14ac:dyDescent="0.25">
      <c r="A2126" s="30"/>
      <c r="B2126" s="30"/>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t="s">
        <v>1397</v>
      </c>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t="s">
        <v>592</v>
      </c>
      <c r="CN2126" s="30"/>
      <c r="CO2126" s="30"/>
      <c r="CP2126" s="30"/>
      <c r="CQ2126" s="30"/>
      <c r="CR2126" s="30"/>
    </row>
    <row r="2127" spans="1:96" x14ac:dyDescent="0.25">
      <c r="A2127" s="30"/>
      <c r="B2127" s="30"/>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t="s">
        <v>1437</v>
      </c>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t="s">
        <v>594</v>
      </c>
      <c r="CN2127" s="30"/>
      <c r="CO2127" s="30"/>
      <c r="CP2127" s="30"/>
      <c r="CQ2127" s="30"/>
      <c r="CR2127" s="30"/>
    </row>
    <row r="2128" spans="1:96" x14ac:dyDescent="0.25">
      <c r="A2128" s="30"/>
      <c r="B2128" s="30"/>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0"/>
      <c r="AH2128" s="30"/>
      <c r="AI2128" s="30"/>
      <c r="AJ2128" s="30"/>
      <c r="AK2128" s="30"/>
      <c r="AL2128" s="30"/>
      <c r="AM2128" s="30"/>
      <c r="AN2128" s="30"/>
      <c r="AO2128" s="30"/>
      <c r="AP2128" s="30"/>
      <c r="AQ2128" s="30"/>
      <c r="AR2128" s="30"/>
      <c r="AS2128" s="30"/>
      <c r="AT2128" s="30"/>
      <c r="AU2128" s="30"/>
      <c r="AV2128" s="30"/>
      <c r="AW2128" s="30"/>
      <c r="AX2128" s="30" t="s">
        <v>1442</v>
      </c>
      <c r="AY2128" s="30"/>
      <c r="AZ2128" s="30"/>
      <c r="BA2128" s="30"/>
      <c r="BB2128" s="30"/>
      <c r="BC2128" s="30"/>
      <c r="BD2128" s="30"/>
      <c r="BE2128" s="30"/>
      <c r="BF2128" s="30"/>
      <c r="BG2128" s="30"/>
      <c r="BH2128" s="30"/>
      <c r="BI2128" s="30"/>
      <c r="BJ2128" s="30"/>
      <c r="BK2128" s="30"/>
      <c r="BL2128" s="30"/>
      <c r="BM2128" s="30"/>
      <c r="BN2128" s="30"/>
      <c r="BO2128" s="30"/>
      <c r="BP2128" s="30"/>
      <c r="BQ2128" s="30"/>
      <c r="BR2128" s="30"/>
      <c r="BS2128" s="30"/>
      <c r="BT2128" s="30"/>
      <c r="BU2128" s="30"/>
      <c r="BV2128" s="30"/>
      <c r="BW2128" s="30"/>
      <c r="BX2128" s="30"/>
      <c r="BY2128" s="30"/>
      <c r="BZ2128" s="30"/>
      <c r="CA2128" s="30"/>
      <c r="CB2128" s="30"/>
      <c r="CC2128" s="30"/>
      <c r="CD2128" s="30"/>
      <c r="CE2128" s="30"/>
      <c r="CF2128" s="30"/>
      <c r="CG2128" s="30"/>
      <c r="CH2128" s="30"/>
      <c r="CI2128" s="30"/>
      <c r="CJ2128" s="30"/>
      <c r="CK2128" s="30"/>
      <c r="CL2128" s="30"/>
      <c r="CM2128" s="30" t="s">
        <v>598</v>
      </c>
      <c r="CN2128" s="30"/>
      <c r="CO2128" s="30"/>
      <c r="CP2128" s="30"/>
      <c r="CQ2128" s="30"/>
      <c r="CR2128" s="30"/>
    </row>
    <row r="2129" spans="1:96" x14ac:dyDescent="0.25">
      <c r="A2129" s="30"/>
      <c r="B2129" s="30"/>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0"/>
      <c r="AH2129" s="30"/>
      <c r="AI2129" s="30"/>
      <c r="AJ2129" s="30"/>
      <c r="AK2129" s="30"/>
      <c r="AL2129" s="30"/>
      <c r="AM2129" s="30"/>
      <c r="AN2129" s="30"/>
      <c r="AO2129" s="30"/>
      <c r="AP2129" s="30"/>
      <c r="AQ2129" s="30"/>
      <c r="AR2129" s="30"/>
      <c r="AS2129" s="30"/>
      <c r="AT2129" s="30"/>
      <c r="AU2129" s="30"/>
      <c r="AV2129" s="30"/>
      <c r="AW2129" s="30"/>
      <c r="AX2129" s="30" t="s">
        <v>1443</v>
      </c>
      <c r="AY2129" s="30"/>
      <c r="AZ2129" s="30"/>
      <c r="BA2129" s="30"/>
      <c r="BB2129" s="30"/>
      <c r="BC2129" s="30"/>
      <c r="BD2129" s="30"/>
      <c r="BE2129" s="30"/>
      <c r="BF2129" s="30"/>
      <c r="BG2129" s="30"/>
      <c r="BH2129" s="30"/>
      <c r="BI2129" s="30"/>
      <c r="BJ2129" s="30"/>
      <c r="BK2129" s="30"/>
      <c r="BL2129" s="30"/>
      <c r="BM2129" s="30"/>
      <c r="BN2129" s="30"/>
      <c r="BO2129" s="30"/>
      <c r="BP2129" s="30"/>
      <c r="BQ2129" s="30"/>
      <c r="BR2129" s="30"/>
      <c r="BS2129" s="30"/>
      <c r="BT2129" s="30"/>
      <c r="BU2129" s="30"/>
      <c r="BV2129" s="30"/>
      <c r="BW2129" s="30"/>
      <c r="BX2129" s="30"/>
      <c r="BY2129" s="30"/>
      <c r="BZ2129" s="30"/>
      <c r="CA2129" s="30"/>
      <c r="CB2129" s="30"/>
      <c r="CC2129" s="30"/>
      <c r="CD2129" s="30"/>
      <c r="CE2129" s="30"/>
      <c r="CF2129" s="30"/>
      <c r="CG2129" s="30"/>
      <c r="CH2129" s="30"/>
      <c r="CI2129" s="30"/>
      <c r="CJ2129" s="30"/>
      <c r="CK2129" s="30"/>
      <c r="CL2129" s="30"/>
      <c r="CM2129" s="30" t="s">
        <v>603</v>
      </c>
      <c r="CN2129" s="30"/>
      <c r="CO2129" s="30"/>
      <c r="CP2129" s="30"/>
      <c r="CQ2129" s="30"/>
      <c r="CR2129" s="30"/>
    </row>
    <row r="2130" spans="1:96" x14ac:dyDescent="0.25">
      <c r="A2130" s="30"/>
      <c r="B2130" s="30"/>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c r="AK2130" s="30"/>
      <c r="AL2130" s="30"/>
      <c r="AM2130" s="30"/>
      <c r="AN2130" s="30"/>
      <c r="AO2130" s="30"/>
      <c r="AP2130" s="30"/>
      <c r="AQ2130" s="30"/>
      <c r="AR2130" s="30"/>
      <c r="AS2130" s="30"/>
      <c r="AT2130" s="30"/>
      <c r="AU2130" s="30"/>
      <c r="AV2130" s="30"/>
      <c r="AW2130" s="30"/>
      <c r="AX2130" s="30" t="s">
        <v>1459</v>
      </c>
      <c r="AY2130" s="30"/>
      <c r="AZ2130" s="30"/>
      <c r="BA2130" s="30"/>
      <c r="BB2130" s="30"/>
      <c r="BC2130" s="30"/>
      <c r="BD2130" s="30"/>
      <c r="BE2130" s="30"/>
      <c r="BF2130" s="30"/>
      <c r="BG2130" s="30"/>
      <c r="BH2130" s="30"/>
      <c r="BI2130" s="30"/>
      <c r="BJ2130" s="30"/>
      <c r="BK2130" s="30"/>
      <c r="BL2130" s="30"/>
      <c r="BM2130" s="30"/>
      <c r="BN2130" s="30"/>
      <c r="BO2130" s="30"/>
      <c r="BP2130" s="30"/>
      <c r="BQ2130" s="30"/>
      <c r="BR2130" s="30"/>
      <c r="BS2130" s="30"/>
      <c r="BT2130" s="30"/>
      <c r="BU2130" s="30"/>
      <c r="BV2130" s="30"/>
      <c r="BW2130" s="30"/>
      <c r="BX2130" s="30"/>
      <c r="BY2130" s="30"/>
      <c r="BZ2130" s="30"/>
      <c r="CA2130" s="30"/>
      <c r="CB2130" s="30"/>
      <c r="CC2130" s="30"/>
      <c r="CD2130" s="30"/>
      <c r="CE2130" s="30"/>
      <c r="CF2130" s="30"/>
      <c r="CG2130" s="30"/>
      <c r="CH2130" s="30"/>
      <c r="CI2130" s="30"/>
      <c r="CJ2130" s="30"/>
      <c r="CK2130" s="30"/>
      <c r="CL2130" s="30"/>
      <c r="CM2130" s="30" t="s">
        <v>606</v>
      </c>
      <c r="CN2130" s="30"/>
      <c r="CO2130" s="30"/>
      <c r="CP2130" s="30"/>
      <c r="CQ2130" s="30"/>
      <c r="CR2130" s="30"/>
    </row>
    <row r="2131" spans="1:96" x14ac:dyDescent="0.25">
      <c r="A2131" s="30"/>
      <c r="B2131" s="30"/>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t="s">
        <v>1527</v>
      </c>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t="s">
        <v>611</v>
      </c>
      <c r="CN2131" s="30"/>
      <c r="CO2131" s="30"/>
      <c r="CP2131" s="30"/>
      <c r="CQ2131" s="30"/>
      <c r="CR2131" s="30"/>
    </row>
    <row r="2132" spans="1:96" x14ac:dyDescent="0.25">
      <c r="A2132" s="30"/>
      <c r="B2132" s="30"/>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t="s">
        <v>523</v>
      </c>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t="s">
        <v>644</v>
      </c>
      <c r="CN2132" s="30"/>
      <c r="CO2132" s="30"/>
      <c r="CP2132" s="30"/>
      <c r="CQ2132" s="30"/>
      <c r="CR2132" s="30"/>
    </row>
    <row r="2133" spans="1:96" x14ac:dyDescent="0.25">
      <c r="A2133" s="30"/>
      <c r="B2133" s="30"/>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t="s">
        <v>561</v>
      </c>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t="s">
        <v>655</v>
      </c>
      <c r="CN2133" s="30"/>
      <c r="CO2133" s="30"/>
      <c r="CP2133" s="30"/>
      <c r="CQ2133" s="30"/>
      <c r="CR2133" s="30"/>
    </row>
    <row r="2134" spans="1:96" x14ac:dyDescent="0.25">
      <c r="A2134" s="30"/>
      <c r="B2134" s="30"/>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t="s">
        <v>569</v>
      </c>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t="s">
        <v>664</v>
      </c>
      <c r="CN2134" s="30"/>
      <c r="CO2134" s="30"/>
      <c r="CP2134" s="30"/>
      <c r="CQ2134" s="30"/>
      <c r="CR2134" s="30"/>
    </row>
    <row r="2135" spans="1:96" x14ac:dyDescent="0.25">
      <c r="A2135" s="30"/>
      <c r="B2135" s="30"/>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t="s">
        <v>586</v>
      </c>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t="s">
        <v>690</v>
      </c>
      <c r="CN2135" s="30"/>
      <c r="CO2135" s="30"/>
      <c r="CP2135" s="30"/>
      <c r="CQ2135" s="30"/>
      <c r="CR2135" s="30"/>
    </row>
    <row r="2136" spans="1:96" x14ac:dyDescent="0.25">
      <c r="A2136" s="30"/>
      <c r="B2136" s="30"/>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t="s">
        <v>632</v>
      </c>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t="s">
        <v>700</v>
      </c>
      <c r="CN2136" s="30"/>
      <c r="CO2136" s="30"/>
      <c r="CP2136" s="30"/>
      <c r="CQ2136" s="30"/>
      <c r="CR2136" s="30"/>
    </row>
    <row r="2137" spans="1:96" x14ac:dyDescent="0.25">
      <c r="A2137" s="30"/>
      <c r="B2137" s="30"/>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t="s">
        <v>645</v>
      </c>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t="s">
        <v>708</v>
      </c>
      <c r="CN2137" s="30"/>
      <c r="CO2137" s="30"/>
      <c r="CP2137" s="30"/>
      <c r="CQ2137" s="30"/>
      <c r="CR2137" s="30"/>
    </row>
    <row r="2138" spans="1:96" x14ac:dyDescent="0.25">
      <c r="A2138" s="30"/>
      <c r="B2138" s="30"/>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t="s">
        <v>646</v>
      </c>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t="s">
        <v>708</v>
      </c>
      <c r="CN2138" s="30"/>
      <c r="CO2138" s="30"/>
      <c r="CP2138" s="30"/>
      <c r="CQ2138" s="30"/>
      <c r="CR2138" s="30"/>
    </row>
    <row r="2139" spans="1:96" x14ac:dyDescent="0.25">
      <c r="A2139" s="30"/>
      <c r="B2139" s="30"/>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t="s">
        <v>647</v>
      </c>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t="s">
        <v>709</v>
      </c>
      <c r="CN2139" s="30"/>
      <c r="CO2139" s="30"/>
      <c r="CP2139" s="30"/>
      <c r="CQ2139" s="30"/>
      <c r="CR2139" s="30"/>
    </row>
    <row r="2140" spans="1:96" x14ac:dyDescent="0.25">
      <c r="A2140" s="30"/>
      <c r="B2140" s="30"/>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0" t="s">
        <v>651</v>
      </c>
      <c r="AY2140" s="30"/>
      <c r="AZ2140" s="30"/>
      <c r="BA2140" s="30"/>
      <c r="BB2140" s="30"/>
      <c r="BC2140" s="30"/>
      <c r="BD2140" s="30"/>
      <c r="BE2140" s="30"/>
      <c r="BF2140" s="30"/>
      <c r="BG2140" s="30"/>
      <c r="BH2140" s="30"/>
      <c r="BI2140" s="30"/>
      <c r="BJ2140" s="30"/>
      <c r="BK2140" s="30"/>
      <c r="BL2140" s="30"/>
      <c r="BM2140" s="30"/>
      <c r="BN2140" s="30"/>
      <c r="BO2140" s="30"/>
      <c r="BP2140" s="30"/>
      <c r="BQ2140" s="30"/>
      <c r="BR2140" s="30"/>
      <c r="BS2140" s="30"/>
      <c r="BT2140" s="30"/>
      <c r="BU2140" s="30"/>
      <c r="BV2140" s="30"/>
      <c r="BW2140" s="30"/>
      <c r="BX2140" s="30"/>
      <c r="BY2140" s="30"/>
      <c r="BZ2140" s="30"/>
      <c r="CA2140" s="30"/>
      <c r="CB2140" s="30"/>
      <c r="CC2140" s="30"/>
      <c r="CD2140" s="30"/>
      <c r="CE2140" s="30"/>
      <c r="CF2140" s="30"/>
      <c r="CG2140" s="30"/>
      <c r="CH2140" s="30"/>
      <c r="CI2140" s="30"/>
      <c r="CJ2140" s="30"/>
      <c r="CK2140" s="30"/>
      <c r="CL2140" s="30"/>
      <c r="CM2140" s="30" t="s">
        <v>712</v>
      </c>
      <c r="CN2140" s="30"/>
      <c r="CO2140" s="30"/>
      <c r="CP2140" s="30"/>
      <c r="CQ2140" s="30"/>
      <c r="CR2140" s="30"/>
    </row>
    <row r="2141" spans="1:96" x14ac:dyDescent="0.25">
      <c r="A2141" s="30"/>
      <c r="B2141" s="30"/>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0" t="s">
        <v>652</v>
      </c>
      <c r="AY2141" s="30"/>
      <c r="AZ2141" s="30"/>
      <c r="BA2141" s="30"/>
      <c r="BB2141" s="30"/>
      <c r="BC2141" s="30"/>
      <c r="BD2141" s="30"/>
      <c r="BE2141" s="30"/>
      <c r="BF2141" s="30"/>
      <c r="BG2141" s="30"/>
      <c r="BH2141" s="30"/>
      <c r="BI2141" s="30"/>
      <c r="BJ2141" s="30"/>
      <c r="BK2141" s="30"/>
      <c r="BL2141" s="30"/>
      <c r="BM2141" s="30"/>
      <c r="BN2141" s="30"/>
      <c r="BO2141" s="30"/>
      <c r="BP2141" s="30"/>
      <c r="BQ2141" s="30"/>
      <c r="BR2141" s="30"/>
      <c r="BS2141" s="30"/>
      <c r="BT2141" s="30"/>
      <c r="BU2141" s="30"/>
      <c r="BV2141" s="30"/>
      <c r="BW2141" s="30"/>
      <c r="BX2141" s="30"/>
      <c r="BY2141" s="30"/>
      <c r="BZ2141" s="30"/>
      <c r="CA2141" s="30"/>
      <c r="CB2141" s="30"/>
      <c r="CC2141" s="30"/>
      <c r="CD2141" s="30"/>
      <c r="CE2141" s="30"/>
      <c r="CF2141" s="30"/>
      <c r="CG2141" s="30"/>
      <c r="CH2141" s="30"/>
      <c r="CI2141" s="30"/>
      <c r="CJ2141" s="30"/>
      <c r="CK2141" s="30"/>
      <c r="CL2141" s="30"/>
      <c r="CM2141" s="30" t="s">
        <v>713</v>
      </c>
      <c r="CN2141" s="30"/>
      <c r="CO2141" s="30"/>
      <c r="CP2141" s="30"/>
      <c r="CQ2141" s="30"/>
      <c r="CR2141" s="30"/>
    </row>
    <row r="2142" spans="1:96" x14ac:dyDescent="0.25">
      <c r="A2142" s="30"/>
      <c r="B2142" s="30"/>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0" t="s">
        <v>662</v>
      </c>
      <c r="AY2142" s="30"/>
      <c r="AZ2142" s="30"/>
      <c r="BA2142" s="30"/>
      <c r="BB2142" s="30"/>
      <c r="BC2142" s="30"/>
      <c r="BD2142" s="30"/>
      <c r="BE2142" s="30"/>
      <c r="BF2142" s="30"/>
      <c r="BG2142" s="30"/>
      <c r="BH2142" s="30"/>
      <c r="BI2142" s="30"/>
      <c r="BJ2142" s="30"/>
      <c r="BK2142" s="30"/>
      <c r="BL2142" s="30"/>
      <c r="BM2142" s="30"/>
      <c r="BN2142" s="30"/>
      <c r="BO2142" s="30"/>
      <c r="BP2142" s="30"/>
      <c r="BQ2142" s="30"/>
      <c r="BR2142" s="30"/>
      <c r="BS2142" s="30"/>
      <c r="BT2142" s="30"/>
      <c r="BU2142" s="30"/>
      <c r="BV2142" s="30"/>
      <c r="BW2142" s="30"/>
      <c r="BX2142" s="30"/>
      <c r="BY2142" s="30"/>
      <c r="BZ2142" s="30"/>
      <c r="CA2142" s="30"/>
      <c r="CB2142" s="30"/>
      <c r="CC2142" s="30"/>
      <c r="CD2142" s="30"/>
      <c r="CE2142" s="30"/>
      <c r="CF2142" s="30"/>
      <c r="CG2142" s="30"/>
      <c r="CH2142" s="30"/>
      <c r="CI2142" s="30"/>
      <c r="CJ2142" s="30"/>
      <c r="CK2142" s="30"/>
      <c r="CL2142" s="30"/>
      <c r="CM2142" s="30" t="s">
        <v>732</v>
      </c>
      <c r="CN2142" s="30"/>
      <c r="CO2142" s="30"/>
      <c r="CP2142" s="30"/>
      <c r="CQ2142" s="30"/>
      <c r="CR2142" s="30"/>
    </row>
    <row r="2143" spans="1:96" x14ac:dyDescent="0.25">
      <c r="A2143" s="30"/>
      <c r="B2143" s="30"/>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0" t="s">
        <v>676</v>
      </c>
      <c r="AY2143" s="30"/>
      <c r="AZ2143" s="30"/>
      <c r="BA2143" s="30"/>
      <c r="BB2143" s="30"/>
      <c r="BC2143" s="30"/>
      <c r="BD2143" s="30"/>
      <c r="BE2143" s="30"/>
      <c r="BF2143" s="30"/>
      <c r="BG2143" s="30"/>
      <c r="BH2143" s="30"/>
      <c r="BI2143" s="30"/>
      <c r="BJ2143" s="30"/>
      <c r="BK2143" s="30"/>
      <c r="BL2143" s="30"/>
      <c r="BM2143" s="30"/>
      <c r="BN2143" s="30"/>
      <c r="BO2143" s="30"/>
      <c r="BP2143" s="30"/>
      <c r="BQ2143" s="30"/>
      <c r="BR2143" s="30"/>
      <c r="BS2143" s="30"/>
      <c r="BT2143" s="30"/>
      <c r="BU2143" s="30"/>
      <c r="BV2143" s="30"/>
      <c r="BW2143" s="30"/>
      <c r="BX2143" s="30"/>
      <c r="BY2143" s="30"/>
      <c r="BZ2143" s="30"/>
      <c r="CA2143" s="30"/>
      <c r="CB2143" s="30"/>
      <c r="CC2143" s="30"/>
      <c r="CD2143" s="30"/>
      <c r="CE2143" s="30"/>
      <c r="CF2143" s="30"/>
      <c r="CG2143" s="30"/>
      <c r="CH2143" s="30"/>
      <c r="CI2143" s="30"/>
      <c r="CJ2143" s="30"/>
      <c r="CK2143" s="30"/>
      <c r="CL2143" s="30"/>
      <c r="CM2143" s="30" t="s">
        <v>745</v>
      </c>
      <c r="CN2143" s="30"/>
      <c r="CO2143" s="30"/>
      <c r="CP2143" s="30"/>
      <c r="CQ2143" s="30"/>
      <c r="CR2143" s="30"/>
    </row>
    <row r="2144" spans="1:96" x14ac:dyDescent="0.25">
      <c r="A2144" s="30"/>
      <c r="B2144" s="30"/>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t="s">
        <v>678</v>
      </c>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t="s">
        <v>780</v>
      </c>
      <c r="CN2144" s="30"/>
      <c r="CO2144" s="30"/>
      <c r="CP2144" s="30"/>
      <c r="CQ2144" s="30"/>
      <c r="CR2144" s="30"/>
    </row>
    <row r="2145" spans="1:96" x14ac:dyDescent="0.25">
      <c r="A2145" s="30"/>
      <c r="B2145" s="30"/>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t="s">
        <v>696</v>
      </c>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t="s">
        <v>811</v>
      </c>
      <c r="CN2145" s="30"/>
      <c r="CO2145" s="30"/>
      <c r="CP2145" s="30"/>
      <c r="CQ2145" s="30"/>
      <c r="CR2145" s="30"/>
    </row>
    <row r="2146" spans="1:96" x14ac:dyDescent="0.25">
      <c r="A2146" s="30"/>
      <c r="B2146" s="30"/>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t="s">
        <v>697</v>
      </c>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t="s">
        <v>820</v>
      </c>
      <c r="CN2146" s="30"/>
      <c r="CO2146" s="30"/>
      <c r="CP2146" s="30"/>
      <c r="CQ2146" s="30"/>
      <c r="CR2146" s="30"/>
    </row>
    <row r="2147" spans="1:96" x14ac:dyDescent="0.25">
      <c r="A2147" s="30"/>
      <c r="B2147" s="30"/>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t="s">
        <v>699</v>
      </c>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t="s">
        <v>828</v>
      </c>
      <c r="CN2147" s="30"/>
      <c r="CO2147" s="30"/>
      <c r="CP2147" s="30"/>
      <c r="CQ2147" s="30"/>
      <c r="CR2147" s="30"/>
    </row>
    <row r="2148" spans="1:96" x14ac:dyDescent="0.25">
      <c r="A2148" s="30"/>
      <c r="B2148" s="30"/>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t="s">
        <v>704</v>
      </c>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t="s">
        <v>830</v>
      </c>
      <c r="CN2148" s="30"/>
      <c r="CO2148" s="30"/>
      <c r="CP2148" s="30"/>
      <c r="CQ2148" s="30"/>
      <c r="CR2148" s="30"/>
    </row>
    <row r="2149" spans="1:96" x14ac:dyDescent="0.25">
      <c r="A2149" s="30"/>
      <c r="B2149" s="30"/>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0" t="s">
        <v>725</v>
      </c>
      <c r="AY2149" s="30"/>
      <c r="AZ2149" s="30"/>
      <c r="BA2149" s="30"/>
      <c r="BB2149" s="30"/>
      <c r="BC2149" s="30"/>
      <c r="BD2149" s="30"/>
      <c r="BE2149" s="30"/>
      <c r="BF2149" s="30"/>
      <c r="BG2149" s="30"/>
      <c r="BH2149" s="30"/>
      <c r="BI2149" s="30"/>
      <c r="BJ2149" s="30"/>
      <c r="BK2149" s="30"/>
      <c r="BL2149" s="30"/>
      <c r="BM2149" s="30"/>
      <c r="BN2149" s="30"/>
      <c r="BO2149" s="30"/>
      <c r="BP2149" s="30"/>
      <c r="BQ2149" s="30"/>
      <c r="BR2149" s="30"/>
      <c r="BS2149" s="30"/>
      <c r="BT2149" s="30"/>
      <c r="BU2149" s="30"/>
      <c r="BV2149" s="30"/>
      <c r="BW2149" s="30"/>
      <c r="BX2149" s="30"/>
      <c r="BY2149" s="30"/>
      <c r="BZ2149" s="30"/>
      <c r="CA2149" s="30"/>
      <c r="CB2149" s="30"/>
      <c r="CC2149" s="30"/>
      <c r="CD2149" s="30"/>
      <c r="CE2149" s="30"/>
      <c r="CF2149" s="30"/>
      <c r="CG2149" s="30"/>
      <c r="CH2149" s="30"/>
      <c r="CI2149" s="30"/>
      <c r="CJ2149" s="30"/>
      <c r="CK2149" s="30"/>
      <c r="CL2149" s="30"/>
      <c r="CM2149" s="30" t="s">
        <v>849</v>
      </c>
      <c r="CN2149" s="30"/>
      <c r="CO2149" s="30"/>
      <c r="CP2149" s="30"/>
      <c r="CQ2149" s="30"/>
      <c r="CR2149" s="30"/>
    </row>
    <row r="2150" spans="1:96" x14ac:dyDescent="0.25">
      <c r="A2150" s="30"/>
      <c r="B2150" s="30"/>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c r="AK2150" s="30"/>
      <c r="AL2150" s="30"/>
      <c r="AM2150" s="30"/>
      <c r="AN2150" s="30"/>
      <c r="AO2150" s="30"/>
      <c r="AP2150" s="30"/>
      <c r="AQ2150" s="30"/>
      <c r="AR2150" s="30"/>
      <c r="AS2150" s="30"/>
      <c r="AT2150" s="30"/>
      <c r="AU2150" s="30"/>
      <c r="AV2150" s="30"/>
      <c r="AW2150" s="30"/>
      <c r="AX2150" s="30" t="s">
        <v>744</v>
      </c>
      <c r="AY2150" s="30"/>
      <c r="AZ2150" s="30"/>
      <c r="BA2150" s="30"/>
      <c r="BB2150" s="30"/>
      <c r="BC2150" s="30"/>
      <c r="BD2150" s="30"/>
      <c r="BE2150" s="30"/>
      <c r="BF2150" s="30"/>
      <c r="BG2150" s="30"/>
      <c r="BH2150" s="30"/>
      <c r="BI2150" s="30"/>
      <c r="BJ2150" s="30"/>
      <c r="BK2150" s="30"/>
      <c r="BL2150" s="30"/>
      <c r="BM2150" s="30"/>
      <c r="BN2150" s="30"/>
      <c r="BO2150" s="30"/>
      <c r="BP2150" s="30"/>
      <c r="BQ2150" s="30"/>
      <c r="BR2150" s="30"/>
      <c r="BS2150" s="30"/>
      <c r="BT2150" s="30"/>
      <c r="BU2150" s="30"/>
      <c r="BV2150" s="30"/>
      <c r="BW2150" s="30"/>
      <c r="BX2150" s="30"/>
      <c r="BY2150" s="30"/>
      <c r="BZ2150" s="30"/>
      <c r="CA2150" s="30"/>
      <c r="CB2150" s="30"/>
      <c r="CC2150" s="30"/>
      <c r="CD2150" s="30"/>
      <c r="CE2150" s="30"/>
      <c r="CF2150" s="30"/>
      <c r="CG2150" s="30"/>
      <c r="CH2150" s="30"/>
      <c r="CI2150" s="30"/>
      <c r="CJ2150" s="30"/>
      <c r="CK2150" s="30"/>
      <c r="CL2150" s="30"/>
      <c r="CM2150" s="30" t="s">
        <v>857</v>
      </c>
      <c r="CN2150" s="30"/>
      <c r="CO2150" s="30"/>
      <c r="CP2150" s="30"/>
      <c r="CQ2150" s="30"/>
      <c r="CR2150" s="30"/>
    </row>
    <row r="2151" spans="1:96" x14ac:dyDescent="0.25">
      <c r="A2151" s="30"/>
      <c r="B2151" s="30"/>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t="s">
        <v>746</v>
      </c>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t="s">
        <v>858</v>
      </c>
      <c r="CN2151" s="30"/>
      <c r="CO2151" s="30"/>
      <c r="CP2151" s="30"/>
      <c r="CQ2151" s="30"/>
      <c r="CR2151" s="30"/>
    </row>
    <row r="2152" spans="1:96" x14ac:dyDescent="0.25">
      <c r="A2152" s="30"/>
      <c r="B2152" s="30"/>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t="s">
        <v>756</v>
      </c>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t="s">
        <v>859</v>
      </c>
      <c r="CN2152" s="30"/>
      <c r="CO2152" s="30"/>
      <c r="CP2152" s="30"/>
      <c r="CQ2152" s="30"/>
      <c r="CR2152" s="30"/>
    </row>
    <row r="2153" spans="1:96" x14ac:dyDescent="0.25">
      <c r="A2153" s="30"/>
      <c r="B2153" s="30"/>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t="s">
        <v>775</v>
      </c>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t="s">
        <v>865</v>
      </c>
      <c r="CN2153" s="30"/>
      <c r="CO2153" s="30"/>
      <c r="CP2153" s="30"/>
      <c r="CQ2153" s="30"/>
      <c r="CR2153" s="30"/>
    </row>
    <row r="2154" spans="1:96" x14ac:dyDescent="0.25">
      <c r="A2154" s="30"/>
      <c r="B2154" s="30"/>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t="s">
        <v>800</v>
      </c>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t="s">
        <v>867</v>
      </c>
      <c r="CN2154" s="30"/>
      <c r="CO2154" s="30"/>
      <c r="CP2154" s="30"/>
      <c r="CQ2154" s="30"/>
      <c r="CR2154" s="30"/>
    </row>
    <row r="2155" spans="1:96" x14ac:dyDescent="0.25">
      <c r="A2155" s="30"/>
      <c r="B2155" s="30"/>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0"/>
      <c r="AH2155" s="30"/>
      <c r="AI2155" s="30"/>
      <c r="AJ2155" s="30"/>
      <c r="AK2155" s="30"/>
      <c r="AL2155" s="30"/>
      <c r="AM2155" s="30"/>
      <c r="AN2155" s="30"/>
      <c r="AO2155" s="30"/>
      <c r="AP2155" s="30"/>
      <c r="AQ2155" s="30"/>
      <c r="AR2155" s="30"/>
      <c r="AS2155" s="30"/>
      <c r="AT2155" s="30"/>
      <c r="AU2155" s="30"/>
      <c r="AV2155" s="30"/>
      <c r="AW2155" s="30"/>
      <c r="AX2155" s="30" t="s">
        <v>801</v>
      </c>
      <c r="AY2155" s="30"/>
      <c r="AZ2155" s="30"/>
      <c r="BA2155" s="30"/>
      <c r="BB2155" s="30"/>
      <c r="BC2155" s="30"/>
      <c r="BD2155" s="30"/>
      <c r="BE2155" s="30"/>
      <c r="BF2155" s="30"/>
      <c r="BG2155" s="30"/>
      <c r="BH2155" s="30"/>
      <c r="BI2155" s="30"/>
      <c r="BJ2155" s="30"/>
      <c r="BK2155" s="30"/>
      <c r="BL2155" s="30"/>
      <c r="BM2155" s="30"/>
      <c r="BN2155" s="30"/>
      <c r="BO2155" s="30"/>
      <c r="BP2155" s="30"/>
      <c r="BQ2155" s="30"/>
      <c r="BR2155" s="30"/>
      <c r="BS2155" s="30"/>
      <c r="BT2155" s="30"/>
      <c r="BU2155" s="30"/>
      <c r="BV2155" s="30"/>
      <c r="BW2155" s="30"/>
      <c r="BX2155" s="30"/>
      <c r="BY2155" s="30"/>
      <c r="BZ2155" s="30"/>
      <c r="CA2155" s="30"/>
      <c r="CB2155" s="30"/>
      <c r="CC2155" s="30"/>
      <c r="CD2155" s="30"/>
      <c r="CE2155" s="30"/>
      <c r="CF2155" s="30"/>
      <c r="CG2155" s="30"/>
      <c r="CH2155" s="30"/>
      <c r="CI2155" s="30"/>
      <c r="CJ2155" s="30"/>
      <c r="CK2155" s="30"/>
      <c r="CL2155" s="30"/>
      <c r="CM2155" s="30" t="s">
        <v>871</v>
      </c>
      <c r="CN2155" s="30"/>
      <c r="CO2155" s="30"/>
      <c r="CP2155" s="30"/>
      <c r="CQ2155" s="30"/>
      <c r="CR2155" s="30"/>
    </row>
    <row r="2156" spans="1:96" x14ac:dyDescent="0.25">
      <c r="A2156" s="30"/>
      <c r="B2156" s="30"/>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c r="AK2156" s="30"/>
      <c r="AL2156" s="30"/>
      <c r="AM2156" s="30"/>
      <c r="AN2156" s="30"/>
      <c r="AO2156" s="30"/>
      <c r="AP2156" s="30"/>
      <c r="AQ2156" s="30"/>
      <c r="AR2156" s="30"/>
      <c r="AS2156" s="30"/>
      <c r="AT2156" s="30"/>
      <c r="AU2156" s="30"/>
      <c r="AV2156" s="30"/>
      <c r="AW2156" s="30"/>
      <c r="AX2156" s="30" t="s">
        <v>816</v>
      </c>
      <c r="AY2156" s="30"/>
      <c r="AZ2156" s="30"/>
      <c r="BA2156" s="30"/>
      <c r="BB2156" s="30"/>
      <c r="BC2156" s="30"/>
      <c r="BD2156" s="30"/>
      <c r="BE2156" s="30"/>
      <c r="BF2156" s="30"/>
      <c r="BG2156" s="30"/>
      <c r="BH2156" s="30"/>
      <c r="BI2156" s="30"/>
      <c r="BJ2156" s="30"/>
      <c r="BK2156" s="30"/>
      <c r="BL2156" s="30"/>
      <c r="BM2156" s="30"/>
      <c r="BN2156" s="30"/>
      <c r="BO2156" s="30"/>
      <c r="BP2156" s="30"/>
      <c r="BQ2156" s="30"/>
      <c r="BR2156" s="30"/>
      <c r="BS2156" s="30"/>
      <c r="BT2156" s="30"/>
      <c r="BU2156" s="30"/>
      <c r="BV2156" s="30"/>
      <c r="BW2156" s="30"/>
      <c r="BX2156" s="30"/>
      <c r="BY2156" s="30"/>
      <c r="BZ2156" s="30"/>
      <c r="CA2156" s="30"/>
      <c r="CB2156" s="30"/>
      <c r="CC2156" s="30"/>
      <c r="CD2156" s="30"/>
      <c r="CE2156" s="30"/>
      <c r="CF2156" s="30"/>
      <c r="CG2156" s="30"/>
      <c r="CH2156" s="30"/>
      <c r="CI2156" s="30"/>
      <c r="CJ2156" s="30"/>
      <c r="CK2156" s="30"/>
      <c r="CL2156" s="30"/>
      <c r="CM2156" s="30" t="s">
        <v>889</v>
      </c>
      <c r="CN2156" s="30"/>
      <c r="CO2156" s="30"/>
      <c r="CP2156" s="30"/>
      <c r="CQ2156" s="30"/>
      <c r="CR2156" s="30"/>
    </row>
    <row r="2157" spans="1:96" x14ac:dyDescent="0.25">
      <c r="A2157" s="30"/>
      <c r="B2157" s="30"/>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c r="AK2157" s="30"/>
      <c r="AL2157" s="30"/>
      <c r="AM2157" s="30"/>
      <c r="AN2157" s="30"/>
      <c r="AO2157" s="30"/>
      <c r="AP2157" s="30"/>
      <c r="AQ2157" s="30"/>
      <c r="AR2157" s="30"/>
      <c r="AS2157" s="30"/>
      <c r="AT2157" s="30"/>
      <c r="AU2157" s="30"/>
      <c r="AV2157" s="30"/>
      <c r="AW2157" s="30"/>
      <c r="AX2157" s="30" t="s">
        <v>817</v>
      </c>
      <c r="AY2157" s="30"/>
      <c r="AZ2157" s="30"/>
      <c r="BA2157" s="30"/>
      <c r="BB2157" s="30"/>
      <c r="BC2157" s="30"/>
      <c r="BD2157" s="30"/>
      <c r="BE2157" s="30"/>
      <c r="BF2157" s="30"/>
      <c r="BG2157" s="30"/>
      <c r="BH2157" s="30"/>
      <c r="BI2157" s="30"/>
      <c r="BJ2157" s="30"/>
      <c r="BK2157" s="30"/>
      <c r="BL2157" s="30"/>
      <c r="BM2157" s="30"/>
      <c r="BN2157" s="30"/>
      <c r="BO2157" s="30"/>
      <c r="BP2157" s="30"/>
      <c r="BQ2157" s="30"/>
      <c r="BR2157" s="30"/>
      <c r="BS2157" s="30"/>
      <c r="BT2157" s="30"/>
      <c r="BU2157" s="30"/>
      <c r="BV2157" s="30"/>
      <c r="BW2157" s="30"/>
      <c r="BX2157" s="30"/>
      <c r="BY2157" s="30"/>
      <c r="BZ2157" s="30"/>
      <c r="CA2157" s="30"/>
      <c r="CB2157" s="30"/>
      <c r="CC2157" s="30"/>
      <c r="CD2157" s="30"/>
      <c r="CE2157" s="30"/>
      <c r="CF2157" s="30"/>
      <c r="CG2157" s="30"/>
      <c r="CH2157" s="30"/>
      <c r="CI2157" s="30"/>
      <c r="CJ2157" s="30"/>
      <c r="CK2157" s="30"/>
      <c r="CL2157" s="30"/>
      <c r="CM2157" s="30" t="s">
        <v>890</v>
      </c>
      <c r="CN2157" s="30"/>
      <c r="CO2157" s="30"/>
      <c r="CP2157" s="30"/>
      <c r="CQ2157" s="30"/>
      <c r="CR2157" s="30"/>
    </row>
    <row r="2158" spans="1:96" x14ac:dyDescent="0.25">
      <c r="A2158" s="30"/>
      <c r="B2158" s="30"/>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t="s">
        <v>824</v>
      </c>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t="s">
        <v>895</v>
      </c>
      <c r="CN2158" s="30"/>
      <c r="CO2158" s="30"/>
      <c r="CP2158" s="30"/>
      <c r="CQ2158" s="30"/>
      <c r="CR2158" s="30"/>
    </row>
    <row r="2159" spans="1:96" x14ac:dyDescent="0.25">
      <c r="A2159" s="30"/>
      <c r="B2159" s="30"/>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t="s">
        <v>827</v>
      </c>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t="s">
        <v>898</v>
      </c>
      <c r="CN2159" s="30"/>
      <c r="CO2159" s="30"/>
      <c r="CP2159" s="30"/>
      <c r="CQ2159" s="30"/>
      <c r="CR2159" s="30"/>
    </row>
    <row r="2160" spans="1:96" x14ac:dyDescent="0.25">
      <c r="A2160" s="30"/>
      <c r="B2160" s="30"/>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t="s">
        <v>836</v>
      </c>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t="s">
        <v>903</v>
      </c>
      <c r="CN2160" s="30"/>
      <c r="CO2160" s="30"/>
      <c r="CP2160" s="30"/>
      <c r="CQ2160" s="30"/>
      <c r="CR2160" s="30"/>
    </row>
    <row r="2161" spans="1:96" x14ac:dyDescent="0.25">
      <c r="A2161" s="30"/>
      <c r="B2161" s="30"/>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t="s">
        <v>844</v>
      </c>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t="s">
        <v>906</v>
      </c>
      <c r="CN2161" s="30"/>
      <c r="CO2161" s="30"/>
      <c r="CP2161" s="30"/>
      <c r="CQ2161" s="30"/>
      <c r="CR2161" s="30"/>
    </row>
    <row r="2162" spans="1:96" x14ac:dyDescent="0.25">
      <c r="A2162" s="30"/>
      <c r="B2162" s="30"/>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t="s">
        <v>879</v>
      </c>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t="s">
        <v>907</v>
      </c>
      <c r="CN2162" s="30"/>
      <c r="CO2162" s="30"/>
      <c r="CP2162" s="30"/>
      <c r="CQ2162" s="30"/>
      <c r="CR2162" s="30"/>
    </row>
    <row r="2163" spans="1:96" x14ac:dyDescent="0.25">
      <c r="A2163" s="30"/>
      <c r="B2163" s="30"/>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t="s">
        <v>880</v>
      </c>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t="s">
        <v>908</v>
      </c>
      <c r="CN2163" s="30"/>
      <c r="CO2163" s="30"/>
      <c r="CP2163" s="30"/>
      <c r="CQ2163" s="30"/>
      <c r="CR2163" s="30"/>
    </row>
    <row r="2164" spans="1:96" x14ac:dyDescent="0.25">
      <c r="A2164" s="30"/>
      <c r="B2164" s="30"/>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t="s">
        <v>882</v>
      </c>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t="s">
        <v>925</v>
      </c>
      <c r="CN2164" s="30"/>
      <c r="CO2164" s="30"/>
      <c r="CP2164" s="30"/>
      <c r="CQ2164" s="30"/>
      <c r="CR2164" s="30"/>
    </row>
    <row r="2165" spans="1:96" x14ac:dyDescent="0.25">
      <c r="A2165" s="30"/>
      <c r="B2165" s="30"/>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t="s">
        <v>881</v>
      </c>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t="s">
        <v>926</v>
      </c>
      <c r="CN2165" s="30"/>
      <c r="CO2165" s="30"/>
      <c r="CP2165" s="30"/>
      <c r="CQ2165" s="30"/>
      <c r="CR2165" s="30"/>
    </row>
    <row r="2166" spans="1:96" x14ac:dyDescent="0.25">
      <c r="A2166" s="30"/>
      <c r="B2166" s="30"/>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t="s">
        <v>887</v>
      </c>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t="s">
        <v>934</v>
      </c>
      <c r="CN2166" s="30"/>
      <c r="CO2166" s="30"/>
      <c r="CP2166" s="30"/>
      <c r="CQ2166" s="30"/>
      <c r="CR2166" s="30"/>
    </row>
    <row r="2167" spans="1:96" x14ac:dyDescent="0.25">
      <c r="A2167" s="30"/>
      <c r="B2167" s="30"/>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c r="AK2167" s="30"/>
      <c r="AL2167" s="30"/>
      <c r="AM2167" s="30"/>
      <c r="AN2167" s="30"/>
      <c r="AO2167" s="30"/>
      <c r="AP2167" s="30"/>
      <c r="AQ2167" s="30"/>
      <c r="AR2167" s="30"/>
      <c r="AS2167" s="30"/>
      <c r="AT2167" s="30"/>
      <c r="AU2167" s="30"/>
      <c r="AV2167" s="30"/>
      <c r="AW2167" s="30"/>
      <c r="AX2167" s="30" t="s">
        <v>896</v>
      </c>
      <c r="AY2167" s="30"/>
      <c r="AZ2167" s="30"/>
      <c r="BA2167" s="30"/>
      <c r="BB2167" s="30"/>
      <c r="BC2167" s="30"/>
      <c r="BD2167" s="30"/>
      <c r="BE2167" s="30"/>
      <c r="BF2167" s="30"/>
      <c r="BG2167" s="30"/>
      <c r="BH2167" s="30"/>
      <c r="BI2167" s="30"/>
      <c r="BJ2167" s="30"/>
      <c r="BK2167" s="30"/>
      <c r="BL2167" s="30"/>
      <c r="BM2167" s="30"/>
      <c r="BN2167" s="30"/>
      <c r="BO2167" s="30"/>
      <c r="BP2167" s="30"/>
      <c r="BQ2167" s="30"/>
      <c r="BR2167" s="30"/>
      <c r="BS2167" s="30"/>
      <c r="BT2167" s="30"/>
      <c r="BU2167" s="30"/>
      <c r="BV2167" s="30"/>
      <c r="BW2167" s="30"/>
      <c r="BX2167" s="30"/>
      <c r="BY2167" s="30"/>
      <c r="BZ2167" s="30"/>
      <c r="CA2167" s="30"/>
      <c r="CB2167" s="30"/>
      <c r="CC2167" s="30"/>
      <c r="CD2167" s="30"/>
      <c r="CE2167" s="30"/>
      <c r="CF2167" s="30"/>
      <c r="CG2167" s="30"/>
      <c r="CH2167" s="30"/>
      <c r="CI2167" s="30"/>
      <c r="CJ2167" s="30"/>
      <c r="CK2167" s="30"/>
      <c r="CL2167" s="30"/>
      <c r="CM2167" s="30" t="s">
        <v>943</v>
      </c>
      <c r="CN2167" s="30"/>
      <c r="CO2167" s="30"/>
      <c r="CP2167" s="30"/>
      <c r="CQ2167" s="30"/>
      <c r="CR2167" s="30"/>
    </row>
    <row r="2168" spans="1:96" x14ac:dyDescent="0.25">
      <c r="A2168" s="30"/>
      <c r="B2168" s="30"/>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c r="AK2168" s="30"/>
      <c r="AL2168" s="30"/>
      <c r="AM2168" s="30"/>
      <c r="AN2168" s="30"/>
      <c r="AO2168" s="30"/>
      <c r="AP2168" s="30"/>
      <c r="AQ2168" s="30"/>
      <c r="AR2168" s="30"/>
      <c r="AS2168" s="30"/>
      <c r="AT2168" s="30"/>
      <c r="AU2168" s="30"/>
      <c r="AV2168" s="30"/>
      <c r="AW2168" s="30"/>
      <c r="AX2168" s="30" t="s">
        <v>911</v>
      </c>
      <c r="AY2168" s="30"/>
      <c r="AZ2168" s="30"/>
      <c r="BA2168" s="30"/>
      <c r="BB2168" s="30"/>
      <c r="BC2168" s="30"/>
      <c r="BD2168" s="30"/>
      <c r="BE2168" s="30"/>
      <c r="BF2168" s="30"/>
      <c r="BG2168" s="30"/>
      <c r="BH2168" s="30"/>
      <c r="BI2168" s="30"/>
      <c r="BJ2168" s="30"/>
      <c r="BK2168" s="30"/>
      <c r="BL2168" s="30"/>
      <c r="BM2168" s="30"/>
      <c r="BN2168" s="30"/>
      <c r="BO2168" s="30"/>
      <c r="BP2168" s="30"/>
      <c r="BQ2168" s="30"/>
      <c r="BR2168" s="30"/>
      <c r="BS2168" s="30"/>
      <c r="BT2168" s="30"/>
      <c r="BU2168" s="30"/>
      <c r="BV2168" s="30"/>
      <c r="BW2168" s="30"/>
      <c r="BX2168" s="30"/>
      <c r="BY2168" s="30"/>
      <c r="BZ2168" s="30"/>
      <c r="CA2168" s="30"/>
      <c r="CB2168" s="30"/>
      <c r="CC2168" s="30"/>
      <c r="CD2168" s="30"/>
      <c r="CE2168" s="30"/>
      <c r="CF2168" s="30"/>
      <c r="CG2168" s="30"/>
      <c r="CH2168" s="30"/>
      <c r="CI2168" s="30"/>
      <c r="CJ2168" s="30"/>
      <c r="CK2168" s="30"/>
      <c r="CL2168" s="30"/>
      <c r="CM2168" s="30" t="s">
        <v>957</v>
      </c>
      <c r="CN2168" s="30"/>
      <c r="CO2168" s="30"/>
      <c r="CP2168" s="30"/>
      <c r="CQ2168" s="30"/>
      <c r="CR2168" s="30"/>
    </row>
    <row r="2169" spans="1:96" x14ac:dyDescent="0.25">
      <c r="A2169" s="30"/>
      <c r="B2169" s="30"/>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c r="AK2169" s="30"/>
      <c r="AL2169" s="30"/>
      <c r="AM2169" s="30"/>
      <c r="AN2169" s="30"/>
      <c r="AO2169" s="30"/>
      <c r="AP2169" s="30"/>
      <c r="AQ2169" s="30"/>
      <c r="AR2169" s="30"/>
      <c r="AS2169" s="30"/>
      <c r="AT2169" s="30"/>
      <c r="AU2169" s="30"/>
      <c r="AV2169" s="30"/>
      <c r="AW2169" s="30"/>
      <c r="AX2169" s="30" t="s">
        <v>922</v>
      </c>
      <c r="AY2169" s="30"/>
      <c r="AZ2169" s="30"/>
      <c r="BA2169" s="30"/>
      <c r="BB2169" s="30"/>
      <c r="BC2169" s="30"/>
      <c r="BD2169" s="30"/>
      <c r="BE2169" s="30"/>
      <c r="BF2169" s="30"/>
      <c r="BG2169" s="30"/>
      <c r="BH2169" s="30"/>
      <c r="BI2169" s="30"/>
      <c r="BJ2169" s="30"/>
      <c r="BK2169" s="30"/>
      <c r="BL2169" s="30"/>
      <c r="BM2169" s="30"/>
      <c r="BN2169" s="30"/>
      <c r="BO2169" s="30"/>
      <c r="BP2169" s="30"/>
      <c r="BQ2169" s="30"/>
      <c r="BR2169" s="30"/>
      <c r="BS2169" s="30"/>
      <c r="BT2169" s="30"/>
      <c r="BU2169" s="30"/>
      <c r="BV2169" s="30"/>
      <c r="BW2169" s="30"/>
      <c r="BX2169" s="30"/>
      <c r="BY2169" s="30"/>
      <c r="BZ2169" s="30"/>
      <c r="CA2169" s="30"/>
      <c r="CB2169" s="30"/>
      <c r="CC2169" s="30"/>
      <c r="CD2169" s="30"/>
      <c r="CE2169" s="30"/>
      <c r="CF2169" s="30"/>
      <c r="CG2169" s="30"/>
      <c r="CH2169" s="30"/>
      <c r="CI2169" s="30"/>
      <c r="CJ2169" s="30"/>
      <c r="CK2169" s="30"/>
      <c r="CL2169" s="30"/>
      <c r="CM2169" s="30" t="s">
        <v>3012</v>
      </c>
      <c r="CN2169" s="30"/>
      <c r="CO2169" s="30"/>
      <c r="CP2169" s="30"/>
      <c r="CQ2169" s="30"/>
      <c r="CR2169" s="30"/>
    </row>
    <row r="2170" spans="1:96" x14ac:dyDescent="0.25">
      <c r="AX2170" s="201" t="s">
        <v>947</v>
      </c>
    </row>
    <row r="2171" spans="1:96" x14ac:dyDescent="0.25">
      <c r="AX2171" s="201" t="s">
        <v>3012</v>
      </c>
    </row>
  </sheetData>
  <sheetProtection password="C50A" sheet="1" objects="1" scenarios="1"/>
  <mergeCells count="225">
    <mergeCell ref="J150:K151"/>
    <mergeCell ref="M150:Q151"/>
    <mergeCell ref="A25:K25"/>
    <mergeCell ref="A95:B98"/>
    <mergeCell ref="C5:D5"/>
    <mergeCell ref="F5:G5"/>
    <mergeCell ref="H5:K5"/>
    <mergeCell ref="C6:D6"/>
    <mergeCell ref="C7:D7"/>
    <mergeCell ref="H7:K7"/>
    <mergeCell ref="C3:D3"/>
    <mergeCell ref="F3:G3"/>
    <mergeCell ref="H3:K3"/>
    <mergeCell ref="C4:D4"/>
    <mergeCell ref="F4:G4"/>
    <mergeCell ref="H4:K4"/>
    <mergeCell ref="A13:B14"/>
    <mergeCell ref="C13:D14"/>
    <mergeCell ref="E13:G14"/>
    <mergeCell ref="H13:K14"/>
    <mergeCell ref="A15:B16"/>
    <mergeCell ref="C15:D16"/>
    <mergeCell ref="E15:G16"/>
    <mergeCell ref="H15:K16"/>
    <mergeCell ref="C8:D8"/>
    <mergeCell ref="F8:G8"/>
    <mergeCell ref="H8:K8"/>
    <mergeCell ref="C9:D9"/>
    <mergeCell ref="F9:G11"/>
    <mergeCell ref="H9:K11"/>
    <mergeCell ref="C10:D10"/>
    <mergeCell ref="C11:D11"/>
    <mergeCell ref="A21:B22"/>
    <mergeCell ref="C21:D22"/>
    <mergeCell ref="E21:G22"/>
    <mergeCell ref="H21:K22"/>
    <mergeCell ref="A23:B24"/>
    <mergeCell ref="C23:D24"/>
    <mergeCell ref="E23:G24"/>
    <mergeCell ref="H23:K24"/>
    <mergeCell ref="A17:B18"/>
    <mergeCell ref="C17:D18"/>
    <mergeCell ref="E17:G18"/>
    <mergeCell ref="H17:K18"/>
    <mergeCell ref="A19:B20"/>
    <mergeCell ref="C19:D20"/>
    <mergeCell ref="E19:G20"/>
    <mergeCell ref="H19:K20"/>
    <mergeCell ref="A26:A28"/>
    <mergeCell ref="B26:F28"/>
    <mergeCell ref="G26:K26"/>
    <mergeCell ref="A29:A33"/>
    <mergeCell ref="B29:F29"/>
    <mergeCell ref="M29:W29"/>
    <mergeCell ref="B30:F30"/>
    <mergeCell ref="M30:W30"/>
    <mergeCell ref="B31:F31"/>
    <mergeCell ref="M31:W31"/>
    <mergeCell ref="A34:A39"/>
    <mergeCell ref="B34:F34"/>
    <mergeCell ref="M34:W34"/>
    <mergeCell ref="B35:F35"/>
    <mergeCell ref="M35:W35"/>
    <mergeCell ref="B36:F36"/>
    <mergeCell ref="M36:W36"/>
    <mergeCell ref="B32:F32"/>
    <mergeCell ref="M32:W32"/>
    <mergeCell ref="B37:F37"/>
    <mergeCell ref="M37:W37"/>
    <mergeCell ref="B38:F38"/>
    <mergeCell ref="M38:W38"/>
    <mergeCell ref="B33:F33"/>
    <mergeCell ref="G33:K33"/>
    <mergeCell ref="M33:O33"/>
    <mergeCell ref="B39:F39"/>
    <mergeCell ref="G39:K39"/>
    <mergeCell ref="A45:A48"/>
    <mergeCell ref="B45:F45"/>
    <mergeCell ref="M45:W45"/>
    <mergeCell ref="B46:F46"/>
    <mergeCell ref="M46:W46"/>
    <mergeCell ref="B47:F47"/>
    <mergeCell ref="A40:A44"/>
    <mergeCell ref="M47:W47"/>
    <mergeCell ref="B48:F48"/>
    <mergeCell ref="G48:K48"/>
    <mergeCell ref="M43:W43"/>
    <mergeCell ref="B40:F40"/>
    <mergeCell ref="M40:W40"/>
    <mergeCell ref="B41:F41"/>
    <mergeCell ref="M41:W41"/>
    <mergeCell ref="B42:F42"/>
    <mergeCell ref="M42:W42"/>
    <mergeCell ref="B43:F43"/>
    <mergeCell ref="B44:F44"/>
    <mergeCell ref="G44:K44"/>
    <mergeCell ref="A60:K60"/>
    <mergeCell ref="A61:B62"/>
    <mergeCell ref="C61:F62"/>
    <mergeCell ref="G61:I61"/>
    <mergeCell ref="J61:J62"/>
    <mergeCell ref="K61:K62"/>
    <mergeCell ref="A64:B64"/>
    <mergeCell ref="C64:F64"/>
    <mergeCell ref="H64:I64"/>
    <mergeCell ref="A65:B65"/>
    <mergeCell ref="C65:F65"/>
    <mergeCell ref="H65:I65"/>
    <mergeCell ref="M61:M62"/>
    <mergeCell ref="H62:I62"/>
    <mergeCell ref="A63:B63"/>
    <mergeCell ref="C63:F63"/>
    <mergeCell ref="H63:I63"/>
    <mergeCell ref="N63:O68"/>
    <mergeCell ref="A69:F69"/>
    <mergeCell ref="N69:O69"/>
    <mergeCell ref="B70:F70"/>
    <mergeCell ref="M70:O70"/>
    <mergeCell ref="A66:B66"/>
    <mergeCell ref="C66:F66"/>
    <mergeCell ref="H66:I66"/>
    <mergeCell ref="A67:B67"/>
    <mergeCell ref="C67:F67"/>
    <mergeCell ref="H67:I67"/>
    <mergeCell ref="H68:I68"/>
    <mergeCell ref="G69:H69"/>
    <mergeCell ref="I69:J69"/>
    <mergeCell ref="G70:H70"/>
    <mergeCell ref="I70:J70"/>
    <mergeCell ref="A79:B82"/>
    <mergeCell ref="C79:K82"/>
    <mergeCell ref="A83:B86"/>
    <mergeCell ref="C83:K86"/>
    <mergeCell ref="A87:B90"/>
    <mergeCell ref="C87:K90"/>
    <mergeCell ref="B71:F71"/>
    <mergeCell ref="G71:K71"/>
    <mergeCell ref="B72:F72"/>
    <mergeCell ref="G72:K72"/>
    <mergeCell ref="A73:K74"/>
    <mergeCell ref="A75:B78"/>
    <mergeCell ref="C75:K78"/>
    <mergeCell ref="A91:B94"/>
    <mergeCell ref="C91:K94"/>
    <mergeCell ref="A99:E101"/>
    <mergeCell ref="F99:I99"/>
    <mergeCell ref="A102:A112"/>
    <mergeCell ref="B102:E102"/>
    <mergeCell ref="B106:E106"/>
    <mergeCell ref="B110:F110"/>
    <mergeCell ref="G110:K110"/>
    <mergeCell ref="B111:F112"/>
    <mergeCell ref="G111:K112"/>
    <mergeCell ref="C95:K98"/>
    <mergeCell ref="A113:K114"/>
    <mergeCell ref="A115:B118"/>
    <mergeCell ref="C115:K118"/>
    <mergeCell ref="B107:E107"/>
    <mergeCell ref="B108:E108"/>
    <mergeCell ref="N109:O109"/>
    <mergeCell ref="B103:E103"/>
    <mergeCell ref="B104:E104"/>
    <mergeCell ref="B105:E105"/>
    <mergeCell ref="M110:O110"/>
    <mergeCell ref="J147:K147"/>
    <mergeCell ref="A131:B134"/>
    <mergeCell ref="C131:K134"/>
    <mergeCell ref="A135:B138"/>
    <mergeCell ref="C135:K138"/>
    <mergeCell ref="A139:B142"/>
    <mergeCell ref="C139:K142"/>
    <mergeCell ref="A119:B122"/>
    <mergeCell ref="C119:K122"/>
    <mergeCell ref="A123:B126"/>
    <mergeCell ref="C123:K126"/>
    <mergeCell ref="A127:B130"/>
    <mergeCell ref="C127:K130"/>
    <mergeCell ref="M54:W54"/>
    <mergeCell ref="M52:W52"/>
    <mergeCell ref="M53:W53"/>
    <mergeCell ref="B176:D176"/>
    <mergeCell ref="E176:G176"/>
    <mergeCell ref="I176:K176"/>
    <mergeCell ref="A178:E178"/>
    <mergeCell ref="G178:K178"/>
    <mergeCell ref="A179:E185"/>
    <mergeCell ref="G179:K185"/>
    <mergeCell ref="A148:C149"/>
    <mergeCell ref="D148:D149"/>
    <mergeCell ref="J148:K148"/>
    <mergeCell ref="J149:K149"/>
    <mergeCell ref="A150:C151"/>
    <mergeCell ref="D150:I151"/>
    <mergeCell ref="A143:K143"/>
    <mergeCell ref="A144:C145"/>
    <mergeCell ref="D144:D145"/>
    <mergeCell ref="H144:I145"/>
    <mergeCell ref="J144:K145"/>
    <mergeCell ref="A146:C147"/>
    <mergeCell ref="D146:D147"/>
    <mergeCell ref="J146:K146"/>
    <mergeCell ref="A1:E1"/>
    <mergeCell ref="A2:E2"/>
    <mergeCell ref="F1:K2"/>
    <mergeCell ref="M56:W56"/>
    <mergeCell ref="B57:F57"/>
    <mergeCell ref="M57:W57"/>
    <mergeCell ref="B58:F58"/>
    <mergeCell ref="M58:W58"/>
    <mergeCell ref="B59:F59"/>
    <mergeCell ref="G59:K59"/>
    <mergeCell ref="A49:A55"/>
    <mergeCell ref="B52:F52"/>
    <mergeCell ref="B53:F53"/>
    <mergeCell ref="B55:F55"/>
    <mergeCell ref="G55:K55"/>
    <mergeCell ref="A56:A59"/>
    <mergeCell ref="B56:F56"/>
    <mergeCell ref="B49:F49"/>
    <mergeCell ref="M49:W49"/>
    <mergeCell ref="B50:F50"/>
    <mergeCell ref="M50:W50"/>
    <mergeCell ref="B51:F51"/>
    <mergeCell ref="M51:W51"/>
    <mergeCell ref="B54:F54"/>
  </mergeCells>
  <conditionalFormatting sqref="H63:I63">
    <cfRule type="expression" dxfId="606" priority="422" stopIfTrue="1">
      <formula>$H$63="Not Evident"</formula>
    </cfRule>
    <cfRule type="expression" dxfId="605" priority="423" stopIfTrue="1">
      <formula>($H$63)="Emerging"</formula>
    </cfRule>
  </conditionalFormatting>
  <conditionalFormatting sqref="H64:I64">
    <cfRule type="expression" dxfId="604" priority="420" stopIfTrue="1">
      <formula>$H$64="Not Evident"</formula>
    </cfRule>
    <cfRule type="expression" dxfId="603" priority="421" stopIfTrue="1">
      <formula>$H$64="Emerging"</formula>
    </cfRule>
  </conditionalFormatting>
  <conditionalFormatting sqref="H65:I65">
    <cfRule type="expression" dxfId="602" priority="418" stopIfTrue="1">
      <formula>$H$65="Not Evident"</formula>
    </cfRule>
    <cfRule type="expression" dxfId="601" priority="419" stopIfTrue="1">
      <formula>$H$65="Emerging"</formula>
    </cfRule>
  </conditionalFormatting>
  <conditionalFormatting sqref="H66:I66">
    <cfRule type="expression" dxfId="600" priority="416" stopIfTrue="1">
      <formula>$H$66="Not Evident"</formula>
    </cfRule>
    <cfRule type="expression" dxfId="599" priority="417" stopIfTrue="1">
      <formula>$H$66="Emerging"</formula>
    </cfRule>
  </conditionalFormatting>
  <conditionalFormatting sqref="H67:I67">
    <cfRule type="expression" dxfId="598" priority="414" stopIfTrue="1">
      <formula>$H$67="Not Evident"</formula>
    </cfRule>
    <cfRule type="expression" dxfId="597" priority="415" stopIfTrue="1">
      <formula>$H$67="Emerging"</formula>
    </cfRule>
  </conditionalFormatting>
  <conditionalFormatting sqref="G29">
    <cfRule type="expression" dxfId="596" priority="411" stopIfTrue="1">
      <formula>($G$29="*")</formula>
    </cfRule>
  </conditionalFormatting>
  <conditionalFormatting sqref="G29:H29">
    <cfRule type="expression" dxfId="595" priority="410" stopIfTrue="1">
      <formula>($H$29="*")</formula>
    </cfRule>
  </conditionalFormatting>
  <conditionalFormatting sqref="G29:I29">
    <cfRule type="expression" dxfId="594" priority="409" stopIfTrue="1">
      <formula>($I$29="*")</formula>
    </cfRule>
  </conditionalFormatting>
  <conditionalFormatting sqref="G29:J29">
    <cfRule type="expression" dxfId="593" priority="408" stopIfTrue="1">
      <formula>($J$29="*")</formula>
    </cfRule>
  </conditionalFormatting>
  <conditionalFormatting sqref="G29:K29">
    <cfRule type="expression" dxfId="592" priority="407" stopIfTrue="1">
      <formula>($K$29="*")</formula>
    </cfRule>
  </conditionalFormatting>
  <conditionalFormatting sqref="G30">
    <cfRule type="expression" dxfId="591" priority="406" stopIfTrue="1">
      <formula>($G$30="*")</formula>
    </cfRule>
  </conditionalFormatting>
  <conditionalFormatting sqref="G30:H30">
    <cfRule type="expression" dxfId="590" priority="405" stopIfTrue="1">
      <formula>($H$30="*")</formula>
    </cfRule>
  </conditionalFormatting>
  <conditionalFormatting sqref="G30:I30">
    <cfRule type="expression" dxfId="589" priority="404" stopIfTrue="1">
      <formula>($I$30="*")</formula>
    </cfRule>
  </conditionalFormatting>
  <conditionalFormatting sqref="G30:J30">
    <cfRule type="expression" dxfId="588" priority="403" stopIfTrue="1">
      <formula>($J$30="*")</formula>
    </cfRule>
  </conditionalFormatting>
  <conditionalFormatting sqref="G30:L30">
    <cfRule type="expression" dxfId="587" priority="402" stopIfTrue="1">
      <formula>($K$30="*")</formula>
    </cfRule>
  </conditionalFormatting>
  <conditionalFormatting sqref="G31">
    <cfRule type="expression" dxfId="586" priority="401" stopIfTrue="1">
      <formula>($G$31="*")</formula>
    </cfRule>
  </conditionalFormatting>
  <conditionalFormatting sqref="G31:H31">
    <cfRule type="expression" dxfId="585" priority="400" stopIfTrue="1">
      <formula>($H$31="*")</formula>
    </cfRule>
  </conditionalFormatting>
  <conditionalFormatting sqref="G31:I31">
    <cfRule type="expression" dxfId="584" priority="399" stopIfTrue="1">
      <formula>($I$31="*")</formula>
    </cfRule>
  </conditionalFormatting>
  <conditionalFormatting sqref="G31:J31">
    <cfRule type="expression" dxfId="583" priority="398" stopIfTrue="1">
      <formula>($J$31="*")</formula>
    </cfRule>
  </conditionalFormatting>
  <conditionalFormatting sqref="G31:L31">
    <cfRule type="expression" dxfId="582" priority="397" stopIfTrue="1">
      <formula>($K$31="*")</formula>
    </cfRule>
  </conditionalFormatting>
  <conditionalFormatting sqref="G32">
    <cfRule type="expression" dxfId="581" priority="396" stopIfTrue="1">
      <formula>($G$32="*")</formula>
    </cfRule>
  </conditionalFormatting>
  <conditionalFormatting sqref="G32:H32">
    <cfRule type="expression" dxfId="580" priority="395" stopIfTrue="1">
      <formula>($H$32="*")</formula>
    </cfRule>
  </conditionalFormatting>
  <conditionalFormatting sqref="G32:I32">
    <cfRule type="expression" dxfId="579" priority="394" stopIfTrue="1">
      <formula>($I$32="*")</formula>
    </cfRule>
  </conditionalFormatting>
  <conditionalFormatting sqref="G32:J32">
    <cfRule type="expression" dxfId="578" priority="393" stopIfTrue="1">
      <formula>($J$32="*")</formula>
    </cfRule>
  </conditionalFormatting>
  <conditionalFormatting sqref="G32:K32">
    <cfRule type="expression" dxfId="577" priority="392" stopIfTrue="1">
      <formula>($K$32="*")</formula>
    </cfRule>
  </conditionalFormatting>
  <conditionalFormatting sqref="G34">
    <cfRule type="expression" dxfId="576" priority="391" stopIfTrue="1">
      <formula>($G$34="*")</formula>
    </cfRule>
  </conditionalFormatting>
  <conditionalFormatting sqref="G34:H34">
    <cfRule type="expression" dxfId="575" priority="390" stopIfTrue="1">
      <formula>($H$34="*")</formula>
    </cfRule>
  </conditionalFormatting>
  <conditionalFormatting sqref="G34:I34">
    <cfRule type="expression" dxfId="574" priority="389" stopIfTrue="1">
      <formula>($I$34="*")</formula>
    </cfRule>
  </conditionalFormatting>
  <conditionalFormatting sqref="G34:J34">
    <cfRule type="expression" dxfId="573" priority="388" stopIfTrue="1">
      <formula>($J$34="*")</formula>
    </cfRule>
  </conditionalFormatting>
  <conditionalFormatting sqref="G34:L34">
    <cfRule type="expression" dxfId="572" priority="387" stopIfTrue="1">
      <formula>($K$34="*")</formula>
    </cfRule>
  </conditionalFormatting>
  <conditionalFormatting sqref="G35">
    <cfRule type="expression" dxfId="571" priority="386" stopIfTrue="1">
      <formula>($G$35="*")</formula>
    </cfRule>
  </conditionalFormatting>
  <conditionalFormatting sqref="G35:H35">
    <cfRule type="expression" dxfId="570" priority="385" stopIfTrue="1">
      <formula>($H$35="*")</formula>
    </cfRule>
  </conditionalFormatting>
  <conditionalFormatting sqref="G35:I35">
    <cfRule type="expression" dxfId="569" priority="384" stopIfTrue="1">
      <formula>($I$35="*")</formula>
    </cfRule>
  </conditionalFormatting>
  <conditionalFormatting sqref="G35:J35">
    <cfRule type="expression" dxfId="568" priority="383" stopIfTrue="1">
      <formula>($J$35="*")</formula>
    </cfRule>
  </conditionalFormatting>
  <conditionalFormatting sqref="G35:L35">
    <cfRule type="expression" dxfId="567" priority="382" stopIfTrue="1">
      <formula>($K$35="*")</formula>
    </cfRule>
  </conditionalFormatting>
  <conditionalFormatting sqref="G36">
    <cfRule type="expression" dxfId="566" priority="381" stopIfTrue="1">
      <formula>($G$36="*")</formula>
    </cfRule>
  </conditionalFormatting>
  <conditionalFormatting sqref="G36:H36">
    <cfRule type="expression" dxfId="565" priority="380" stopIfTrue="1">
      <formula>($H$36="*")</formula>
    </cfRule>
  </conditionalFormatting>
  <conditionalFormatting sqref="G36:I36">
    <cfRule type="expression" dxfId="564" priority="379" stopIfTrue="1">
      <formula>($I$36="*")</formula>
    </cfRule>
  </conditionalFormatting>
  <conditionalFormatting sqref="G36:J36">
    <cfRule type="expression" dxfId="563" priority="378" stopIfTrue="1">
      <formula>($J$36="*")</formula>
    </cfRule>
  </conditionalFormatting>
  <conditionalFormatting sqref="G36:L36">
    <cfRule type="expression" dxfId="562" priority="377" stopIfTrue="1">
      <formula>($K$36="*")</formula>
    </cfRule>
  </conditionalFormatting>
  <conditionalFormatting sqref="G37">
    <cfRule type="expression" dxfId="561" priority="376" stopIfTrue="1">
      <formula>($G$37="*")</formula>
    </cfRule>
  </conditionalFormatting>
  <conditionalFormatting sqref="G37:H37">
    <cfRule type="expression" dxfId="560" priority="375" stopIfTrue="1">
      <formula>($H$37="*")</formula>
    </cfRule>
  </conditionalFormatting>
  <conditionalFormatting sqref="G37:I37">
    <cfRule type="expression" dxfId="559" priority="374" stopIfTrue="1">
      <formula>($I$37="*")</formula>
    </cfRule>
  </conditionalFormatting>
  <conditionalFormatting sqref="G37:J37">
    <cfRule type="expression" dxfId="558" priority="373" stopIfTrue="1">
      <formula>($J$37="*")</formula>
    </cfRule>
  </conditionalFormatting>
  <conditionalFormatting sqref="G37:L37">
    <cfRule type="expression" dxfId="557" priority="372" stopIfTrue="1">
      <formula>($K$37="*")</formula>
    </cfRule>
  </conditionalFormatting>
  <conditionalFormatting sqref="G40">
    <cfRule type="expression" dxfId="556" priority="371" stopIfTrue="1">
      <formula>($G$40="*")</formula>
    </cfRule>
  </conditionalFormatting>
  <conditionalFormatting sqref="G40:H40">
    <cfRule type="expression" dxfId="555" priority="370" stopIfTrue="1">
      <formula>($H$40="*")</formula>
    </cfRule>
  </conditionalFormatting>
  <conditionalFormatting sqref="G40:I40">
    <cfRule type="expression" dxfId="554" priority="369" stopIfTrue="1">
      <formula>($I$40="*")</formula>
    </cfRule>
  </conditionalFormatting>
  <conditionalFormatting sqref="G40:J40">
    <cfRule type="expression" dxfId="553" priority="368" stopIfTrue="1">
      <formula>($J$40="*")</formula>
    </cfRule>
  </conditionalFormatting>
  <conditionalFormatting sqref="G40:L40">
    <cfRule type="expression" dxfId="552" priority="367" stopIfTrue="1">
      <formula>($K$40="*")</formula>
    </cfRule>
  </conditionalFormatting>
  <conditionalFormatting sqref="G41">
    <cfRule type="expression" dxfId="551" priority="366" stopIfTrue="1">
      <formula>($G$41="*")</formula>
    </cfRule>
  </conditionalFormatting>
  <conditionalFormatting sqref="G41:H41">
    <cfRule type="expression" dxfId="550" priority="365" stopIfTrue="1">
      <formula>($H$41="*")</formula>
    </cfRule>
  </conditionalFormatting>
  <conditionalFormatting sqref="G41:I41">
    <cfRule type="expression" dxfId="549" priority="364" stopIfTrue="1">
      <formula>($I$41="*")</formula>
    </cfRule>
  </conditionalFormatting>
  <conditionalFormatting sqref="G41:J41">
    <cfRule type="expression" dxfId="548" priority="363" stopIfTrue="1">
      <formula>($J$41="*")</formula>
    </cfRule>
  </conditionalFormatting>
  <conditionalFormatting sqref="G41:L41">
    <cfRule type="expression" dxfId="547" priority="362" stopIfTrue="1">
      <formula>($K$41="*")</formula>
    </cfRule>
  </conditionalFormatting>
  <conditionalFormatting sqref="G42">
    <cfRule type="expression" dxfId="546" priority="361" stopIfTrue="1">
      <formula>($G$42="*")</formula>
    </cfRule>
  </conditionalFormatting>
  <conditionalFormatting sqref="G42:H42">
    <cfRule type="expression" dxfId="545" priority="360" stopIfTrue="1">
      <formula>($H$42="*")</formula>
    </cfRule>
  </conditionalFormatting>
  <conditionalFormatting sqref="G42:I42">
    <cfRule type="expression" dxfId="544" priority="359" stopIfTrue="1">
      <formula>($I$42="*")</formula>
    </cfRule>
  </conditionalFormatting>
  <conditionalFormatting sqref="G42:J42">
    <cfRule type="expression" dxfId="543" priority="358" stopIfTrue="1">
      <formula>($J$42="*")</formula>
    </cfRule>
  </conditionalFormatting>
  <conditionalFormatting sqref="G42:L42">
    <cfRule type="expression" dxfId="542" priority="357" stopIfTrue="1">
      <formula>($K$42="*")</formula>
    </cfRule>
  </conditionalFormatting>
  <conditionalFormatting sqref="G43">
    <cfRule type="expression" dxfId="541" priority="356" stopIfTrue="1">
      <formula>($G$43="*")</formula>
    </cfRule>
  </conditionalFormatting>
  <conditionalFormatting sqref="G43:H43">
    <cfRule type="expression" dxfId="540" priority="355" stopIfTrue="1">
      <formula>($H$43="*")</formula>
    </cfRule>
  </conditionalFormatting>
  <conditionalFormatting sqref="G43:I43">
    <cfRule type="expression" dxfId="539" priority="354" stopIfTrue="1">
      <formula>($I$43="*")</formula>
    </cfRule>
  </conditionalFormatting>
  <conditionalFormatting sqref="G43:J43">
    <cfRule type="expression" dxfId="538" priority="353" stopIfTrue="1">
      <formula>($J$43="*")</formula>
    </cfRule>
  </conditionalFormatting>
  <conditionalFormatting sqref="G43:L43">
    <cfRule type="expression" dxfId="537" priority="352" stopIfTrue="1">
      <formula>($K$43="*")</formula>
    </cfRule>
  </conditionalFormatting>
  <conditionalFormatting sqref="G45">
    <cfRule type="expression" dxfId="536" priority="351" stopIfTrue="1">
      <formula>($G$45="*")</formula>
    </cfRule>
  </conditionalFormatting>
  <conditionalFormatting sqref="G45:H45">
    <cfRule type="expression" dxfId="535" priority="350" stopIfTrue="1">
      <formula>($H$45="*")</formula>
    </cfRule>
  </conditionalFormatting>
  <conditionalFormatting sqref="G45:I45">
    <cfRule type="expression" dxfId="534" priority="349" stopIfTrue="1">
      <formula>($I$45="*")</formula>
    </cfRule>
  </conditionalFormatting>
  <conditionalFormatting sqref="G45:J45">
    <cfRule type="expression" dxfId="533" priority="348" stopIfTrue="1">
      <formula>($J$45="*")</formula>
    </cfRule>
  </conditionalFormatting>
  <conditionalFormatting sqref="G45:L45">
    <cfRule type="expression" dxfId="532" priority="347" stopIfTrue="1">
      <formula>($K$45="*")</formula>
    </cfRule>
  </conditionalFormatting>
  <conditionalFormatting sqref="G46">
    <cfRule type="expression" dxfId="531" priority="346" stopIfTrue="1">
      <formula>($G$46="*")</formula>
    </cfRule>
  </conditionalFormatting>
  <conditionalFormatting sqref="G46:H46">
    <cfRule type="expression" dxfId="530" priority="345" stopIfTrue="1">
      <formula>($H$46="*")</formula>
    </cfRule>
  </conditionalFormatting>
  <conditionalFormatting sqref="G46:I46">
    <cfRule type="expression" dxfId="529" priority="344" stopIfTrue="1">
      <formula>($I$46="*")</formula>
    </cfRule>
  </conditionalFormatting>
  <conditionalFormatting sqref="G46:J46">
    <cfRule type="expression" dxfId="528" priority="343" stopIfTrue="1">
      <formula>($J$46="*")</formula>
    </cfRule>
  </conditionalFormatting>
  <conditionalFormatting sqref="G46:L46">
    <cfRule type="expression" dxfId="527" priority="342" stopIfTrue="1">
      <formula>($K$46="*")</formula>
    </cfRule>
  </conditionalFormatting>
  <conditionalFormatting sqref="G47">
    <cfRule type="expression" dxfId="526" priority="341" stopIfTrue="1">
      <formula>($G$47="*")</formula>
    </cfRule>
  </conditionalFormatting>
  <conditionalFormatting sqref="G47:H47">
    <cfRule type="expression" dxfId="525" priority="340" stopIfTrue="1">
      <formula>($H$47="*")</formula>
    </cfRule>
  </conditionalFormatting>
  <conditionalFormatting sqref="G47:I47">
    <cfRule type="expression" dxfId="524" priority="339" stopIfTrue="1">
      <formula>($I$47="*")</formula>
    </cfRule>
  </conditionalFormatting>
  <conditionalFormatting sqref="G47:J47">
    <cfRule type="expression" dxfId="523" priority="338" stopIfTrue="1">
      <formula>($J$47="*")</formula>
    </cfRule>
  </conditionalFormatting>
  <conditionalFormatting sqref="G47:L47">
    <cfRule type="expression" dxfId="522" priority="337" stopIfTrue="1">
      <formula>($K$47="*")</formula>
    </cfRule>
  </conditionalFormatting>
  <conditionalFormatting sqref="G49">
    <cfRule type="expression" dxfId="521" priority="336" stopIfTrue="1">
      <formula>($G$49="*")</formula>
    </cfRule>
  </conditionalFormatting>
  <conditionalFormatting sqref="G49:H49">
    <cfRule type="expression" dxfId="520" priority="335" stopIfTrue="1">
      <formula>($H$49="*")</formula>
    </cfRule>
  </conditionalFormatting>
  <conditionalFormatting sqref="G49:I49">
    <cfRule type="expression" dxfId="519" priority="334" stopIfTrue="1">
      <formula>($I$49="*")</formula>
    </cfRule>
  </conditionalFormatting>
  <conditionalFormatting sqref="G49:J49">
    <cfRule type="expression" dxfId="518" priority="333" stopIfTrue="1">
      <formula>($J$49="*")</formula>
    </cfRule>
  </conditionalFormatting>
  <conditionalFormatting sqref="G49:K49">
    <cfRule type="expression" dxfId="517" priority="332" stopIfTrue="1">
      <formula>($K$49="*")</formula>
    </cfRule>
  </conditionalFormatting>
  <conditionalFormatting sqref="G50">
    <cfRule type="expression" dxfId="516" priority="331" stopIfTrue="1">
      <formula>($G50="*")</formula>
    </cfRule>
  </conditionalFormatting>
  <conditionalFormatting sqref="G50:H50">
    <cfRule type="expression" dxfId="515" priority="330" stopIfTrue="1">
      <formula>($H50="*")</formula>
    </cfRule>
  </conditionalFormatting>
  <conditionalFormatting sqref="G50:I50">
    <cfRule type="expression" dxfId="514" priority="329" stopIfTrue="1">
      <formula>($I50="*")</formula>
    </cfRule>
  </conditionalFormatting>
  <conditionalFormatting sqref="G50:J50">
    <cfRule type="expression" dxfId="513" priority="328" stopIfTrue="1">
      <formula>($J50="*")</formula>
    </cfRule>
  </conditionalFormatting>
  <conditionalFormatting sqref="G50:K50">
    <cfRule type="expression" dxfId="512" priority="327" stopIfTrue="1">
      <formula>($K50="*")</formula>
    </cfRule>
  </conditionalFormatting>
  <conditionalFormatting sqref="L51:L53">
    <cfRule type="expression" dxfId="511" priority="322" stopIfTrue="1">
      <formula>($K$51="*")</formula>
    </cfRule>
  </conditionalFormatting>
  <conditionalFormatting sqref="L54">
    <cfRule type="expression" dxfId="510" priority="317" stopIfTrue="1">
      <formula>($K$54="*")</formula>
    </cfRule>
  </conditionalFormatting>
  <conditionalFormatting sqref="G38">
    <cfRule type="expression" dxfId="509" priority="286" stopIfTrue="1">
      <formula>($G$38="*")</formula>
    </cfRule>
  </conditionalFormatting>
  <conditionalFormatting sqref="G38:H38">
    <cfRule type="expression" dxfId="508" priority="285" stopIfTrue="1">
      <formula>($H$38="*")</formula>
    </cfRule>
  </conditionalFormatting>
  <conditionalFormatting sqref="G38:I38">
    <cfRule type="expression" dxfId="507" priority="284" stopIfTrue="1">
      <formula>($I$38="*")</formula>
    </cfRule>
  </conditionalFormatting>
  <conditionalFormatting sqref="G38:J38">
    <cfRule type="expression" dxfId="506" priority="283" stopIfTrue="1">
      <formula>($J$38="*")</formula>
    </cfRule>
  </conditionalFormatting>
  <conditionalFormatting sqref="G38:L38">
    <cfRule type="expression" dxfId="505" priority="282" stopIfTrue="1">
      <formula>($K$38="*")</formula>
    </cfRule>
  </conditionalFormatting>
  <conditionalFormatting sqref="M70">
    <cfRule type="expression" dxfId="504" priority="276" stopIfTrue="1">
      <formula>$K$69=0</formula>
    </cfRule>
  </conditionalFormatting>
  <conditionalFormatting sqref="C75:L78 L95:L98 C91:K94">
    <cfRule type="containsText" dxfId="503" priority="226" operator="containsText" text="Comments are Necessary">
      <formula>NOT(ISERROR(SEARCH("Comments are Necessary",C75)))</formula>
    </cfRule>
  </conditionalFormatting>
  <conditionalFormatting sqref="C79:L82">
    <cfRule type="containsText" dxfId="502" priority="225" operator="containsText" text="Comments are Necessary">
      <formula>NOT(ISERROR(SEARCH("Comments are Necessary",C79)))</formula>
    </cfRule>
  </conditionalFormatting>
  <conditionalFormatting sqref="C83:L86">
    <cfRule type="containsText" dxfId="501" priority="224" operator="containsText" text="Comments are Necessary">
      <formula>NOT(ISERROR(SEARCH("Comments are Necessary",C83)))</formula>
    </cfRule>
  </conditionalFormatting>
  <conditionalFormatting sqref="C87:L90 L91:L94">
    <cfRule type="containsText" dxfId="500" priority="223" operator="containsText" text="Comments are Necessary">
      <formula>NOT(ISERROR(SEARCH("Comments are Necessary",C87)))</formula>
    </cfRule>
  </conditionalFormatting>
  <conditionalFormatting sqref="F102:I108">
    <cfRule type="expression" dxfId="499" priority="424" stopIfTrue="1">
      <formula>IF($I102="*",TRUE,FALSE)</formula>
    </cfRule>
  </conditionalFormatting>
  <conditionalFormatting sqref="F102:H108">
    <cfRule type="expression" dxfId="498" priority="425" stopIfTrue="1">
      <formula>IF($H102="*",TRUE,FALSE)</formula>
    </cfRule>
  </conditionalFormatting>
  <conditionalFormatting sqref="F102:G108">
    <cfRule type="expression" dxfId="497" priority="426" stopIfTrue="1">
      <formula>IF($G102="*",TRUE,FALSE)</formula>
    </cfRule>
  </conditionalFormatting>
  <conditionalFormatting sqref="F102:F108">
    <cfRule type="expression" dxfId="496" priority="427" stopIfTrue="1">
      <formula>IF($F102="*",TRUE,FALSE)</formula>
    </cfRule>
  </conditionalFormatting>
  <conditionalFormatting sqref="M110">
    <cfRule type="expression" dxfId="495" priority="207" stopIfTrue="1">
      <formula>$K$69=0</formula>
    </cfRule>
  </conditionalFormatting>
  <conditionalFormatting sqref="K109:L109">
    <cfRule type="expression" dxfId="494" priority="206">
      <formula>IF($N$62&lt;&gt;3,TRUE,FALSE)</formula>
    </cfRule>
  </conditionalFormatting>
  <conditionalFormatting sqref="C115:L118">
    <cfRule type="containsText" dxfId="493" priority="203" operator="containsText" text="Comments are Necessary">
      <formula>NOT(ISERROR(SEARCH("Comments are Necessary",C115)))</formula>
    </cfRule>
  </conditionalFormatting>
  <conditionalFormatting sqref="C123:L126">
    <cfRule type="containsText" dxfId="492" priority="202" operator="containsText" text="Comments are Necessary">
      <formula>NOT(ISERROR(SEARCH("Comments are Necessary",C123)))</formula>
    </cfRule>
  </conditionalFormatting>
  <conditionalFormatting sqref="C127:L130">
    <cfRule type="containsText" dxfId="491" priority="201" operator="containsText" text="Comments are Necessary">
      <formula>NOT(ISERROR(SEARCH("Comments are Necessary",C127)))</formula>
    </cfRule>
  </conditionalFormatting>
  <conditionalFormatting sqref="C131:L134">
    <cfRule type="containsText" dxfId="490" priority="200" operator="containsText" text="Comments are Necessary">
      <formula>NOT(ISERROR(SEARCH("Comments are Necessary",C131)))</formula>
    </cfRule>
  </conditionalFormatting>
  <conditionalFormatting sqref="C135:L138">
    <cfRule type="containsText" dxfId="489" priority="199" operator="containsText" text="Comments are Necessary">
      <formula>NOT(ISERROR(SEARCH("Comments are Necessary",C135)))</formula>
    </cfRule>
  </conditionalFormatting>
  <conditionalFormatting sqref="C139:L142">
    <cfRule type="containsText" dxfId="488" priority="198" operator="containsText" text="Comments are Necessary">
      <formula>NOT(ISERROR(SEARCH("Comments are Necessary",C139)))</formula>
    </cfRule>
  </conditionalFormatting>
  <conditionalFormatting sqref="C119:L122">
    <cfRule type="containsText" dxfId="487" priority="197" operator="containsText" text="Comments are Necessary">
      <formula>NOT(ISERROR(SEARCH("Comments are Necessary",C119)))</formula>
    </cfRule>
  </conditionalFormatting>
  <conditionalFormatting sqref="F9:G11">
    <cfRule type="expression" dxfId="486" priority="196">
      <formula>($H4&lt;&gt;"Other")</formula>
    </cfRule>
  </conditionalFormatting>
  <conditionalFormatting sqref="H9:K11">
    <cfRule type="expression" dxfId="485" priority="195">
      <formula>IF(AND($H$4="other",ISBLANK(H9)),TRUE,FALSE)</formula>
    </cfRule>
  </conditionalFormatting>
  <conditionalFormatting sqref="L56">
    <cfRule type="expression" dxfId="484" priority="184" stopIfTrue="1">
      <formula>($K$45="*")</formula>
    </cfRule>
  </conditionalFormatting>
  <conditionalFormatting sqref="L57">
    <cfRule type="expression" dxfId="483" priority="179" stopIfTrue="1">
      <formula>($K$46="*")</formula>
    </cfRule>
  </conditionalFormatting>
  <conditionalFormatting sqref="L58">
    <cfRule type="expression" dxfId="482" priority="174" stopIfTrue="1">
      <formula>($K$47="*")</formula>
    </cfRule>
  </conditionalFormatting>
  <conditionalFormatting sqref="G52">
    <cfRule type="expression" dxfId="481" priority="127" stopIfTrue="1">
      <formula>($G52="*")</formula>
    </cfRule>
  </conditionalFormatting>
  <conditionalFormatting sqref="G52:H52">
    <cfRule type="expression" dxfId="480" priority="126" stopIfTrue="1">
      <formula>($H52="*")</formula>
    </cfRule>
  </conditionalFormatting>
  <conditionalFormatting sqref="G52:I52">
    <cfRule type="expression" dxfId="479" priority="125" stopIfTrue="1">
      <formula>($I52="*")</formula>
    </cfRule>
  </conditionalFormatting>
  <conditionalFormatting sqref="G52:J52">
    <cfRule type="expression" dxfId="478" priority="124" stopIfTrue="1">
      <formula>($J52="*")</formula>
    </cfRule>
  </conditionalFormatting>
  <conditionalFormatting sqref="G52:K52">
    <cfRule type="expression" dxfId="477" priority="123" stopIfTrue="1">
      <formula>($K52="*")</formula>
    </cfRule>
  </conditionalFormatting>
  <conditionalFormatting sqref="G53">
    <cfRule type="expression" dxfId="476" priority="122" stopIfTrue="1">
      <formula>($G53="*")</formula>
    </cfRule>
  </conditionalFormatting>
  <conditionalFormatting sqref="G53:H53">
    <cfRule type="expression" dxfId="475" priority="121" stopIfTrue="1">
      <formula>($H53="*")</formula>
    </cfRule>
  </conditionalFormatting>
  <conditionalFormatting sqref="G53:I53">
    <cfRule type="expression" dxfId="474" priority="120" stopIfTrue="1">
      <formula>($I53="*")</formula>
    </cfRule>
  </conditionalFormatting>
  <conditionalFormatting sqref="G53:J53">
    <cfRule type="expression" dxfId="473" priority="119" stopIfTrue="1">
      <formula>($J53="*")</formula>
    </cfRule>
  </conditionalFormatting>
  <conditionalFormatting sqref="G53:K53">
    <cfRule type="expression" dxfId="472" priority="118" stopIfTrue="1">
      <formula>($K53="*")</formula>
    </cfRule>
  </conditionalFormatting>
  <conditionalFormatting sqref="G54">
    <cfRule type="expression" dxfId="471" priority="117" stopIfTrue="1">
      <formula>($G54="*")</formula>
    </cfRule>
  </conditionalFormatting>
  <conditionalFormatting sqref="G54:H54">
    <cfRule type="expression" dxfId="470" priority="116" stopIfTrue="1">
      <formula>($H54="*")</formula>
    </cfRule>
  </conditionalFormatting>
  <conditionalFormatting sqref="G54:I54">
    <cfRule type="expression" dxfId="469" priority="115" stopIfTrue="1">
      <formula>($I54="*")</formula>
    </cfRule>
  </conditionalFormatting>
  <conditionalFormatting sqref="G54:J54">
    <cfRule type="expression" dxfId="468" priority="114" stopIfTrue="1">
      <formula>($J54="*")</formula>
    </cfRule>
  </conditionalFormatting>
  <conditionalFormatting sqref="G54:K54">
    <cfRule type="expression" dxfId="467" priority="113" stopIfTrue="1">
      <formula>($K54="*")</formula>
    </cfRule>
  </conditionalFormatting>
  <conditionalFormatting sqref="G56">
    <cfRule type="expression" dxfId="466" priority="112" stopIfTrue="1">
      <formula>($G56="*")</formula>
    </cfRule>
  </conditionalFormatting>
  <conditionalFormatting sqref="G56:H56">
    <cfRule type="expression" dxfId="465" priority="111" stopIfTrue="1">
      <formula>($H56="*")</formula>
    </cfRule>
  </conditionalFormatting>
  <conditionalFormatting sqref="G56:I56">
    <cfRule type="expression" dxfId="464" priority="110" stopIfTrue="1">
      <formula>($I56="*")</formula>
    </cfRule>
  </conditionalFormatting>
  <conditionalFormatting sqref="G56:J56">
    <cfRule type="expression" dxfId="463" priority="109" stopIfTrue="1">
      <formula>($J56="*")</formula>
    </cfRule>
  </conditionalFormatting>
  <conditionalFormatting sqref="G56:K56">
    <cfRule type="expression" dxfId="462" priority="108" stopIfTrue="1">
      <formula>($K56="*")</formula>
    </cfRule>
  </conditionalFormatting>
  <conditionalFormatting sqref="G57">
    <cfRule type="expression" dxfId="461" priority="107" stopIfTrue="1">
      <formula>($G57="*")</formula>
    </cfRule>
  </conditionalFormatting>
  <conditionalFormatting sqref="G57:H57">
    <cfRule type="expression" dxfId="460" priority="106" stopIfTrue="1">
      <formula>($H57="*")</formula>
    </cfRule>
  </conditionalFormatting>
  <conditionalFormatting sqref="G57:I57">
    <cfRule type="expression" dxfId="459" priority="105" stopIfTrue="1">
      <formula>($I57="*")</formula>
    </cfRule>
  </conditionalFormatting>
  <conditionalFormatting sqref="G57:J57">
    <cfRule type="expression" dxfId="458" priority="104" stopIfTrue="1">
      <formula>($J57="*")</formula>
    </cfRule>
  </conditionalFormatting>
  <conditionalFormatting sqref="G57:K57">
    <cfRule type="expression" dxfId="457" priority="103" stopIfTrue="1">
      <formula>($K57="*")</formula>
    </cfRule>
  </conditionalFormatting>
  <conditionalFormatting sqref="G58">
    <cfRule type="expression" dxfId="456" priority="102" stopIfTrue="1">
      <formula>($G58="*")</formula>
    </cfRule>
  </conditionalFormatting>
  <conditionalFormatting sqref="G58:H58">
    <cfRule type="expression" dxfId="455" priority="101" stopIfTrue="1">
      <formula>($H58="*")</formula>
    </cfRule>
  </conditionalFormatting>
  <conditionalFormatting sqref="G58:I58">
    <cfRule type="expression" dxfId="454" priority="100" stopIfTrue="1">
      <formula>($I58="*")</formula>
    </cfRule>
  </conditionalFormatting>
  <conditionalFormatting sqref="G58:J58">
    <cfRule type="expression" dxfId="453" priority="99" stopIfTrue="1">
      <formula>($J58="*")</formula>
    </cfRule>
  </conditionalFormatting>
  <conditionalFormatting sqref="G58:K58">
    <cfRule type="expression" dxfId="452" priority="98" stopIfTrue="1">
      <formula>($K58="*")</formula>
    </cfRule>
  </conditionalFormatting>
  <conditionalFormatting sqref="G51">
    <cfRule type="expression" dxfId="451" priority="97" stopIfTrue="1">
      <formula>($G51="*")</formula>
    </cfRule>
  </conditionalFormatting>
  <conditionalFormatting sqref="G51:H51">
    <cfRule type="expression" dxfId="450" priority="96" stopIfTrue="1">
      <formula>($H51="*")</formula>
    </cfRule>
  </conditionalFormatting>
  <conditionalFormatting sqref="G51:I51">
    <cfRule type="expression" dxfId="449" priority="95" stopIfTrue="1">
      <formula>($I51="*")</formula>
    </cfRule>
  </conditionalFormatting>
  <conditionalFormatting sqref="G51:J51">
    <cfRule type="expression" dxfId="448" priority="94" stopIfTrue="1">
      <formula>($J51="*")</formula>
    </cfRule>
  </conditionalFormatting>
  <conditionalFormatting sqref="G51:K51">
    <cfRule type="expression" dxfId="447" priority="93" stopIfTrue="1">
      <formula>($K51="*")</formula>
    </cfRule>
  </conditionalFormatting>
  <conditionalFormatting sqref="H68:I68">
    <cfRule type="expression" dxfId="446" priority="91" stopIfTrue="1">
      <formula>$H$67="Not Evident"</formula>
    </cfRule>
    <cfRule type="expression" dxfId="445" priority="92" stopIfTrue="1">
      <formula>$H$67="Emerging"</formula>
    </cfRule>
  </conditionalFormatting>
  <conditionalFormatting sqref="C95:K98">
    <cfRule type="containsText" dxfId="444" priority="30" operator="containsText" text="Comments are Necessary">
      <formula>NOT(ISERROR(SEARCH("Comments are Necessary",C95)))</formula>
    </cfRule>
  </conditionalFormatting>
  <conditionalFormatting sqref="G111:J111">
    <cfRule type="beginsWith" dxfId="443" priority="24" operator="beginsWith" text="above">
      <formula>LEFT(G111,LEN("above"))="above"</formula>
    </cfRule>
    <cfRule type="beginsWith" dxfId="442" priority="25" operator="beginsWith" text="expected">
      <formula>LEFT(G111,LEN("expected"))="expected"</formula>
    </cfRule>
    <cfRule type="beginsWith" dxfId="441" priority="26" operator="beginsWith" text="less">
      <formula>LEFT(G111,LEN("less"))="less"</formula>
    </cfRule>
    <cfRule type="containsText" dxfId="440" priority="27" operator="containsText" text="Much">
      <formula>NOT(ISERROR(SEARCH("Much",G111)))</formula>
    </cfRule>
  </conditionalFormatting>
  <conditionalFormatting sqref="G72:K72">
    <cfRule type="containsText" dxfId="439" priority="19" operator="containsText" text="exemplary">
      <formula>NOT(ISERROR(SEARCH("exemplary",G72)))</formula>
    </cfRule>
    <cfRule type="containsText" dxfId="438" priority="20" operator="containsText" text="accomplished">
      <formula>NOT(ISERROR(SEARCH("accomplished",G72)))</formula>
    </cfRule>
    <cfRule type="beginsWith" dxfId="437" priority="21" operator="beginsWith" text="proficient">
      <formula>LEFT(G72,LEN("proficient"))="proficient"</formula>
    </cfRule>
    <cfRule type="beginsWith" dxfId="436" priority="22" operator="beginsWith" text="Basic">
      <formula>LEFT(G72,LEN("Basic"))="Basic"</formula>
    </cfRule>
    <cfRule type="beginsWith" dxfId="435" priority="23" operator="beginsWith" text="Partially">
      <formula>LEFT(G72,LEN("Partially"))="Partially"</formula>
    </cfRule>
  </conditionalFormatting>
  <conditionalFormatting sqref="D150:I151">
    <cfRule type="beginsWith" dxfId="434" priority="15" operator="beginsWith" text="highly">
      <formula>LEFT(D150,LEN("highly"))="highly"</formula>
    </cfRule>
    <cfRule type="beginsWith" dxfId="433" priority="16" operator="beginsWith" text="effective">
      <formula>LEFT(D150,LEN("effective"))="effective"</formula>
    </cfRule>
    <cfRule type="beginsWith" dxfId="432" priority="17" operator="beginsWith" text="partially">
      <formula>LEFT(D150,LEN("partially"))="partially"</formula>
    </cfRule>
    <cfRule type="beginsWith" dxfId="431" priority="18" operator="beginsWith" text="ineffective">
      <formula>LEFT(D150,LEN("ineffective"))="ineffective"</formula>
    </cfRule>
  </conditionalFormatting>
  <conditionalFormatting sqref="C3:D3">
    <cfRule type="containsBlanks" dxfId="430" priority="428">
      <formula>LEN(TRIM(C3))=0</formula>
    </cfRule>
  </conditionalFormatting>
  <conditionalFormatting sqref="H3">
    <cfRule type="containsBlanks" dxfId="424" priority="8">
      <formula>LEN(TRIM(H3))=0</formula>
    </cfRule>
  </conditionalFormatting>
  <conditionalFormatting sqref="H4">
    <cfRule type="containsBlanks" dxfId="423" priority="7">
      <formula>LEN(TRIM(H4))=0</formula>
    </cfRule>
  </conditionalFormatting>
  <conditionalFormatting sqref="H7">
    <cfRule type="containsBlanks" dxfId="422" priority="6">
      <formula>LEN(TRIM(H7))=0</formula>
    </cfRule>
  </conditionalFormatting>
  <conditionalFormatting sqref="C4:D4">
    <cfRule type="containsBlanks" dxfId="4" priority="5">
      <formula>LEN(TRIM(C4))=0</formula>
    </cfRule>
  </conditionalFormatting>
  <conditionalFormatting sqref="C5:D5">
    <cfRule type="containsBlanks" dxfId="3" priority="4">
      <formula>LEN(TRIM(C5))=0</formula>
    </cfRule>
  </conditionalFormatting>
  <conditionalFormatting sqref="C7:D7">
    <cfRule type="containsBlanks" dxfId="2" priority="3">
      <formula>LEN(TRIM(C7))=0</formula>
    </cfRule>
  </conditionalFormatting>
  <conditionalFormatting sqref="C8:D8">
    <cfRule type="containsBlanks" dxfId="1" priority="2">
      <formula>LEN(TRIM(C8))=0</formula>
    </cfRule>
  </conditionalFormatting>
  <conditionalFormatting sqref="C9:D9">
    <cfRule type="containsBlanks" dxfId="0" priority="1">
      <formula>LEN(TRIM(C9))=0</formula>
    </cfRule>
  </conditionalFormatting>
  <dataValidations count="6">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E196:E216</formula1>
    </dataValidation>
    <dataValidation type="date" allowBlank="1" showInputMessage="1" showErrorMessage="1" errorTitle="Date" error="This evaluation is for the 13-14 school year" sqref="C11:D11">
      <formula1>40909</formula1>
      <formula2>42004</formula2>
    </dataValidation>
    <dataValidation type="list" allowBlank="1" showInputMessage="1" showErrorMessage="1" error="Please select a district using the dropdown menu" sqref="H3">
      <formula1>districsx</formula1>
    </dataValidation>
    <dataValidation type="list" allowBlank="1" showInputMessage="1" showErrorMessage="1" error="Please select a school using the dropdown menu. If your school is not listed, then select &quot;other&quot; and list your school or special condition the comment box." sqref="H4">
      <formula1>INDIRECT($H$3)</formula1>
    </dataValidation>
    <dataValidation type="date" allowBlank="1" showInputMessage="1" showErrorMessage="1" sqref="C15:D25">
      <formula1>41275</formula1>
      <formula2>43831</formula2>
    </dataValidation>
    <dataValidation type="decimal" allowBlank="1" showInputMessage="1" showErrorMessage="1" error="Please input a number from 0% to 50%" sqref="J150:K151">
      <formula1>0</formula1>
      <formula2>0.5</formula2>
    </dataValidation>
  </dataValidations>
  <hyperlinks>
    <hyperlink ref="A75:B78" location="'Standard 1'!A49" display="Standard 1 (click here to edit)"/>
    <hyperlink ref="A79:B82" location="'Standard 2'!A64" display="Standard 2 (click here to edit)"/>
    <hyperlink ref="A83:B86" location="'Standard 3'!A48" display="Standard 3 (click here to edit)"/>
    <hyperlink ref="A87:B90" location="'Standard 4'!A45" display="Standard 4 (click here to edit)"/>
    <hyperlink ref="A91:B94" location="'Standard 5'!A68" display="Standard 5 (click here to edit)"/>
    <hyperlink ref="A95" location="'Standard 6'!A1" display="Standard 6"/>
    <hyperlink ref="A95:B98" location="'Standard 6'!A35" display="Standard 6 (Click here to edit)"/>
  </hyperlinks>
  <pageMargins left="0.25" right="0.25" top="0.25" bottom="0.25" header="0.3" footer="0.3"/>
  <pageSetup scale="86" orientation="portrait" r:id="rId1"/>
  <headerFooter alignWithMargins="0"/>
  <rowBreaks count="3" manualBreakCount="3">
    <brk id="59" max="10" man="1"/>
    <brk id="98" max="10" man="1"/>
    <brk id="14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27" id="{239C34A2-006B-4041-B43F-67A677FD0851}">
            <xm:f>IF(definitions!$E$7&lt;&gt;3,TRUE,FALSE)</xm:f>
            <x14:dxf>
              <fill>
                <patternFill>
                  <bgColor theme="1"/>
                </patternFill>
              </fill>
            </x14:dxf>
          </x14:cfRule>
          <xm:sqref>M61:M69</xm:sqref>
        </x14:conditionalFormatting>
        <x14:conditionalFormatting xmlns:xm="http://schemas.microsoft.com/office/excel/2006/main">
          <x14:cfRule type="expression" priority="274" id="{69E6D9FF-4A8E-42E8-A27A-85C96CFB17A1}">
            <xm:f>OR(DATA!$B$95=definitions!$B$11,DATA!$B$95=definitions!$B$13)</xm:f>
            <x14:dxf>
              <fill>
                <gradientFill degree="270">
                  <stop position="0">
                    <color theme="0"/>
                  </stop>
                  <stop position="1">
                    <color rgb="FFFF0000"/>
                  </stop>
                </gradientFill>
              </fill>
            </x14:dxf>
          </x14:cfRule>
          <x14:cfRule type="expression" priority="275" id="{A25865C8-B9B7-4C42-87CE-D9BED9D07E41}">
            <xm:f>OR(DATA!$B$95=definitions!$B$11,DATA!$B$95=definitions!$B$13)</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77" id="{3D292A49-F215-40E4-A910-D4568FCF380A}">
            <xm:f>OR(DATA!$B$118=definitions!$B$11,DATA!$B$118=definitions!$B$13)</xm:f>
            <x14:dxf>
              <fill>
                <gradientFill degree="270">
                  <stop position="0">
                    <color theme="0"/>
                  </stop>
                  <stop position="1">
                    <color rgb="FFFF0000"/>
                  </stop>
                </gradientFill>
              </fill>
            </x14:dxf>
          </x14:cfRule>
          <x14:cfRule type="expression" priority="78" id="{2C3C3F16-4CD9-4AD4-AC1B-A664A2C303C5}">
            <xm:f>OR(DATA!$B$118=definitions!$B$11,DATA!$B$118=definitions!$B$13)</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75" id="{1111F98E-7B5A-4213-89FB-A059C8F9570D}">
            <xm:f>OR(DATA!$B$143=definitions!$B$11,DATA!$B$143=definitions!$B$13)</xm:f>
            <x14:dxf>
              <fill>
                <gradientFill degree="270">
                  <stop position="0">
                    <color theme="0"/>
                  </stop>
                  <stop position="1">
                    <color rgb="FFFF0000"/>
                  </stop>
                </gradientFill>
              </fill>
            </x14:dxf>
          </x14:cfRule>
          <x14:cfRule type="expression" priority="76" id="{EBF8DB11-EC44-4010-B174-AFF6D14CC659}">
            <xm:f>OR(DATA!$B$143=definitions!$B$11,DATA!$B$143=definitions!$B$13)</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73" id="{A90F6D67-5E47-4968-BC00-E6647C9C3433}">
            <xm:f>OR(DATA!$B$162=definitions!$B$11,DATA!$B$162=definitions!$B$13)</xm:f>
            <x14:dxf>
              <fill>
                <gradientFill degree="270">
                  <stop position="0">
                    <color theme="0"/>
                  </stop>
                  <stop position="1">
                    <color rgb="FFFF0000"/>
                  </stop>
                </gradientFill>
              </fill>
            </x14:dxf>
          </x14:cfRule>
          <x14:cfRule type="expression" priority="74" id="{4EA176AE-7EE8-4D6B-846C-F91F86048D6F}">
            <xm:f>OR(DATA!$B$162=definitions!$B$11,DATA!$B$162=definitions!$B$13)</xm:f>
            <x14:dxf>
              <fill>
                <gradientFill degree="270">
                  <stop position="0">
                    <color theme="0"/>
                  </stop>
                  <stop position="1">
                    <color rgb="FFFFFF00"/>
                  </stop>
                </gradientFill>
              </fill>
            </x14:dxf>
          </x14:cfRule>
          <xm:sqref>M32:W32</xm:sqref>
        </x14:conditionalFormatting>
        <x14:conditionalFormatting xmlns:xm="http://schemas.microsoft.com/office/excel/2006/main">
          <x14:cfRule type="expression" priority="71" id="{88868C97-2D6B-42E3-A660-D5823CAC47E4}">
            <xm:f>OR(DATA!$B$196=definitions!$B$11,DATA!$B$196=definitions!$B$13)</xm:f>
            <x14:dxf>
              <fill>
                <gradientFill degree="270">
                  <stop position="0">
                    <color theme="0"/>
                  </stop>
                  <stop position="1">
                    <color rgb="FFFF0000"/>
                  </stop>
                </gradientFill>
              </fill>
            </x14:dxf>
          </x14:cfRule>
          <x14:cfRule type="expression" priority="72" id="{B004522C-5F2B-4E69-A3EF-234CBD779A57}">
            <xm:f>OR(DATA!$B$196=definitions!$B$11,DATA!$B$196=definitions!$B$13)</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69" id="{6B829C83-B2ED-4790-B64E-4378D27C8CF1}">
            <xm:f>OR(DATA!$B$217=definitions!$B$11,DATA!$B$217=definitions!$B$13)</xm:f>
            <x14:dxf>
              <fill>
                <gradientFill degree="270">
                  <stop position="0">
                    <color theme="0"/>
                  </stop>
                  <stop position="1">
                    <color rgb="FFFF0000"/>
                  </stop>
                </gradientFill>
              </fill>
            </x14:dxf>
          </x14:cfRule>
          <x14:cfRule type="expression" priority="70" id="{CEC1D3BA-5A1E-4C90-83CB-6FF894740359}">
            <xm:f>OR(DATA!$B$217=definitions!$B$11,DATA!$B$217=definitions!$B$13)</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67" id="{2C5B6CAC-E66F-4C01-944B-E8A14BA7EE29}">
            <xm:f>OR(DATA!$B$243=definitions!$B$11,DATA!$B$243=definitions!$B$13)</xm:f>
            <x14:dxf>
              <fill>
                <gradientFill degree="270">
                  <stop position="0">
                    <color theme="0"/>
                  </stop>
                  <stop position="1">
                    <color rgb="FFFF0000"/>
                  </stop>
                </gradientFill>
              </fill>
            </x14:dxf>
          </x14:cfRule>
          <x14:cfRule type="expression" priority="68" id="{C6C1D6A6-A2F5-4335-A114-51642653C72C}">
            <xm:f>OR(DATA!$B$243=definitions!$B$11,DATA!$B$243=definitions!$B$13)</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65" id="{76BAA767-9E75-4FA8-845A-803C50D1BCF3}">
            <xm:f>OR(DATA!$B$267=definitions!$B$11,DATA!$B$267=definitions!$B$13)</xm:f>
            <x14:dxf>
              <fill>
                <gradientFill degree="270">
                  <stop position="0">
                    <color theme="0"/>
                  </stop>
                  <stop position="1">
                    <color rgb="FFFF0000"/>
                  </stop>
                </gradientFill>
              </fill>
            </x14:dxf>
          </x14:cfRule>
          <x14:cfRule type="expression" priority="66" id="{62CB4387-1595-4E26-BB89-CDB81746C4EB}">
            <xm:f>OR(DATA!$B$267=definitions!$B$11,DATA!$B$267=definitions!$B$13)</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63" id="{B9377021-1B13-445A-B66B-83ADE7B54DF6}">
            <xm:f>OR(DATA!$B$288=definitions!$B$11,DATA!$B$288=definitions!$B$13)</xm:f>
            <x14:dxf>
              <fill>
                <gradientFill degree="270">
                  <stop position="0">
                    <color theme="0"/>
                  </stop>
                  <stop position="1">
                    <color rgb="FFFF0000"/>
                  </stop>
                </gradientFill>
              </fill>
            </x14:dxf>
          </x14:cfRule>
          <x14:cfRule type="expression" priority="64" id="{4EDF4B23-8834-4EAC-8B24-71A326B4442D}">
            <xm:f>OR(DATA!$B$288=definitions!$B$11,DATA!$B$288=definitions!$B$13)</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61" id="{C9D20C50-10E0-4C77-937F-276F04FF20E6}">
            <xm:f>OR(DATA!$B$316=definitions!$B$11,DATA!$B$316=definitions!$B$13)</xm:f>
            <x14:dxf>
              <fill>
                <gradientFill degree="270">
                  <stop position="0">
                    <color theme="0"/>
                  </stop>
                  <stop position="1">
                    <color rgb="FFFF0000"/>
                  </stop>
                </gradientFill>
              </fill>
            </x14:dxf>
          </x14:cfRule>
          <x14:cfRule type="expression" priority="62" id="{4935D9EF-6CBA-49BB-B22D-8A9EB2D5A6A5}">
            <xm:f>OR(DATA!$B$316=definitions!$B$11,DATA!$B$316=definitions!$B$13)</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59" id="{0CCAE0D7-AFCF-45A5-B0B2-DA1615DAAF2B}">
            <xm:f>OR(DATA!$B$334=definitions!$B$11,DATA!$B$334=definitions!$B$13)</xm:f>
            <x14:dxf>
              <fill>
                <gradientFill degree="270">
                  <stop position="0">
                    <color theme="0"/>
                  </stop>
                  <stop position="1">
                    <color rgb="FFFF0000"/>
                  </stop>
                </gradientFill>
              </fill>
            </x14:dxf>
          </x14:cfRule>
          <x14:cfRule type="expression" priority="60" id="{20D46113-6493-40FD-82DE-3BE2ADC11B42}">
            <xm:f>OR(DATA!$B$334=definitions!$B$11,DATA!$B$334=definitions!$B$13)</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57" id="{BBB8BC00-9790-45A6-A261-F431B1D29AF4}">
            <xm:f>OR(DATA!$B$360=definitions!$B$11,DATA!$B$360=definitions!$B$13)</xm:f>
            <x14:dxf>
              <fill>
                <gradientFill degree="270">
                  <stop position="0">
                    <color theme="0"/>
                  </stop>
                  <stop position="1">
                    <color rgb="FFFF0000"/>
                  </stop>
                </gradientFill>
              </fill>
            </x14:dxf>
          </x14:cfRule>
          <x14:cfRule type="expression" priority="58" id="{E1926CFF-BB16-47FE-A8F5-3FCF3541FB5C}">
            <xm:f>OR(DATA!$B$360=definitions!$B$11,DATA!$B$360=definitions!$B$13)</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55" id="{68F5BA47-2049-4EF9-93C7-38E73DBC0776}">
            <xm:f>OR(DATA!$B$381=definitions!$B$11,DATA!$B$381=definitions!$B$13)</xm:f>
            <x14:dxf>
              <fill>
                <gradientFill degree="270">
                  <stop position="0">
                    <color theme="0"/>
                  </stop>
                  <stop position="1">
                    <color rgb="FFFF0000"/>
                  </stop>
                </gradientFill>
              </fill>
            </x14:dxf>
          </x14:cfRule>
          <x14:cfRule type="expression" priority="56" id="{DFA066AC-3822-4066-9906-66BD1DDA1BD4}">
            <xm:f>OR(DATA!$B$381=definitions!$B$11,DATA!$B$381=definitions!$B$13)</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53" id="{A6F753B4-C4DD-4128-9B59-086C23EA1870}">
            <xm:f>OR(DATA!$B$407=definitions!$B$11,DATA!$B$407=definitions!$B$13)</xm:f>
            <x14:dxf>
              <fill>
                <gradientFill degree="270">
                  <stop position="0">
                    <color theme="0"/>
                  </stop>
                  <stop position="1">
                    <color rgb="FFFF0000"/>
                  </stop>
                </gradientFill>
              </fill>
            </x14:dxf>
          </x14:cfRule>
          <x14:cfRule type="expression" priority="54" id="{7B9A21C2-3EEA-4C90-B798-76E8B7B1DB66}">
            <xm:f>OR(DATA!$B$407=definitions!$B$11,DATA!$B$407=definitions!$B$13)</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51" id="{3C345720-0985-4E5E-BC45-D47A86DAC0B6}">
            <xm:f>OR(DATA!$B$432=definitions!$B$11,DATA!$B$432=definitions!$B$13)</xm:f>
            <x14:dxf>
              <fill>
                <gradientFill degree="270">
                  <stop position="0">
                    <color theme="0"/>
                  </stop>
                  <stop position="1">
                    <color rgb="FFFF0000"/>
                  </stop>
                </gradientFill>
              </fill>
            </x14:dxf>
          </x14:cfRule>
          <x14:cfRule type="expression" priority="52" id="{520243AE-5A4D-4106-A120-B60EA6154A78}">
            <xm:f>OR(DATA!$B$432=definitions!$B$11,DATA!$B$432=definitions!$B$13)</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49" id="{4128FB37-0FE0-4019-B720-77880535B07C}">
            <xm:f>OR(DATA!$B$455=definitions!$B$11,DATA!$B$455=definitions!$B$13)</xm:f>
            <x14:dxf>
              <fill>
                <gradientFill degree="270">
                  <stop position="0">
                    <color theme="0"/>
                  </stop>
                  <stop position="1">
                    <color rgb="FFFF0000"/>
                  </stop>
                </gradientFill>
              </fill>
            </x14:dxf>
          </x14:cfRule>
          <x14:cfRule type="expression" priority="50" id="{9D48F006-13C3-45E9-ABB5-028B54C09FDD}">
            <xm:f>OR(DATA!$B$455=definitions!$B$11,DATA!$B$455=definitions!$B$13)</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47" id="{4C879D07-1C55-433B-840C-E5120FCBDBA1}">
            <xm:f>OR(DATA!$B$485=definitions!$B$11,DATA!$B$485=definitions!$B$13)</xm:f>
            <x14:dxf>
              <fill>
                <gradientFill degree="270">
                  <stop position="0">
                    <color theme="0"/>
                  </stop>
                  <stop position="1">
                    <color rgb="FFFF0000"/>
                  </stop>
                </gradientFill>
              </fill>
            </x14:dxf>
          </x14:cfRule>
          <x14:cfRule type="expression" priority="48" id="{2D77B084-74FE-442E-8260-9A601E3F0B2C}">
            <xm:f>OR(DATA!$B$485=definitions!$B$11,DATA!$B$485=definitions!$B$13)</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5" id="{B82EB878-CF02-49C7-B915-1D5AB1319781}">
            <xm:f>OR(DATA!$B$504=definitions!$B$11,DATA!$B$504=definitions!$B$13)</xm:f>
            <x14:dxf>
              <fill>
                <gradientFill degree="270">
                  <stop position="0">
                    <color theme="0"/>
                  </stop>
                  <stop position="1">
                    <color rgb="FFFF0000"/>
                  </stop>
                </gradientFill>
              </fill>
            </x14:dxf>
          </x14:cfRule>
          <x14:cfRule type="expression" priority="46" id="{B29B0CC1-681F-45F1-AD5F-0102DB44123F}">
            <xm:f>OR(DATA!$B$504=definitions!$B$11,DATA!$B$504=definitions!$B$13)</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3" id="{4C2B04A2-1E4C-41C4-9835-77ECC9E44727}">
            <xm:f>OR(DATA!$B$523=definitions!$B$11,DATA!$B$523=definitions!$B$13)</xm:f>
            <x14:dxf>
              <fill>
                <gradientFill degree="270">
                  <stop position="0">
                    <color theme="0"/>
                  </stop>
                  <stop position="1">
                    <color rgb="FFFF0000"/>
                  </stop>
                </gradientFill>
              </fill>
            </x14:dxf>
          </x14:cfRule>
          <x14:cfRule type="expression" priority="44" id="{6C118973-9E0B-4BE8-A5DE-EA675704648D}">
            <xm:f>OR(DATA!$B$523=definitions!$B$11,DATA!$B$523=definitions!$B$13)</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1" id="{65D693D8-4F60-4759-B614-FF11802E9B4E}">
            <xm:f>OR(DATA!$B$543=definitions!$B$11,DATA!$B$543=definitions!$B$13)</xm:f>
            <x14:dxf>
              <fill>
                <gradientFill degree="270">
                  <stop position="0">
                    <color theme="0"/>
                  </stop>
                  <stop position="1">
                    <color rgb="FFFF0000"/>
                  </stop>
                </gradientFill>
              </fill>
            </x14:dxf>
          </x14:cfRule>
          <x14:cfRule type="expression" priority="42" id="{6AA3F5CD-4342-4C4D-844F-DDDC8C13F72A}">
            <xm:f>OR(DATA!$B$543=definitions!$B$11,DATA!$B$543=definitions!$B$13)</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39" id="{29ED0102-049B-4F4D-AE2F-78AE8D2A849E}">
            <xm:f>OR(DATA!$B$565=definitions!$B$11,DATA!$B$565=definitions!$B$13)</xm:f>
            <x14:dxf>
              <fill>
                <gradientFill degree="270">
                  <stop position="0">
                    <color theme="0"/>
                  </stop>
                  <stop position="1">
                    <color rgb="FFFF0000"/>
                  </stop>
                </gradientFill>
              </fill>
            </x14:dxf>
          </x14:cfRule>
          <x14:cfRule type="expression" priority="40" id="{A2C8DDD7-0EEF-4332-8CC4-596017A8DEE9}">
            <xm:f>OR(DATA!$B$565=definitions!$B$11,DATA!$B$565=definitions!$B$13)</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37" id="{AAC11B51-B3C0-497B-9D24-0895F39F09BA}">
            <xm:f>OR(DATA!$B$585=definitions!$B$11,DATA!$B$585=definitions!$B$13)</xm:f>
            <x14:dxf>
              <fill>
                <gradientFill degree="270">
                  <stop position="0">
                    <color theme="0"/>
                  </stop>
                  <stop position="1">
                    <color rgb="FFFF0000"/>
                  </stop>
                </gradientFill>
              </fill>
            </x14:dxf>
          </x14:cfRule>
          <x14:cfRule type="expression" priority="38" id="{68E5DAD8-8357-4CAE-A8FC-5F7001CD0C62}">
            <xm:f>OR(DATA!$B$585=definitions!$B$11,DATA!$B$585=definitions!$B$13)</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35" id="{87857DB1-E001-479B-9369-2D1759696A27}">
            <xm:f>OR(DATA!$B$608=definitions!$B$11,DATA!$B$608=definitions!$B$13)</xm:f>
            <x14:dxf>
              <fill>
                <gradientFill degree="270">
                  <stop position="0">
                    <color theme="0"/>
                  </stop>
                  <stop position="1">
                    <color rgb="FFFF0000"/>
                  </stop>
                </gradientFill>
              </fill>
            </x14:dxf>
          </x14:cfRule>
          <x14:cfRule type="expression" priority="36" id="{F16E831F-0D7E-4B22-9160-074391B3E4E2}">
            <xm:f>OR(DATA!$B$608=definitions!$B$11,DATA!$B$608=definitions!$B$13)</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33" id="{6E2D8446-C2F0-482D-A862-751FF0903ACC}">
            <xm:f>OR(DATA!$B$628=definitions!$B$11,DATA!$B$628=definitions!$B$13)</xm:f>
            <x14:dxf>
              <fill>
                <gradientFill degree="270">
                  <stop position="0">
                    <color theme="0"/>
                  </stop>
                  <stop position="1">
                    <color rgb="FFFF0000"/>
                  </stop>
                </gradientFill>
              </fill>
            </x14:dxf>
          </x14:cfRule>
          <x14:cfRule type="expression" priority="34" id="{CCE330C7-F8A5-44E8-A544-80C0C5533916}">
            <xm:f>OR(DATA!$B$628=definitions!$B$11,DATA!$B$628=definitions!$B$13)</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31" id="{EC93BFB3-04E3-40CF-921F-DD2D1D958271}">
            <xm:f>OR(DATA!$B$648=definitions!$B$11,DATA!$B$648=definitions!$B$13)</xm:f>
            <x14:dxf>
              <fill>
                <gradientFill degree="270">
                  <stop position="0">
                    <color theme="0"/>
                  </stop>
                  <stop position="1">
                    <color rgb="FFFF0000"/>
                  </stop>
                </gradientFill>
              </fill>
            </x14:dxf>
          </x14:cfRule>
          <x14:cfRule type="expression" priority="32" id="{37240686-E2DE-4211-B5CC-D98D0E378CE8}">
            <xm:f>OR(DATA!$B$648=definitions!$B$11,DATA!$B$648=definitions!$B$13)</xm:f>
            <x14:dxf>
              <fill>
                <gradientFill degree="270">
                  <stop position="0">
                    <color theme="0"/>
                  </stop>
                  <stop position="1">
                    <color rgb="FFFFFF00"/>
                  </stop>
                </gradientFill>
              </fill>
            </x14:dxf>
          </x14:cfRule>
          <xm:sqref>M58:W58</xm:sqref>
        </x14:conditionalFormatting>
        <x14:conditionalFormatting xmlns:xm="http://schemas.microsoft.com/office/excel/2006/main">
          <x14:cfRule type="expression" priority="28" id="{03291BB5-9D5E-48E2-A275-7024B1B5B8C3}">
            <xm:f>definitions!$E$7=3</xm:f>
            <x14:dxf>
              <font>
                <color rgb="FFFF0000"/>
              </font>
              <fill>
                <patternFill>
                  <bgColor theme="0" tint="-0.24994659260841701"/>
                </patternFill>
              </fill>
            </x14:dxf>
          </x14:cfRule>
          <xm:sqref>N63:O68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10"/>
  <sheetViews>
    <sheetView showGridLines="0" showRowColHeaders="0" workbookViewId="0">
      <selection activeCell="A46" sqref="A46:F48"/>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682" t="s">
        <v>2505</v>
      </c>
      <c r="B1" s="683"/>
      <c r="C1" s="683"/>
      <c r="D1" s="683"/>
      <c r="E1" s="683"/>
      <c r="F1" s="683"/>
      <c r="G1" s="683"/>
      <c r="H1" s="683"/>
      <c r="I1" s="683"/>
      <c r="J1" s="684"/>
      <c r="L1" s="10"/>
      <c r="M1" s="10"/>
      <c r="N1" s="10"/>
      <c r="O1" s="10"/>
      <c r="P1" s="10"/>
      <c r="Q1" s="10"/>
    </row>
    <row r="2" spans="1:17" ht="17.25" customHeight="1" thickBot="1" x14ac:dyDescent="0.3">
      <c r="A2" s="146"/>
      <c r="B2" s="127" t="s">
        <v>1979</v>
      </c>
      <c r="C2" s="685" t="s">
        <v>1974</v>
      </c>
      <c r="D2" s="686"/>
      <c r="E2" s="687" t="s">
        <v>1975</v>
      </c>
      <c r="F2" s="686"/>
      <c r="G2" s="687" t="s">
        <v>1976</v>
      </c>
      <c r="H2" s="686"/>
      <c r="I2" s="687" t="s">
        <v>520</v>
      </c>
      <c r="J2" s="686"/>
      <c r="L2" s="10"/>
      <c r="M2" s="10"/>
      <c r="N2" s="10"/>
      <c r="O2" s="10"/>
      <c r="P2" s="10"/>
      <c r="Q2" s="10"/>
    </row>
    <row r="3" spans="1:17" ht="42" customHeight="1" thickBot="1" x14ac:dyDescent="0.3">
      <c r="A3" s="679" t="s">
        <v>3308</v>
      </c>
      <c r="B3" s="680"/>
      <c r="C3" s="680"/>
      <c r="D3" s="680"/>
      <c r="E3" s="680"/>
      <c r="F3" s="680"/>
      <c r="G3" s="680"/>
      <c r="H3" s="680"/>
      <c r="I3" s="680"/>
      <c r="J3" s="681"/>
      <c r="L3" s="10"/>
      <c r="M3" s="10"/>
      <c r="N3" s="10"/>
      <c r="O3" s="10"/>
      <c r="P3" s="10"/>
      <c r="Q3" s="10"/>
    </row>
    <row r="4" spans="1:17" ht="15.75" customHeight="1" x14ac:dyDescent="0.25">
      <c r="A4" s="698"/>
      <c r="B4" s="699"/>
      <c r="C4" s="700" t="str">
        <f>DATA!E74</f>
        <v>…and</v>
      </c>
      <c r="D4" s="701"/>
      <c r="E4" s="700" t="str">
        <f>DATA!E78</f>
        <v>. . . and</v>
      </c>
      <c r="F4" s="701"/>
      <c r="G4" s="702" t="str">
        <f>DATA!E86</f>
        <v>. . . and</v>
      </c>
      <c r="H4" s="703"/>
      <c r="I4" s="694" t="str">
        <f>DATA!E90</f>
        <v>. . . and</v>
      </c>
      <c r="J4" s="695"/>
      <c r="L4" s="10"/>
      <c r="M4" s="10"/>
      <c r="N4" s="10"/>
      <c r="O4" s="10"/>
      <c r="P4" s="10"/>
      <c r="Q4" s="10"/>
    </row>
    <row r="5" spans="1:17" s="22" customFormat="1" ht="52.5" customHeight="1" x14ac:dyDescent="0.25">
      <c r="A5" s="689" t="str">
        <f>DATA!E68</f>
        <v>THE PRINCIPAL ensures that the vision, mission, values, beliefs and goals of school are:</v>
      </c>
      <c r="B5" s="690"/>
      <c r="C5" s="689" t="str">
        <f>DATA!E75</f>
        <v>THE PRINCIPAL ensures that the school’s vision, mission, and strategic goals are:</v>
      </c>
      <c r="D5" s="690"/>
      <c r="E5" s="689" t="str">
        <f>DATA!E79</f>
        <v>THE PRINCIPAL collaboratively establishes strategic goals that are:</v>
      </c>
      <c r="F5" s="690"/>
      <c r="G5" s="689" t="str">
        <f>DATA!E87</f>
        <v xml:space="preserve">SCHOOL STAFF MEMBERS: </v>
      </c>
      <c r="H5" s="691"/>
      <c r="I5" s="689" t="str">
        <f>DATA!E91</f>
        <v xml:space="preserve">SCHOOL STAFF AND OTHER STAKEHOLDERS: </v>
      </c>
      <c r="J5" s="691"/>
      <c r="L5" s="23"/>
      <c r="M5" s="23"/>
      <c r="N5" s="23"/>
      <c r="O5" s="23"/>
      <c r="P5" s="23"/>
      <c r="Q5" s="23"/>
    </row>
    <row r="6" spans="1:17" ht="80.25" customHeight="1" x14ac:dyDescent="0.25">
      <c r="A6" s="76"/>
      <c r="B6" s="124" t="str">
        <f>DATA!E69</f>
        <v>Familiar to staff and other stakeholders.</v>
      </c>
      <c r="C6" s="125"/>
      <c r="D6" s="120" t="str">
        <f>DATA!E76</f>
        <v>Part of routine school communications with staff and other stakeholders.</v>
      </c>
      <c r="E6" s="69"/>
      <c r="F6" s="120" t="str">
        <f>DATA!E80</f>
        <v>Focused on student achievement.</v>
      </c>
      <c r="G6" s="69"/>
      <c r="H6" s="120" t="str">
        <f>DATA!E88</f>
        <v xml:space="preserve">Incorporate strategic goals into their instructional plans. </v>
      </c>
      <c r="I6" s="69"/>
      <c r="J6" s="120" t="str">
        <f>DATA!E92</f>
        <v>Collaboratively implement strategies to address the school's vision, msission, and strategic goals.</v>
      </c>
      <c r="L6" s="10"/>
      <c r="M6" s="10"/>
      <c r="N6" s="10"/>
      <c r="O6" s="10"/>
      <c r="P6" s="10"/>
      <c r="Q6" s="10"/>
    </row>
    <row r="7" spans="1:17" ht="63.75" customHeight="1" x14ac:dyDescent="0.25">
      <c r="A7" s="76"/>
      <c r="B7" s="124" t="str">
        <f>DATA!E70</f>
        <v>Developed through a collaborative process including staff and other stakeholder groups.</v>
      </c>
      <c r="C7" s="126"/>
      <c r="D7" s="120" t="str">
        <f>DATA!E77</f>
        <v>Integrated into school programs.</v>
      </c>
      <c r="E7" s="69"/>
      <c r="F7" s="120" t="str">
        <f>DATA!E81</f>
        <v xml:space="preserve">Based on the analysis of multiple sources of information. </v>
      </c>
      <c r="G7" s="69"/>
      <c r="H7" s="120" t="str">
        <f>DATA!E89</f>
        <v>Identify and address barriers to achieving the school's vision, mission and goals.</v>
      </c>
      <c r="L7" s="10"/>
      <c r="M7" s="10"/>
      <c r="N7" s="10"/>
      <c r="O7" s="10"/>
      <c r="P7" s="10"/>
      <c r="Q7" s="10"/>
    </row>
    <row r="8" spans="1:17" ht="69" customHeight="1" x14ac:dyDescent="0.25">
      <c r="A8" s="76"/>
      <c r="B8" s="124" t="str">
        <f>DATA!E71</f>
        <v>Routinely updated.</v>
      </c>
      <c r="C8" s="126"/>
      <c r="D8" s="120"/>
      <c r="E8" s="69"/>
      <c r="F8" s="120" t="str">
        <f>DATA!E82</f>
        <v>Aligned with district priorities.</v>
      </c>
      <c r="G8" s="69"/>
      <c r="H8" s="120"/>
      <c r="I8" s="70"/>
      <c r="J8" s="120" t="str">
        <f>DATA!E93</f>
        <v>Assume leadership roles in updating the school’s vision, mission, and strategic goals.</v>
      </c>
      <c r="L8" s="10"/>
      <c r="M8" s="10"/>
      <c r="N8" s="10"/>
      <c r="O8" s="10"/>
      <c r="P8" s="10"/>
      <c r="Q8" s="10"/>
    </row>
    <row r="9" spans="1:17" ht="28.5" customHeight="1" x14ac:dyDescent="0.25">
      <c r="A9" s="76"/>
      <c r="B9" s="124"/>
      <c r="C9" s="126"/>
      <c r="D9" s="120"/>
      <c r="E9" s="69"/>
      <c r="F9" s="120" t="str">
        <f>DATA!E83</f>
        <v>Measurable.</v>
      </c>
      <c r="G9" s="69"/>
      <c r="H9" s="120"/>
      <c r="I9" s="69"/>
      <c r="J9" s="120"/>
      <c r="L9" s="10"/>
      <c r="M9" s="10"/>
      <c r="N9" s="10"/>
      <c r="O9" s="10"/>
      <c r="P9" s="10"/>
      <c r="Q9" s="10"/>
    </row>
    <row r="10" spans="1:17" ht="23.25" customHeight="1" x14ac:dyDescent="0.25">
      <c r="A10" s="76"/>
      <c r="B10" s="124"/>
      <c r="C10" s="126"/>
      <c r="D10" s="147"/>
      <c r="E10" s="69"/>
      <c r="F10" s="120" t="str">
        <f>DATA!E84</f>
        <v>Rigorous.</v>
      </c>
      <c r="G10" s="69"/>
      <c r="H10" s="120"/>
      <c r="I10" s="69"/>
      <c r="J10" s="147"/>
      <c r="L10" s="10"/>
      <c r="M10" s="10"/>
      <c r="N10" s="10"/>
      <c r="O10" s="10"/>
      <c r="P10" s="10"/>
      <c r="Q10" s="10"/>
    </row>
    <row r="11" spans="1:17" ht="33" customHeight="1" thickBot="1" x14ac:dyDescent="0.3">
      <c r="A11" s="76"/>
      <c r="B11" s="124"/>
      <c r="C11" s="173"/>
      <c r="D11" s="147"/>
      <c r="E11" s="69"/>
      <c r="F11" s="171" t="str">
        <f>DATA!E85</f>
        <v>Concrete.</v>
      </c>
      <c r="G11" s="69"/>
      <c r="H11" s="171"/>
      <c r="I11" s="184"/>
      <c r="J11" s="185" t="str">
        <f>definitions!$B$21</f>
        <v>Click here to revisit element</v>
      </c>
      <c r="L11" s="10"/>
      <c r="M11" s="10"/>
      <c r="N11" s="10"/>
      <c r="O11" s="10"/>
      <c r="P11" s="10"/>
      <c r="Q11" s="10"/>
    </row>
    <row r="12" spans="1:17" ht="19.5" customHeight="1" x14ac:dyDescent="0.25">
      <c r="A12" s="182"/>
      <c r="B12" s="711" t="str">
        <f>definitions!$B$26</f>
        <v>No Basic practices apply</v>
      </c>
      <c r="C12" s="131"/>
      <c r="D12" s="71"/>
      <c r="E12" s="79"/>
      <c r="F12" s="120"/>
      <c r="G12" s="79"/>
      <c r="H12" s="71"/>
      <c r="I12" s="704" t="str">
        <f>DATA!B95</f>
        <v>Blank Form</v>
      </c>
      <c r="J12" s="705"/>
      <c r="L12" s="688" t="str">
        <f>IF(I12=definitions!$B$11,definitions!$B$16,IF(definitions!$B$31=TRUE,definitions!$B$22,IF(I12=definitions!$B$13,definitions!$B$18,definitions!$B$20)))</f>
        <v>No Professional Practices have been selected.</v>
      </c>
      <c r="M12" s="688"/>
      <c r="N12" s="688"/>
      <c r="O12" s="688"/>
      <c r="P12" s="688"/>
      <c r="Q12" s="10"/>
    </row>
    <row r="13" spans="1:17" ht="15" customHeight="1" x14ac:dyDescent="0.25">
      <c r="A13" s="183"/>
      <c r="B13" s="712"/>
      <c r="C13" s="131"/>
      <c r="D13" s="71"/>
      <c r="E13" s="79"/>
      <c r="F13" s="120"/>
      <c r="G13" s="79"/>
      <c r="H13" s="80"/>
      <c r="I13" s="706"/>
      <c r="J13" s="707"/>
      <c r="L13" s="688"/>
      <c r="M13" s="688"/>
      <c r="N13" s="688"/>
      <c r="O13" s="688"/>
      <c r="P13" s="688"/>
      <c r="Q13" s="10"/>
    </row>
    <row r="14" spans="1:17" ht="42" customHeight="1" thickBot="1" x14ac:dyDescent="0.3">
      <c r="A14" s="708" t="str">
        <f>A1</f>
        <v>Standard I:  Principals Demonstrate Strategic Leadership</v>
      </c>
      <c r="B14" s="709"/>
      <c r="C14" s="709"/>
      <c r="D14" s="709"/>
      <c r="E14" s="709"/>
      <c r="F14" s="709"/>
      <c r="G14" s="709"/>
      <c r="H14" s="709"/>
      <c r="I14" s="709"/>
      <c r="J14" s="710"/>
      <c r="L14" s="10"/>
      <c r="M14" s="10"/>
      <c r="N14" s="10"/>
      <c r="O14" s="10"/>
      <c r="P14" s="10"/>
      <c r="Q14" s="10"/>
    </row>
    <row r="15" spans="1:17" ht="15.95" customHeight="1" thickBot="1" x14ac:dyDescent="0.3">
      <c r="A15" s="146"/>
      <c r="B15" s="127" t="s">
        <v>1979</v>
      </c>
      <c r="C15" s="685" t="s">
        <v>1974</v>
      </c>
      <c r="D15" s="686"/>
      <c r="E15" s="687" t="s">
        <v>1975</v>
      </c>
      <c r="F15" s="686"/>
      <c r="G15" s="687" t="s">
        <v>1976</v>
      </c>
      <c r="H15" s="686"/>
      <c r="I15" s="687" t="s">
        <v>520</v>
      </c>
      <c r="J15" s="686"/>
      <c r="L15" s="10"/>
      <c r="M15" s="10"/>
      <c r="N15" s="10"/>
      <c r="O15" s="10"/>
      <c r="P15" s="10"/>
      <c r="Q15" s="10"/>
    </row>
    <row r="16" spans="1:17" ht="27.75" customHeight="1" thickBot="1" x14ac:dyDescent="0.3">
      <c r="A16" s="679" t="s">
        <v>3309</v>
      </c>
      <c r="B16" s="680"/>
      <c r="C16" s="680"/>
      <c r="D16" s="680"/>
      <c r="E16" s="680"/>
      <c r="F16" s="680"/>
      <c r="G16" s="680"/>
      <c r="H16" s="680"/>
      <c r="I16" s="680"/>
      <c r="J16" s="681"/>
      <c r="L16" s="10"/>
      <c r="M16" s="10"/>
      <c r="N16" s="10"/>
      <c r="O16" s="10"/>
      <c r="P16" s="10"/>
      <c r="Q16" s="10"/>
    </row>
    <row r="17" spans="1:17" x14ac:dyDescent="0.25">
      <c r="A17" s="717"/>
      <c r="B17" s="718"/>
      <c r="C17" s="692" t="str">
        <f>DATA!E100</f>
        <v>. . . and</v>
      </c>
      <c r="D17" s="693"/>
      <c r="E17" s="694" t="str">
        <f>DATA!E105</f>
        <v>. . . and</v>
      </c>
      <c r="F17" s="695"/>
      <c r="G17" s="694" t="str">
        <f>DATA!E109</f>
        <v>. . . and</v>
      </c>
      <c r="H17" s="696"/>
      <c r="I17" s="694" t="str">
        <f>DATA!E113</f>
        <v>. . . and</v>
      </c>
      <c r="J17" s="695"/>
      <c r="L17" s="10"/>
      <c r="M17" s="10"/>
      <c r="N17" s="10"/>
      <c r="O17" s="10"/>
      <c r="P17" s="10"/>
      <c r="Q17" s="10"/>
    </row>
    <row r="18" spans="1:17" s="22" customFormat="1" ht="52.5" customHeight="1" x14ac:dyDescent="0.25">
      <c r="A18" s="689" t="str">
        <f>DATA!E96</f>
        <v>THE PRINCIPAL:</v>
      </c>
      <c r="B18" s="690"/>
      <c r="C18" s="697" t="str">
        <f>DATA!E101</f>
        <v>THE PRINCIPAL communicates effectively to staff and other stakeholders:</v>
      </c>
      <c r="D18" s="691"/>
      <c r="E18" s="689" t="str">
        <f>DATA!E106</f>
        <v>THE PRINCIPAL establishes clear and consistent processes and systems to:</v>
      </c>
      <c r="F18" s="691"/>
      <c r="G18" s="689" t="str">
        <f>DATA!E110</f>
        <v>SCHOOL STAFF MEMBERS AND OTHER STAKEHOLDERS:</v>
      </c>
      <c r="H18" s="690"/>
      <c r="I18" s="689" t="str">
        <f>DATA!E114</f>
        <v>SCHOOL STAFF MEMBERS:</v>
      </c>
      <c r="J18" s="691"/>
      <c r="L18" s="23"/>
      <c r="M18" s="23"/>
      <c r="N18" s="23"/>
      <c r="O18" s="23"/>
      <c r="P18" s="23"/>
      <c r="Q18" s="23"/>
    </row>
    <row r="19" spans="1:17" ht="53.25" customHeight="1" x14ac:dyDescent="0.25">
      <c r="A19" s="76"/>
      <c r="B19" s="124" t="str">
        <f>DATA!E97</f>
        <v>Implements systems and processes for planning and managing change.</v>
      </c>
      <c r="C19" s="126"/>
      <c r="D19" s="120" t="str">
        <f>DATA!E102</f>
        <v>Personal commitment to continuous school and district improvement.</v>
      </c>
      <c r="E19" s="90"/>
      <c r="F19" s="120" t="str">
        <f>DATA!E107</f>
        <v>Monitor progress toward achieving school goals and student outcomes.</v>
      </c>
      <c r="G19" s="90"/>
      <c r="H19" s="124" t="str">
        <f>DATA!E111</f>
        <v>Conscientiously implement the school plan.</v>
      </c>
      <c r="I19" s="70"/>
      <c r="J19" s="120" t="str">
        <f>DATA!E115</f>
        <v>Track student progress.</v>
      </c>
      <c r="L19" s="10"/>
      <c r="M19" s="10"/>
      <c r="N19" s="10"/>
      <c r="O19" s="10"/>
      <c r="P19" s="10"/>
      <c r="Q19" s="10"/>
    </row>
    <row r="20" spans="1:17" ht="36.75" customHeight="1" x14ac:dyDescent="0.25">
      <c r="A20" s="76"/>
      <c r="C20" s="126"/>
      <c r="D20" s="120" t="str">
        <f>DATA!E103</f>
        <v xml:space="preserve">Components of school’s plan. </v>
      </c>
      <c r="E20" s="90"/>
      <c r="F20" s="120"/>
      <c r="G20" s="90"/>
      <c r="I20" s="70"/>
      <c r="L20" s="10"/>
      <c r="M20" s="10"/>
      <c r="N20" s="10"/>
      <c r="O20" s="10"/>
      <c r="P20" s="10"/>
      <c r="Q20" s="10"/>
    </row>
    <row r="21" spans="1:17" ht="63.75" customHeight="1" x14ac:dyDescent="0.25">
      <c r="A21" s="76"/>
      <c r="B21" s="124" t="str">
        <f>DATA!E98</f>
        <v>Works collaboratively to develop the school plan.</v>
      </c>
      <c r="C21" s="126"/>
      <c r="D21" s="120" t="str">
        <f>DATA!E104</f>
        <v>Progress toward meeting school goals and outcomes.</v>
      </c>
      <c r="E21" s="90"/>
      <c r="F21" s="120" t="str">
        <f>DATA!E108</f>
        <v>Regularly revise school goals and outcomes based on progress monitoring data.</v>
      </c>
      <c r="G21" s="117"/>
      <c r="H21" s="124" t="str">
        <f>DATA!E112</f>
        <v xml:space="preserve">Address barriers to achieving school’s vision, mission, and strategic goals. </v>
      </c>
      <c r="I21" s="70"/>
      <c r="J21" s="120" t="str">
        <f>DATA!E116</f>
        <v>Collaboratively develop short-term and long-term plans to improve student outcomes.</v>
      </c>
      <c r="L21" s="10"/>
      <c r="M21" s="10"/>
      <c r="N21" s="10"/>
      <c r="O21" s="10"/>
      <c r="P21" s="10"/>
      <c r="Q21" s="10"/>
    </row>
    <row r="22" spans="1:17" ht="33" customHeight="1" thickBot="1" x14ac:dyDescent="0.3">
      <c r="A22" s="76"/>
      <c r="B22" s="124"/>
      <c r="C22" s="173"/>
      <c r="D22" s="171"/>
      <c r="E22" s="90"/>
      <c r="F22" s="171"/>
      <c r="G22" s="117"/>
      <c r="H22" s="124"/>
      <c r="I22" s="184"/>
      <c r="J22" s="185" t="str">
        <f>definitions!$B$21</f>
        <v>Click here to revisit element</v>
      </c>
      <c r="L22" s="10"/>
      <c r="M22" s="10"/>
      <c r="N22" s="10"/>
      <c r="O22" s="10"/>
      <c r="P22" s="10"/>
      <c r="Q22" s="10"/>
    </row>
    <row r="23" spans="1:17" ht="15" customHeight="1" x14ac:dyDescent="0.25">
      <c r="A23" s="182"/>
      <c r="B23" s="711" t="str">
        <f>definitions!$B$26</f>
        <v>No Basic practices apply</v>
      </c>
      <c r="C23" s="131"/>
      <c r="D23" s="71"/>
      <c r="E23" s="91"/>
      <c r="F23" s="81"/>
      <c r="G23" s="91"/>
      <c r="H23" s="88"/>
      <c r="I23" s="713" t="str">
        <f>DATA!B118</f>
        <v>Blank Form</v>
      </c>
      <c r="J23" s="714"/>
      <c r="L23" s="688" t="str">
        <f>IF(I23=definitions!$B$11,definitions!$B$16,IF(definitions!$B$32=TRUE,definitions!$B$22,IF(I23=definitions!$B$13,definitions!$B$18,definitions!$B$20)))</f>
        <v>No Professional Practices have been selected.</v>
      </c>
      <c r="M23" s="688"/>
      <c r="N23" s="688"/>
      <c r="O23" s="688"/>
      <c r="P23" s="688"/>
      <c r="Q23" s="10"/>
    </row>
    <row r="24" spans="1:17" ht="15" customHeight="1" thickBot="1" x14ac:dyDescent="0.3">
      <c r="A24" s="183"/>
      <c r="B24" s="712"/>
      <c r="C24" s="132"/>
      <c r="D24" s="82"/>
      <c r="E24" s="92"/>
      <c r="F24" s="86"/>
      <c r="G24" s="92"/>
      <c r="H24" s="89"/>
      <c r="I24" s="715"/>
      <c r="J24" s="716"/>
      <c r="L24" s="688"/>
      <c r="M24" s="688"/>
      <c r="N24" s="688"/>
      <c r="O24" s="688"/>
      <c r="P24" s="688"/>
      <c r="Q24" s="10"/>
    </row>
    <row r="25" spans="1:17" ht="45.75" customHeight="1" thickBot="1" x14ac:dyDescent="0.3">
      <c r="A25" s="721" t="str">
        <f>A1</f>
        <v>Standard I:  Principals Demonstrate Strategic Leadership</v>
      </c>
      <c r="B25" s="722"/>
      <c r="C25" s="722"/>
      <c r="D25" s="722"/>
      <c r="E25" s="722"/>
      <c r="F25" s="722"/>
      <c r="G25" s="722"/>
      <c r="H25" s="722"/>
      <c r="I25" s="722"/>
      <c r="J25" s="723"/>
      <c r="L25" s="10"/>
      <c r="M25" s="10"/>
      <c r="N25" s="10"/>
      <c r="O25" s="10"/>
      <c r="P25" s="10"/>
      <c r="Q25" s="10"/>
    </row>
    <row r="26" spans="1:17" ht="15.95" customHeight="1" thickBot="1" x14ac:dyDescent="0.3">
      <c r="A26" s="146"/>
      <c r="B26" s="127" t="s">
        <v>1979</v>
      </c>
      <c r="C26" s="144"/>
      <c r="D26" s="145" t="s">
        <v>1974</v>
      </c>
      <c r="E26" s="146"/>
      <c r="F26" s="148" t="s">
        <v>1975</v>
      </c>
      <c r="G26" s="146"/>
      <c r="H26" s="148" t="s">
        <v>1976</v>
      </c>
      <c r="I26" s="146"/>
      <c r="J26" s="145" t="s">
        <v>520</v>
      </c>
      <c r="L26" s="10"/>
      <c r="M26" s="10"/>
      <c r="N26" s="10"/>
      <c r="O26" s="10"/>
      <c r="P26" s="10"/>
      <c r="Q26" s="10"/>
    </row>
    <row r="27" spans="1:17" ht="30" customHeight="1" thickBot="1" x14ac:dyDescent="0.3">
      <c r="A27" s="679" t="s">
        <v>3310</v>
      </c>
      <c r="B27" s="680"/>
      <c r="C27" s="680"/>
      <c r="D27" s="680"/>
      <c r="E27" s="680"/>
      <c r="F27" s="680"/>
      <c r="G27" s="680"/>
      <c r="H27" s="680"/>
      <c r="I27" s="680"/>
      <c r="J27" s="681"/>
      <c r="L27" s="10"/>
      <c r="M27" s="10"/>
      <c r="N27" s="10"/>
      <c r="O27" s="10"/>
      <c r="P27" s="10"/>
      <c r="Q27" s="10"/>
    </row>
    <row r="28" spans="1:17" x14ac:dyDescent="0.25">
      <c r="A28" s="717"/>
      <c r="B28" s="718"/>
      <c r="C28" s="692" t="str">
        <f>DATA!E125</f>
        <v>. . . and</v>
      </c>
      <c r="D28" s="693"/>
      <c r="E28" s="694" t="str">
        <f>DATA!E129</f>
        <v>. . . and</v>
      </c>
      <c r="F28" s="695"/>
      <c r="G28" s="694" t="str">
        <f>DATA!E133</f>
        <v>. . . and</v>
      </c>
      <c r="H28" s="695"/>
      <c r="I28" s="694" t="str">
        <f>DATA!E138</f>
        <v>. . . and</v>
      </c>
      <c r="J28" s="695"/>
      <c r="L28" s="10"/>
      <c r="M28" s="10"/>
      <c r="N28" s="10"/>
      <c r="O28" s="10"/>
      <c r="P28" s="10"/>
      <c r="Q28" s="10"/>
    </row>
    <row r="29" spans="1:17" s="22" customFormat="1" ht="43.5" customHeight="1" x14ac:dyDescent="0.25">
      <c r="A29" s="689" t="str">
        <f>DATA!E119</f>
        <v>THE PRINCIPAL:</v>
      </c>
      <c r="B29" s="690"/>
      <c r="C29" s="697" t="str">
        <f>DATA!E126</f>
        <v>THE PRINCIPAL:</v>
      </c>
      <c r="D29" s="691"/>
      <c r="E29" s="689" t="str">
        <f>DATA!E130</f>
        <v>THE PRINCIPAL establishes clear and effective processes to:</v>
      </c>
      <c r="F29" s="691"/>
      <c r="G29" s="689" t="str">
        <f>DATA!E134</f>
        <v>SCHOOL STAFF MEMBERS:</v>
      </c>
      <c r="H29" s="691"/>
      <c r="I29" s="689" t="str">
        <f>DATA!E139</f>
        <v>SCHOOL STAFF MEMBERS:</v>
      </c>
      <c r="J29" s="691"/>
      <c r="L29" s="23"/>
      <c r="M29" s="23"/>
      <c r="N29" s="23"/>
      <c r="O29" s="23"/>
      <c r="P29" s="23"/>
      <c r="Q29" s="23"/>
    </row>
    <row r="30" spans="1:17" ht="69.75" customHeight="1" x14ac:dyDescent="0.25">
      <c r="A30" s="76"/>
      <c r="B30" s="124" t="str">
        <f>DATA!E120</f>
        <v>Acknowledges the importance of meaningful change.</v>
      </c>
      <c r="C30" s="126"/>
      <c r="D30" s="123" t="str">
        <f>DATA!E127</f>
        <v>Provides support for change efforts within the school.</v>
      </c>
      <c r="E30" s="69"/>
      <c r="F30" s="123" t="str">
        <f>DATA!E131</f>
        <v>Provide opportunities for all staff to engage in school change efforts.</v>
      </c>
      <c r="G30" s="69"/>
      <c r="H30" s="123" t="str">
        <f>DATA!E135</f>
        <v xml:space="preserve">Lead school planning efforts. </v>
      </c>
      <c r="I30" s="69"/>
      <c r="J30" s="123" t="str">
        <f>DATA!E140</f>
        <v>Lead school change efforts.</v>
      </c>
      <c r="L30" s="10"/>
      <c r="M30" s="10"/>
      <c r="N30" s="10"/>
      <c r="O30" s="10"/>
      <c r="P30" s="10"/>
      <c r="Q30" s="10"/>
    </row>
    <row r="31" spans="1:17" ht="52.5" customHeight="1" x14ac:dyDescent="0.25">
      <c r="A31" s="719" t="str">
        <f>DATA!E121</f>
        <v xml:space="preserve">Has processes in place for: </v>
      </c>
      <c r="B31" s="720"/>
      <c r="C31" s="126"/>
      <c r="D31" s="123" t="str">
        <f>DATA!E128</f>
        <v>Coaches others in leading change.</v>
      </c>
      <c r="E31" s="69"/>
      <c r="F31" s="123" t="str">
        <f>DATA!E132</f>
        <v>Manage change.</v>
      </c>
      <c r="G31" s="69"/>
      <c r="H31" s="123" t="str">
        <f>DATA!E136</f>
        <v>Implement approved school change strategies.</v>
      </c>
      <c r="I31" s="69"/>
      <c r="J31" s="123" t="str">
        <f>DATA!E141</f>
        <v>Set challenging student learning goals.</v>
      </c>
      <c r="L31" s="10"/>
      <c r="M31" s="10"/>
      <c r="N31" s="10"/>
      <c r="O31" s="10"/>
      <c r="P31" s="10"/>
      <c r="Q31" s="10"/>
    </row>
    <row r="32" spans="1:17" ht="51.75" customHeight="1" x14ac:dyDescent="0.25">
      <c r="A32" s="76"/>
      <c r="B32" s="124" t="str">
        <f>DATA!E122</f>
        <v xml:space="preserve"> Resource allocation.</v>
      </c>
      <c r="C32" s="126"/>
      <c r="D32" s="123"/>
      <c r="E32" s="69"/>
      <c r="F32" s="71"/>
      <c r="G32" s="69"/>
      <c r="H32" s="123" t="str">
        <f>DATA!E137</f>
        <v>Anticipate, identify and address barriers to positive change.</v>
      </c>
      <c r="I32" s="69"/>
      <c r="J32" s="71"/>
      <c r="L32" s="10"/>
      <c r="M32" s="10"/>
      <c r="N32" s="10"/>
      <c r="O32" s="10"/>
      <c r="P32" s="10"/>
      <c r="Q32" s="10"/>
    </row>
    <row r="33" spans="1:17" ht="33" customHeight="1" thickBot="1" x14ac:dyDescent="0.3">
      <c r="A33" s="76"/>
      <c r="B33" s="124" t="str">
        <f>DATA!E123</f>
        <v>Addressing barriers to change.</v>
      </c>
      <c r="C33" s="126"/>
      <c r="D33" s="123"/>
      <c r="E33" s="69"/>
      <c r="F33" s="71"/>
      <c r="G33" s="69"/>
      <c r="H33" s="71"/>
      <c r="I33" s="184"/>
      <c r="J33" s="185" t="str">
        <f>definitions!$B$21</f>
        <v>Click here to revisit element</v>
      </c>
      <c r="L33" s="10"/>
      <c r="M33" s="10"/>
      <c r="N33" s="10"/>
      <c r="O33" s="10"/>
      <c r="P33" s="10"/>
      <c r="Q33" s="10"/>
    </row>
    <row r="34" spans="1:17" ht="15" customHeight="1" x14ac:dyDescent="0.25">
      <c r="A34" s="182"/>
      <c r="B34" s="711" t="str">
        <f>definitions!$B$26</f>
        <v>No Basic practices apply</v>
      </c>
      <c r="C34" s="131"/>
      <c r="D34" s="71"/>
      <c r="E34" s="79"/>
      <c r="F34" s="71"/>
      <c r="G34" s="79"/>
      <c r="H34" s="71"/>
      <c r="I34" s="713" t="str">
        <f>DATA!B143</f>
        <v>Blank Form</v>
      </c>
      <c r="J34" s="714"/>
      <c r="L34" s="688" t="str">
        <f>IF(I34=definitions!$B$11,definitions!$B$16,IF(definitions!$B$33=TRUE,definitions!$B$22,IF(I34=definitions!$B$13,definitions!$B$18,definitions!$B$20)))</f>
        <v>No Professional Practices have been selected.</v>
      </c>
      <c r="M34" s="688"/>
      <c r="N34" s="688"/>
      <c r="O34" s="688"/>
      <c r="P34" s="688"/>
      <c r="Q34" s="10"/>
    </row>
    <row r="35" spans="1:17" ht="15" customHeight="1" thickBot="1" x14ac:dyDescent="0.3">
      <c r="A35" s="183"/>
      <c r="B35" s="712"/>
      <c r="C35" s="132"/>
      <c r="D35" s="82"/>
      <c r="E35" s="85"/>
      <c r="F35" s="86"/>
      <c r="G35" s="85"/>
      <c r="H35" s="86"/>
      <c r="I35" s="715"/>
      <c r="J35" s="716"/>
      <c r="L35" s="688"/>
      <c r="M35" s="688"/>
      <c r="N35" s="688"/>
      <c r="O35" s="688"/>
      <c r="P35" s="688"/>
      <c r="Q35" s="10"/>
    </row>
    <row r="36" spans="1:17" ht="39.75" customHeight="1" thickBot="1" x14ac:dyDescent="0.3">
      <c r="A36" s="721" t="str">
        <f>A1</f>
        <v>Standard I:  Principals Demonstrate Strategic Leadership</v>
      </c>
      <c r="B36" s="722"/>
      <c r="C36" s="722"/>
      <c r="D36" s="722"/>
      <c r="E36" s="722"/>
      <c r="F36" s="722"/>
      <c r="G36" s="722"/>
      <c r="H36" s="722"/>
      <c r="I36" s="722"/>
      <c r="J36" s="723"/>
      <c r="L36" s="10"/>
      <c r="M36" s="10"/>
      <c r="N36" s="10"/>
      <c r="O36" s="10"/>
      <c r="P36" s="10"/>
      <c r="Q36" s="10"/>
    </row>
    <row r="37" spans="1:17" ht="15.95" customHeight="1" thickBot="1" x14ac:dyDescent="0.3">
      <c r="A37" s="146"/>
      <c r="B37" s="127" t="s">
        <v>1979</v>
      </c>
      <c r="C37" s="144"/>
      <c r="D37" s="145" t="s">
        <v>1974</v>
      </c>
      <c r="E37" s="146"/>
      <c r="F37" s="148" t="s">
        <v>1975</v>
      </c>
      <c r="G37" s="146"/>
      <c r="H37" s="148" t="s">
        <v>1976</v>
      </c>
      <c r="I37" s="146"/>
      <c r="J37" s="145" t="s">
        <v>520</v>
      </c>
      <c r="L37" s="10"/>
      <c r="M37" s="10"/>
      <c r="N37" s="10"/>
      <c r="O37" s="10"/>
      <c r="P37" s="10"/>
      <c r="Q37" s="10"/>
    </row>
    <row r="38" spans="1:17" ht="26.25" customHeight="1" thickBot="1" x14ac:dyDescent="0.3">
      <c r="A38" s="724" t="s">
        <v>3311</v>
      </c>
      <c r="B38" s="725"/>
      <c r="C38" s="725"/>
      <c r="D38" s="725"/>
      <c r="E38" s="725"/>
      <c r="F38" s="725"/>
      <c r="G38" s="725"/>
      <c r="H38" s="725"/>
      <c r="I38" s="725"/>
      <c r="J38" s="726"/>
      <c r="L38" s="10"/>
      <c r="M38" s="10"/>
      <c r="N38" s="10"/>
      <c r="O38" s="10"/>
      <c r="P38" s="10"/>
      <c r="Q38" s="10"/>
    </row>
    <row r="39" spans="1:17" ht="15.75" customHeight="1" x14ac:dyDescent="0.25">
      <c r="A39" s="727"/>
      <c r="B39" s="728"/>
      <c r="C39" s="729" t="str">
        <f>DATA!E147</f>
        <v>. . . and</v>
      </c>
      <c r="D39" s="730"/>
      <c r="E39" s="694" t="str">
        <f>DATA!E151</f>
        <v>. . . and</v>
      </c>
      <c r="F39" s="695"/>
      <c r="G39" s="694" t="str">
        <f>DATA!E154</f>
        <v>. . . and</v>
      </c>
      <c r="H39" s="695"/>
      <c r="I39" s="694" t="str">
        <f>DATA!E158</f>
        <v>. . . and</v>
      </c>
      <c r="J39" s="695"/>
      <c r="L39" s="10"/>
      <c r="M39" s="10"/>
      <c r="N39" s="10"/>
      <c r="O39" s="10"/>
      <c r="P39" s="10"/>
      <c r="Q39" s="10"/>
    </row>
    <row r="40" spans="1:17" ht="22.5" customHeight="1" x14ac:dyDescent="0.25">
      <c r="A40" s="689" t="str">
        <f>DATA!E144</f>
        <v>THE PRINCIPAL:</v>
      </c>
      <c r="B40" s="690"/>
      <c r="C40" s="697" t="str">
        <f>DATA!E148</f>
        <v>THE PRINCIPAL:</v>
      </c>
      <c r="D40" s="691"/>
      <c r="E40" s="689" t="str">
        <f>DATA!E152</f>
        <v>THE PRINCIPAL involves school staff members in:</v>
      </c>
      <c r="F40" s="691"/>
      <c r="G40" s="689" t="str">
        <f>DATA!E155</f>
        <v>SCHOOL STAFF MEMBERS:</v>
      </c>
      <c r="H40" s="691"/>
      <c r="I40" s="689" t="str">
        <f>DATA!E159</f>
        <v>Staff and other stakeholders:</v>
      </c>
      <c r="J40" s="691"/>
      <c r="L40" s="10"/>
      <c r="M40" s="10"/>
      <c r="N40" s="10"/>
      <c r="O40" s="10"/>
      <c r="P40" s="10"/>
      <c r="Q40" s="10"/>
    </row>
    <row r="41" spans="1:17" ht="65.25" customHeight="1" x14ac:dyDescent="0.25">
      <c r="A41" s="76"/>
      <c r="B41" s="124" t="str">
        <f>DATA!E145</f>
        <v>Involves staff in the school’s decision making processes.</v>
      </c>
      <c r="C41" s="126"/>
      <c r="D41" s="120" t="str">
        <f>DATA!E149</f>
        <v>Assumes responsibility for decision making process.</v>
      </c>
      <c r="E41" s="75"/>
      <c r="F41" s="120" t="str">
        <f>DATA!E153</f>
        <v>Selecting and implementing effective improvement strategies.</v>
      </c>
      <c r="G41" s="69"/>
      <c r="H41" s="120" t="str">
        <f>DATA!E156</f>
        <v>Lead planning and monitoring efforts.</v>
      </c>
      <c r="I41" s="75"/>
      <c r="J41" s="122" t="str">
        <f>DATA!E160</f>
        <v>Participate in meaningful school leadership activities.</v>
      </c>
      <c r="L41" s="10"/>
      <c r="M41" s="10"/>
      <c r="N41" s="10"/>
      <c r="O41" s="10"/>
      <c r="P41" s="10"/>
      <c r="Q41" s="10"/>
    </row>
    <row r="42" spans="1:17" ht="67.5" customHeight="1" x14ac:dyDescent="0.25">
      <c r="A42" s="76"/>
      <c r="B42" s="124"/>
      <c r="C42" s="126"/>
      <c r="D42" s="147" t="str">
        <f>DATA!E150</f>
        <v>Includes parents, families, and the larger school community in decision making processes.</v>
      </c>
      <c r="E42" s="734"/>
      <c r="F42" s="735"/>
      <c r="G42" s="69"/>
      <c r="H42" s="147" t="str">
        <f>DATA!E157</f>
        <v>Collaborate on school planning efforts.</v>
      </c>
      <c r="I42" s="69"/>
      <c r="J42" s="120"/>
      <c r="L42" s="10"/>
      <c r="M42" s="10"/>
      <c r="N42" s="10"/>
      <c r="O42" s="10"/>
      <c r="P42" s="10"/>
      <c r="Q42" s="10"/>
    </row>
    <row r="43" spans="1:17" ht="33" customHeight="1" thickBot="1" x14ac:dyDescent="0.3">
      <c r="A43" s="76"/>
      <c r="B43" s="124"/>
      <c r="C43" s="173"/>
      <c r="D43" s="147"/>
      <c r="E43" s="170"/>
      <c r="F43" s="178"/>
      <c r="G43" s="70"/>
      <c r="H43" s="68"/>
      <c r="I43" s="184"/>
      <c r="J43" s="185" t="str">
        <f>definitions!$B$21</f>
        <v>Click here to revisit element</v>
      </c>
      <c r="L43" s="10"/>
      <c r="M43" s="10"/>
      <c r="N43" s="10"/>
      <c r="O43" s="10"/>
      <c r="P43" s="10"/>
      <c r="Q43" s="10"/>
    </row>
    <row r="44" spans="1:17" ht="15" customHeight="1" x14ac:dyDescent="0.25">
      <c r="A44" s="182"/>
      <c r="B44" s="711" t="str">
        <f>definitions!$B$26</f>
        <v>No Basic practices apply</v>
      </c>
      <c r="C44" s="134"/>
      <c r="D44" s="74"/>
      <c r="E44" s="75"/>
      <c r="F44" s="121"/>
      <c r="G44" s="72"/>
      <c r="H44" s="73"/>
      <c r="I44" s="704" t="str">
        <f>DATA!B162</f>
        <v>Blank Form</v>
      </c>
      <c r="J44" s="731"/>
      <c r="L44" s="688" t="str">
        <f>IF(I44=definitions!$B$11,definitions!$B$16,IF(definitions!$B$34=TRUE,definitions!$B$22,IF(I44=definitions!$B$13,definitions!$B$18,definitions!$B$20)))</f>
        <v>No Professional Practices have been selected.</v>
      </c>
      <c r="M44" s="688"/>
      <c r="N44" s="688"/>
      <c r="O44" s="688"/>
      <c r="P44" s="688"/>
      <c r="Q44" s="10"/>
    </row>
    <row r="45" spans="1:17" ht="15" customHeight="1" thickBot="1" x14ac:dyDescent="0.3">
      <c r="A45" s="183"/>
      <c r="B45" s="712"/>
      <c r="C45" s="135"/>
      <c r="D45" s="71"/>
      <c r="E45" s="72"/>
      <c r="F45" s="73"/>
      <c r="G45" s="72"/>
      <c r="H45" s="87"/>
      <c r="I45" s="732"/>
      <c r="J45" s="733"/>
      <c r="L45" s="688"/>
      <c r="M45" s="688"/>
      <c r="N45" s="688"/>
      <c r="O45" s="688"/>
      <c r="P45" s="688"/>
      <c r="Q45" s="10"/>
    </row>
    <row r="46" spans="1:17" ht="15" customHeight="1" x14ac:dyDescent="0.25">
      <c r="A46" s="736" t="s">
        <v>1977</v>
      </c>
      <c r="B46" s="737"/>
      <c r="C46" s="737"/>
      <c r="D46" s="737"/>
      <c r="E46" s="737"/>
      <c r="F46" s="738"/>
      <c r="G46" s="745" t="s">
        <v>1978</v>
      </c>
      <c r="H46" s="746"/>
      <c r="I46" s="746"/>
      <c r="J46" s="747"/>
      <c r="L46" s="10"/>
      <c r="M46" s="10"/>
      <c r="N46" s="10"/>
      <c r="O46" s="10"/>
      <c r="P46" s="10"/>
      <c r="Q46" s="10"/>
    </row>
    <row r="47" spans="1:17" ht="15" customHeight="1" x14ac:dyDescent="0.25">
      <c r="A47" s="739"/>
      <c r="B47" s="740"/>
      <c r="C47" s="740"/>
      <c r="D47" s="740"/>
      <c r="E47" s="740"/>
      <c r="F47" s="741"/>
      <c r="G47" s="748"/>
      <c r="H47" s="749"/>
      <c r="I47" s="749"/>
      <c r="J47" s="750"/>
      <c r="L47" s="10"/>
      <c r="M47" s="10"/>
      <c r="N47" s="10"/>
      <c r="O47" s="10"/>
      <c r="P47" s="10"/>
      <c r="Q47" s="10"/>
    </row>
    <row r="48" spans="1:17" ht="15" customHeight="1" thickBot="1" x14ac:dyDescent="0.3">
      <c r="A48" s="742"/>
      <c r="B48" s="743"/>
      <c r="C48" s="743"/>
      <c r="D48" s="743"/>
      <c r="E48" s="743"/>
      <c r="F48" s="744"/>
      <c r="G48" s="751"/>
      <c r="H48" s="752"/>
      <c r="I48" s="752"/>
      <c r="J48" s="753"/>
      <c r="L48" s="10"/>
      <c r="M48" s="10"/>
      <c r="N48" s="10"/>
      <c r="O48" s="10"/>
      <c r="P48" s="10"/>
      <c r="Q48" s="10"/>
    </row>
    <row r="49" spans="1:17" ht="15" customHeight="1" x14ac:dyDescent="0.25">
      <c r="A49" s="754"/>
      <c r="B49" s="755"/>
      <c r="C49" s="755"/>
      <c r="D49" s="755"/>
      <c r="E49" s="755"/>
      <c r="F49" s="756"/>
      <c r="G49" s="763"/>
      <c r="H49" s="764"/>
      <c r="I49" s="764"/>
      <c r="J49" s="765"/>
      <c r="L49" s="678" t="str">
        <f>IF(AND(ISBLANK(A49),OR(D86=definitions!$B$6,D86=definitions!$B$7)),definitions!$B$25," ")</f>
        <v xml:space="preserve"> </v>
      </c>
      <c r="M49" s="678"/>
      <c r="N49" s="678"/>
      <c r="O49" s="678"/>
      <c r="P49" s="10"/>
      <c r="Q49" s="10"/>
    </row>
    <row r="50" spans="1:17" ht="15" customHeight="1" x14ac:dyDescent="0.25">
      <c r="A50" s="757"/>
      <c r="B50" s="758"/>
      <c r="C50" s="758"/>
      <c r="D50" s="758"/>
      <c r="E50" s="758"/>
      <c r="F50" s="759"/>
      <c r="G50" s="766"/>
      <c r="H50" s="767"/>
      <c r="I50" s="767"/>
      <c r="J50" s="768"/>
      <c r="L50" s="678"/>
      <c r="M50" s="678"/>
      <c r="N50" s="678"/>
      <c r="O50" s="678"/>
      <c r="P50" s="10"/>
      <c r="Q50" s="10"/>
    </row>
    <row r="51" spans="1:17" ht="15" customHeight="1" x14ac:dyDescent="0.25">
      <c r="A51" s="757"/>
      <c r="B51" s="758"/>
      <c r="C51" s="758"/>
      <c r="D51" s="758"/>
      <c r="E51" s="758"/>
      <c r="F51" s="759"/>
      <c r="G51" s="766"/>
      <c r="H51" s="767"/>
      <c r="I51" s="767"/>
      <c r="J51" s="768"/>
      <c r="L51" s="678"/>
      <c r="M51" s="678"/>
      <c r="N51" s="678"/>
      <c r="O51" s="678"/>
      <c r="P51" s="10"/>
      <c r="Q51" s="10"/>
    </row>
    <row r="52" spans="1:17" ht="15" customHeight="1" x14ac:dyDescent="0.25">
      <c r="A52" s="757"/>
      <c r="B52" s="758"/>
      <c r="C52" s="758"/>
      <c r="D52" s="758"/>
      <c r="E52" s="758"/>
      <c r="F52" s="759"/>
      <c r="G52" s="766"/>
      <c r="H52" s="767"/>
      <c r="I52" s="767"/>
      <c r="J52" s="768"/>
      <c r="L52" s="10"/>
      <c r="M52" s="10"/>
      <c r="N52" s="10"/>
      <c r="O52" s="10"/>
      <c r="P52" s="10"/>
      <c r="Q52" s="10"/>
    </row>
    <row r="53" spans="1:17" ht="15" customHeight="1" x14ac:dyDescent="0.25">
      <c r="A53" s="757"/>
      <c r="B53" s="758"/>
      <c r="C53" s="758"/>
      <c r="D53" s="758"/>
      <c r="E53" s="758"/>
      <c r="F53" s="759"/>
      <c r="G53" s="766"/>
      <c r="H53" s="767"/>
      <c r="I53" s="767"/>
      <c r="J53" s="768"/>
      <c r="L53" s="10"/>
      <c r="M53" s="10"/>
      <c r="N53" s="10"/>
      <c r="O53" s="10"/>
      <c r="P53" s="10"/>
      <c r="Q53" s="10"/>
    </row>
    <row r="54" spans="1:17" ht="15" customHeight="1" x14ac:dyDescent="0.25">
      <c r="A54" s="757"/>
      <c r="B54" s="758"/>
      <c r="C54" s="758"/>
      <c r="D54" s="758"/>
      <c r="E54" s="758"/>
      <c r="F54" s="759"/>
      <c r="G54" s="766"/>
      <c r="H54" s="767"/>
      <c r="I54" s="767"/>
      <c r="J54" s="768"/>
      <c r="L54" s="10"/>
      <c r="M54" s="10"/>
      <c r="N54" s="10"/>
      <c r="O54" s="10"/>
      <c r="P54" s="10"/>
      <c r="Q54" s="10"/>
    </row>
    <row r="55" spans="1:17" ht="15" customHeight="1" x14ac:dyDescent="0.25">
      <c r="A55" s="757"/>
      <c r="B55" s="758"/>
      <c r="C55" s="758"/>
      <c r="D55" s="758"/>
      <c r="E55" s="758"/>
      <c r="F55" s="759"/>
      <c r="G55" s="766"/>
      <c r="H55" s="767"/>
      <c r="I55" s="767"/>
      <c r="J55" s="768"/>
      <c r="L55" s="10"/>
      <c r="M55" s="10"/>
      <c r="N55" s="10"/>
      <c r="O55" s="10"/>
      <c r="P55" s="10"/>
      <c r="Q55" s="10"/>
    </row>
    <row r="56" spans="1:17" ht="15" customHeight="1" x14ac:dyDescent="0.25">
      <c r="A56" s="757"/>
      <c r="B56" s="758"/>
      <c r="C56" s="758"/>
      <c r="D56" s="758"/>
      <c r="E56" s="758"/>
      <c r="F56" s="759"/>
      <c r="G56" s="766"/>
      <c r="H56" s="767"/>
      <c r="I56" s="767"/>
      <c r="J56" s="768"/>
      <c r="L56" s="10"/>
      <c r="M56" s="10"/>
      <c r="N56" s="10"/>
      <c r="O56" s="10"/>
      <c r="P56" s="10"/>
      <c r="Q56" s="10"/>
    </row>
    <row r="57" spans="1:17" ht="15" customHeight="1" x14ac:dyDescent="0.25">
      <c r="A57" s="757"/>
      <c r="B57" s="758"/>
      <c r="C57" s="758"/>
      <c r="D57" s="758"/>
      <c r="E57" s="758"/>
      <c r="F57" s="759"/>
      <c r="G57" s="766"/>
      <c r="H57" s="767"/>
      <c r="I57" s="767"/>
      <c r="J57" s="768"/>
      <c r="L57" s="10"/>
      <c r="M57" s="10"/>
      <c r="N57" s="10"/>
      <c r="O57" s="10"/>
      <c r="P57" s="10"/>
      <c r="Q57" s="10"/>
    </row>
    <row r="58" spans="1:17" ht="15" customHeight="1" x14ac:dyDescent="0.25">
      <c r="A58" s="757"/>
      <c r="B58" s="758"/>
      <c r="C58" s="758"/>
      <c r="D58" s="758"/>
      <c r="E58" s="758"/>
      <c r="F58" s="759"/>
      <c r="G58" s="766"/>
      <c r="H58" s="767"/>
      <c r="I58" s="767"/>
      <c r="J58" s="768"/>
      <c r="L58" s="10"/>
      <c r="M58" s="10"/>
      <c r="N58" s="10"/>
      <c r="O58" s="10"/>
      <c r="P58" s="10"/>
      <c r="Q58" s="10"/>
    </row>
    <row r="59" spans="1:17" ht="15" customHeight="1" x14ac:dyDescent="0.25">
      <c r="A59" s="757"/>
      <c r="B59" s="758"/>
      <c r="C59" s="758"/>
      <c r="D59" s="758"/>
      <c r="E59" s="758"/>
      <c r="F59" s="759"/>
      <c r="G59" s="766"/>
      <c r="H59" s="767"/>
      <c r="I59" s="767"/>
      <c r="J59" s="768"/>
      <c r="L59" s="10"/>
      <c r="M59" s="10"/>
      <c r="N59" s="10"/>
      <c r="O59" s="10"/>
      <c r="P59" s="10"/>
      <c r="Q59" s="10"/>
    </row>
    <row r="60" spans="1:17" ht="15" customHeight="1" x14ac:dyDescent="0.25">
      <c r="A60" s="757"/>
      <c r="B60" s="758"/>
      <c r="C60" s="758"/>
      <c r="D60" s="758"/>
      <c r="E60" s="758"/>
      <c r="F60" s="759"/>
      <c r="G60" s="766"/>
      <c r="H60" s="767"/>
      <c r="I60" s="767"/>
      <c r="J60" s="768"/>
      <c r="L60" s="10"/>
      <c r="M60" s="10"/>
      <c r="N60" s="10"/>
      <c r="O60" s="10"/>
      <c r="P60" s="10"/>
      <c r="Q60" s="10"/>
    </row>
    <row r="61" spans="1:17" ht="15" customHeight="1" x14ac:dyDescent="0.25">
      <c r="A61" s="757"/>
      <c r="B61" s="758"/>
      <c r="C61" s="758"/>
      <c r="D61" s="758"/>
      <c r="E61" s="758"/>
      <c r="F61" s="759"/>
      <c r="G61" s="766"/>
      <c r="H61" s="767"/>
      <c r="I61" s="767"/>
      <c r="J61" s="768"/>
      <c r="L61" s="10"/>
      <c r="M61" s="10"/>
      <c r="N61" s="10"/>
      <c r="O61" s="10"/>
      <c r="P61" s="10"/>
      <c r="Q61" s="10"/>
    </row>
    <row r="62" spans="1:17" ht="15" customHeight="1" thickBot="1" x14ac:dyDescent="0.3">
      <c r="A62" s="760"/>
      <c r="B62" s="761"/>
      <c r="C62" s="761"/>
      <c r="D62" s="761"/>
      <c r="E62" s="761"/>
      <c r="F62" s="762"/>
      <c r="G62" s="769"/>
      <c r="H62" s="770"/>
      <c r="I62" s="770"/>
      <c r="J62" s="771"/>
      <c r="L62" s="10"/>
      <c r="M62" s="10"/>
      <c r="N62" s="10"/>
      <c r="O62" s="10"/>
      <c r="P62" s="10"/>
      <c r="Q62" s="10"/>
    </row>
    <row r="63" spans="1:17" ht="17.25" customHeight="1" thickBot="1" x14ac:dyDescent="0.3">
      <c r="A63" s="772" t="s">
        <v>1060</v>
      </c>
      <c r="B63" s="773"/>
      <c r="C63" s="773"/>
      <c r="D63" s="773"/>
      <c r="E63" s="773"/>
      <c r="F63" s="774"/>
      <c r="G63" s="775" t="s">
        <v>1059</v>
      </c>
      <c r="H63" s="776"/>
      <c r="I63" s="776"/>
      <c r="J63" s="776"/>
      <c r="K63" s="11"/>
      <c r="L63" s="10"/>
      <c r="M63" s="10"/>
      <c r="N63" s="10"/>
      <c r="O63" s="10"/>
      <c r="P63" s="10"/>
      <c r="Q63" s="10"/>
    </row>
    <row r="64" spans="1:17" ht="21.75" customHeight="1" thickBot="1" x14ac:dyDescent="0.3">
      <c r="A64" s="12"/>
      <c r="B64" s="777" t="s">
        <v>2514</v>
      </c>
      <c r="C64" s="778"/>
      <c r="D64" s="778"/>
      <c r="E64" s="778"/>
      <c r="F64" s="779"/>
      <c r="G64" s="675"/>
      <c r="H64" s="676"/>
      <c r="I64" s="676"/>
      <c r="J64" s="676"/>
      <c r="K64" s="677"/>
      <c r="L64" s="10"/>
      <c r="M64" s="10"/>
      <c r="N64" s="10"/>
      <c r="O64" s="10"/>
      <c r="P64" s="10"/>
      <c r="Q64" s="10"/>
    </row>
    <row r="65" spans="1:17" ht="21.75" customHeight="1" thickBot="1" x14ac:dyDescent="0.3">
      <c r="A65" s="15"/>
      <c r="B65" s="777" t="s">
        <v>2515</v>
      </c>
      <c r="C65" s="778"/>
      <c r="D65" s="778"/>
      <c r="E65" s="778"/>
      <c r="F65" s="779"/>
      <c r="G65" s="675"/>
      <c r="H65" s="676"/>
      <c r="I65" s="676"/>
      <c r="J65" s="676"/>
      <c r="K65" s="677"/>
      <c r="L65" s="10"/>
      <c r="M65" s="10"/>
      <c r="N65" s="10"/>
      <c r="O65" s="10"/>
      <c r="P65" s="10"/>
      <c r="Q65" s="10"/>
    </row>
    <row r="66" spans="1:17" ht="21.75" customHeight="1" thickBot="1" x14ac:dyDescent="0.3">
      <c r="A66" s="16"/>
      <c r="B66" s="777" t="s">
        <v>485</v>
      </c>
      <c r="C66" s="778"/>
      <c r="D66" s="778"/>
      <c r="E66" s="778"/>
      <c r="F66" s="779"/>
      <c r="G66" s="675"/>
      <c r="H66" s="676"/>
      <c r="I66" s="676"/>
      <c r="J66" s="676"/>
      <c r="K66" s="677"/>
      <c r="L66" s="10"/>
      <c r="M66" s="10"/>
      <c r="N66" s="10"/>
      <c r="O66" s="10"/>
      <c r="P66" s="10"/>
      <c r="Q66" s="10"/>
    </row>
    <row r="67" spans="1:17" ht="21.75" customHeight="1" thickBot="1" x14ac:dyDescent="0.3">
      <c r="A67" s="16"/>
      <c r="B67" s="780" t="s">
        <v>2516</v>
      </c>
      <c r="C67" s="781"/>
      <c r="D67" s="781"/>
      <c r="E67" s="781"/>
      <c r="F67" s="782"/>
      <c r="G67" s="675"/>
      <c r="H67" s="676"/>
      <c r="I67" s="676"/>
      <c r="J67" s="676"/>
      <c r="K67" s="677"/>
      <c r="L67" s="10"/>
      <c r="M67" s="10"/>
      <c r="N67" s="10"/>
      <c r="O67" s="10"/>
      <c r="P67" s="10"/>
      <c r="Q67" s="10"/>
    </row>
    <row r="68" spans="1:17" ht="21.75" customHeight="1" thickBot="1" x14ac:dyDescent="0.3">
      <c r="A68" s="19"/>
      <c r="B68" s="780" t="s">
        <v>2498</v>
      </c>
      <c r="C68" s="781"/>
      <c r="D68" s="781"/>
      <c r="E68" s="781"/>
      <c r="F68" s="782"/>
      <c r="G68" s="675"/>
      <c r="H68" s="676"/>
      <c r="I68" s="676"/>
      <c r="J68" s="676"/>
      <c r="K68" s="677"/>
      <c r="L68" s="10"/>
      <c r="M68" s="10"/>
      <c r="N68" s="10"/>
      <c r="O68" s="10"/>
      <c r="P68" s="10"/>
      <c r="Q68" s="10"/>
    </row>
    <row r="69" spans="1:17" ht="21.75" customHeight="1" thickBot="1" x14ac:dyDescent="0.3">
      <c r="A69" s="19"/>
      <c r="B69" s="780" t="s">
        <v>2517</v>
      </c>
      <c r="C69" s="781"/>
      <c r="D69" s="781"/>
      <c r="E69" s="781"/>
      <c r="F69" s="782"/>
      <c r="G69" s="675"/>
      <c r="H69" s="676"/>
      <c r="I69" s="676"/>
      <c r="J69" s="676"/>
      <c r="K69" s="677"/>
      <c r="L69" s="10"/>
      <c r="M69" s="10"/>
      <c r="N69" s="10"/>
      <c r="O69" s="10"/>
      <c r="P69" s="10"/>
      <c r="Q69" s="10"/>
    </row>
    <row r="70" spans="1:17" ht="21.75" customHeight="1" thickBot="1" x14ac:dyDescent="0.3">
      <c r="A70" s="19"/>
      <c r="B70" s="780" t="s">
        <v>2518</v>
      </c>
      <c r="C70" s="781"/>
      <c r="D70" s="781"/>
      <c r="E70" s="781"/>
      <c r="F70" s="782"/>
      <c r="G70" s="675"/>
      <c r="H70" s="676"/>
      <c r="I70" s="676"/>
      <c r="J70" s="676"/>
      <c r="K70" s="677"/>
      <c r="L70" s="10"/>
      <c r="M70" s="10"/>
      <c r="N70" s="10"/>
      <c r="O70" s="10"/>
      <c r="P70" s="10"/>
      <c r="Q70" s="10"/>
    </row>
    <row r="71" spans="1:17" ht="21.75" customHeight="1" thickBot="1" x14ac:dyDescent="0.3">
      <c r="A71" s="19"/>
      <c r="B71" s="780" t="s">
        <v>2519</v>
      </c>
      <c r="C71" s="781"/>
      <c r="D71" s="781"/>
      <c r="E71" s="781"/>
      <c r="F71" s="782"/>
      <c r="G71" s="675"/>
      <c r="H71" s="676"/>
      <c r="I71" s="676"/>
      <c r="J71" s="676"/>
      <c r="K71" s="677"/>
      <c r="L71" s="10"/>
      <c r="M71" s="10"/>
      <c r="N71" s="10"/>
      <c r="O71" s="10"/>
      <c r="P71" s="10"/>
      <c r="Q71" s="10"/>
    </row>
    <row r="72" spans="1:17" ht="21.75" customHeight="1" thickBot="1" x14ac:dyDescent="0.3">
      <c r="A72" s="19"/>
      <c r="B72" s="780" t="s">
        <v>2520</v>
      </c>
      <c r="C72" s="781"/>
      <c r="D72" s="781"/>
      <c r="E72" s="781"/>
      <c r="F72" s="782"/>
      <c r="G72" s="675"/>
      <c r="H72" s="676"/>
      <c r="I72" s="676"/>
      <c r="J72" s="676"/>
      <c r="K72" s="677"/>
      <c r="L72" s="10"/>
      <c r="M72" s="10"/>
      <c r="N72" s="10"/>
      <c r="O72" s="10"/>
      <c r="P72" s="10"/>
      <c r="Q72" s="10"/>
    </row>
    <row r="73" spans="1:17" ht="21.75" customHeight="1" thickBot="1" x14ac:dyDescent="0.3">
      <c r="A73" s="12"/>
      <c r="B73" s="780" t="s">
        <v>2521</v>
      </c>
      <c r="C73" s="781"/>
      <c r="D73" s="781"/>
      <c r="E73" s="781"/>
      <c r="F73" s="782"/>
      <c r="G73" s="675"/>
      <c r="H73" s="676"/>
      <c r="I73" s="676"/>
      <c r="J73" s="676"/>
      <c r="K73" s="56"/>
      <c r="L73" s="10"/>
      <c r="M73" s="10"/>
      <c r="N73" s="10"/>
      <c r="O73" s="10"/>
      <c r="P73" s="10"/>
      <c r="Q73" s="10"/>
    </row>
    <row r="74" spans="1:17" ht="18.75" customHeight="1" thickBot="1" x14ac:dyDescent="0.3">
      <c r="A74" s="12"/>
      <c r="B74" s="780" t="s">
        <v>2522</v>
      </c>
      <c r="C74" s="781"/>
      <c r="D74" s="781"/>
      <c r="E74" s="781"/>
      <c r="F74" s="782"/>
      <c r="G74" s="675"/>
      <c r="H74" s="676"/>
      <c r="I74" s="676"/>
      <c r="J74" s="676"/>
      <c r="K74" s="56"/>
      <c r="L74" s="10"/>
      <c r="M74" s="10"/>
      <c r="N74" s="10"/>
      <c r="O74" s="10"/>
      <c r="P74" s="10"/>
      <c r="Q74" s="10"/>
    </row>
    <row r="75" spans="1:17" ht="18.75" customHeight="1" thickBot="1" x14ac:dyDescent="0.3">
      <c r="A75" s="12"/>
      <c r="B75" s="796"/>
      <c r="C75" s="797"/>
      <c r="D75" s="797"/>
      <c r="E75" s="797"/>
      <c r="F75" s="798"/>
      <c r="G75" s="400"/>
      <c r="H75" s="401"/>
      <c r="I75" s="401"/>
      <c r="J75" s="401"/>
      <c r="K75" s="56"/>
      <c r="L75" s="10"/>
      <c r="M75" s="10"/>
      <c r="N75" s="10"/>
      <c r="O75" s="10"/>
      <c r="P75" s="10"/>
      <c r="Q75" s="10"/>
    </row>
    <row r="76" spans="1:17" ht="18.75" customHeight="1" thickBot="1" x14ac:dyDescent="0.3">
      <c r="A76" s="12"/>
      <c r="B76" s="777"/>
      <c r="C76" s="778"/>
      <c r="D76" s="778"/>
      <c r="E76" s="778"/>
      <c r="F76" s="779"/>
      <c r="G76" s="675"/>
      <c r="H76" s="676"/>
      <c r="I76" s="676"/>
      <c r="J76" s="676"/>
      <c r="K76" s="677"/>
      <c r="L76" s="10"/>
      <c r="M76" s="10"/>
      <c r="N76" s="10"/>
      <c r="O76" s="10"/>
      <c r="P76" s="10"/>
      <c r="Q76" s="10"/>
    </row>
    <row r="77" spans="1:17" ht="18.75" customHeight="1" thickBot="1" x14ac:dyDescent="0.3">
      <c r="A77" s="15"/>
      <c r="B77" s="777"/>
      <c r="C77" s="778"/>
      <c r="D77" s="778"/>
      <c r="E77" s="778"/>
      <c r="F77" s="779"/>
      <c r="G77" s="675"/>
      <c r="H77" s="676"/>
      <c r="I77" s="676"/>
      <c r="J77" s="676"/>
      <c r="K77" s="677"/>
      <c r="L77" s="10"/>
      <c r="M77" s="10"/>
      <c r="N77" s="10"/>
      <c r="O77" s="10"/>
      <c r="P77" s="10"/>
      <c r="Q77" s="10"/>
    </row>
    <row r="78" spans="1:17" ht="18.75" customHeight="1" thickBot="1" x14ac:dyDescent="0.3">
      <c r="A78" s="16"/>
      <c r="B78" s="777" t="s">
        <v>2523</v>
      </c>
      <c r="C78" s="778"/>
      <c r="D78" s="778"/>
      <c r="E78" s="778"/>
      <c r="F78" s="779"/>
      <c r="G78" s="675"/>
      <c r="H78" s="676"/>
      <c r="I78" s="676"/>
      <c r="J78" s="676"/>
      <c r="K78" s="677"/>
      <c r="L78" s="10"/>
      <c r="M78" s="10"/>
      <c r="N78" s="10"/>
      <c r="O78" s="10"/>
      <c r="P78" s="10"/>
      <c r="Q78" s="10"/>
    </row>
    <row r="79" spans="1:17" ht="11.25" customHeight="1" thickBot="1" x14ac:dyDescent="0.3">
      <c r="A79" s="103"/>
      <c r="B79" s="104"/>
      <c r="C79" s="104"/>
      <c r="D79" s="105"/>
      <c r="E79" s="106"/>
      <c r="F79" s="107"/>
      <c r="G79" s="108"/>
      <c r="H79" s="108"/>
      <c r="I79" s="108"/>
      <c r="J79" s="108"/>
      <c r="K79" s="56"/>
      <c r="L79" s="10"/>
      <c r="M79" s="10"/>
      <c r="N79" s="10"/>
      <c r="O79" s="10"/>
      <c r="P79" s="10"/>
      <c r="Q79" s="10"/>
    </row>
    <row r="80" spans="1:17" ht="24" customHeight="1" thickBot="1" x14ac:dyDescent="0.3">
      <c r="A80" s="792" t="s">
        <v>3223</v>
      </c>
      <c r="B80" s="793"/>
      <c r="C80" s="794"/>
      <c r="D80" s="109" t="s">
        <v>1011</v>
      </c>
      <c r="E80" s="110" t="s">
        <v>483</v>
      </c>
      <c r="F80" s="101"/>
      <c r="G80" s="102"/>
      <c r="H80" s="101"/>
      <c r="I80" s="101"/>
      <c r="J80" s="101"/>
      <c r="K80" s="20"/>
      <c r="L80" s="10"/>
      <c r="M80" s="10"/>
      <c r="N80" s="10"/>
      <c r="O80" s="10"/>
      <c r="P80" s="10"/>
      <c r="Q80" s="10"/>
    </row>
    <row r="81" spans="1:17" ht="24.95" customHeight="1" thickBot="1" x14ac:dyDescent="0.3">
      <c r="A81" s="608" t="s">
        <v>2506</v>
      </c>
      <c r="B81" s="609"/>
      <c r="C81" s="609"/>
      <c r="D81" s="34" t="str">
        <f>DATA!B95</f>
        <v>Blank Form</v>
      </c>
      <c r="E81" s="98" t="str">
        <f>DATA!B96</f>
        <v>BF</v>
      </c>
      <c r="F81" s="101"/>
      <c r="G81" s="102"/>
      <c r="H81" s="101"/>
      <c r="I81" s="101"/>
      <c r="J81" s="101"/>
      <c r="K81" s="20"/>
      <c r="L81" s="10"/>
      <c r="M81" s="10"/>
      <c r="N81" s="10"/>
      <c r="O81" s="10"/>
      <c r="P81" s="10"/>
      <c r="Q81" s="10"/>
    </row>
    <row r="82" spans="1:17" ht="24.95" customHeight="1" thickBot="1" x14ac:dyDescent="0.3">
      <c r="A82" s="456" t="s">
        <v>2507</v>
      </c>
      <c r="B82" s="795"/>
      <c r="C82" s="795"/>
      <c r="D82" s="34" t="str">
        <f>DATA!B118</f>
        <v>Blank Form</v>
      </c>
      <c r="E82" s="98" t="str">
        <f>DATA!B119</f>
        <v>BF</v>
      </c>
      <c r="F82" s="101"/>
      <c r="G82" s="102"/>
      <c r="H82" s="101"/>
      <c r="I82" s="101"/>
      <c r="J82" s="101"/>
      <c r="K82" s="20"/>
      <c r="L82" s="10"/>
      <c r="M82" s="10"/>
      <c r="N82" s="10"/>
      <c r="O82" s="10"/>
      <c r="P82" s="10"/>
      <c r="Q82" s="10"/>
    </row>
    <row r="83" spans="1:17" ht="24.95" customHeight="1" thickBot="1" x14ac:dyDescent="0.3">
      <c r="A83" s="608" t="s">
        <v>2508</v>
      </c>
      <c r="B83" s="609"/>
      <c r="C83" s="609"/>
      <c r="D83" s="34" t="str">
        <f>DATA!B143</f>
        <v>Blank Form</v>
      </c>
      <c r="E83" s="98" t="str">
        <f>DATA!B144</f>
        <v>BF</v>
      </c>
      <c r="F83" s="101"/>
      <c r="G83" s="102"/>
      <c r="H83" s="101"/>
      <c r="I83" s="101"/>
      <c r="J83" s="101"/>
      <c r="K83" s="20"/>
      <c r="L83" s="10"/>
      <c r="M83" s="10"/>
      <c r="N83" s="10"/>
      <c r="O83" s="10"/>
      <c r="P83" s="10"/>
      <c r="Q83" s="10"/>
    </row>
    <row r="84" spans="1:17" ht="24.95" customHeight="1" thickBot="1" x14ac:dyDescent="0.3">
      <c r="A84" s="608" t="s">
        <v>3224</v>
      </c>
      <c r="B84" s="609"/>
      <c r="C84" s="609"/>
      <c r="D84" s="34" t="str">
        <f>DATA!B162</f>
        <v>Blank Form</v>
      </c>
      <c r="E84" s="99" t="str">
        <f>DATA!B163</f>
        <v>BF</v>
      </c>
      <c r="F84" s="101"/>
      <c r="G84" s="102"/>
      <c r="H84" s="101"/>
      <c r="I84" s="101"/>
      <c r="J84" s="101"/>
      <c r="K84" s="20"/>
      <c r="L84" s="10"/>
      <c r="M84" s="10"/>
      <c r="N84" s="10"/>
      <c r="O84" s="10"/>
      <c r="P84" s="10"/>
      <c r="Q84" s="10"/>
    </row>
    <row r="85" spans="1:17" ht="15.75" customHeight="1" thickBot="1" x14ac:dyDescent="0.3">
      <c r="A85" s="783" t="s">
        <v>1049</v>
      </c>
      <c r="B85" s="784"/>
      <c r="C85" s="785"/>
      <c r="D85" s="51"/>
      <c r="E85" s="406" t="str">
        <f>IF(OR(E81=definitions!$A$12,E82=definitions!$A$12,E83=definitions!$A$12,E84=definitions!$A$12),definitions!A12,IF(OR(E81=definitions!$A$11,E82=definitions!$A$11,E83=definitions!$A$11,E84=definitions!$A$11),definitions!$A$11,IF(OR(E81=definitions!$A$13,E82=definitions!$A$13,E83=definitions!$A$13,E84=definitions!$A$13),definitions!$A$13,SUM(E81:E84))))</f>
        <v>BF</v>
      </c>
      <c r="F85" s="101"/>
      <c r="G85" s="101"/>
      <c r="H85" s="101"/>
      <c r="I85" s="101"/>
      <c r="J85" s="101"/>
      <c r="K85" s="21"/>
      <c r="L85" s="10"/>
      <c r="M85" s="10"/>
      <c r="N85" s="10"/>
      <c r="O85" s="10"/>
      <c r="P85" s="10"/>
      <c r="Q85" s="10"/>
    </row>
    <row r="86" spans="1:17" ht="27.75" customHeight="1" thickBot="1" x14ac:dyDescent="0.3">
      <c r="A86" s="786" t="s">
        <v>1050</v>
      </c>
      <c r="B86" s="787"/>
      <c r="C86" s="788"/>
      <c r="D86" s="789" t="str">
        <f>DATA!B165</f>
        <v>Blank Form</v>
      </c>
      <c r="E86" s="790"/>
      <c r="F86" s="790"/>
      <c r="G86" s="791"/>
      <c r="H86" s="95"/>
      <c r="I86" s="95"/>
      <c r="J86" s="96"/>
      <c r="L86" s="10"/>
      <c r="M86" s="10"/>
      <c r="N86" s="10"/>
      <c r="O86" s="10"/>
      <c r="P86" s="10"/>
      <c r="Q86" s="10"/>
    </row>
    <row r="87" spans="1:17" ht="15.75" customHeight="1" x14ac:dyDescent="0.25">
      <c r="A87" s="96"/>
      <c r="B87" s="96"/>
      <c r="C87" s="96"/>
      <c r="D87" s="96"/>
      <c r="E87" s="96"/>
      <c r="F87" s="96"/>
      <c r="G87" s="96"/>
      <c r="H87" s="96"/>
      <c r="I87" s="96"/>
      <c r="J87" s="96"/>
      <c r="K87" s="96"/>
      <c r="L87" s="95"/>
      <c r="M87" s="95"/>
      <c r="N87" s="95"/>
      <c r="O87" s="95"/>
      <c r="P87" s="95"/>
      <c r="Q87" s="95"/>
    </row>
    <row r="88" spans="1:17" x14ac:dyDescent="0.25">
      <c r="A88" s="96"/>
      <c r="B88" s="96"/>
      <c r="C88" s="96"/>
      <c r="D88" s="96"/>
      <c r="E88" s="96"/>
      <c r="F88" s="96"/>
      <c r="G88" s="96"/>
      <c r="H88" s="96"/>
      <c r="I88" s="96"/>
      <c r="J88" s="96"/>
      <c r="K88" s="96"/>
      <c r="L88" s="95"/>
      <c r="M88" s="95"/>
      <c r="N88" s="95"/>
      <c r="O88" s="95"/>
      <c r="P88" s="95"/>
      <c r="Q88" s="95"/>
    </row>
    <row r="89" spans="1:17" x14ac:dyDescent="0.25">
      <c r="A89" s="96"/>
      <c r="B89" s="96"/>
      <c r="C89" s="96"/>
      <c r="D89" s="95"/>
      <c r="E89" s="95"/>
      <c r="F89" s="95"/>
      <c r="G89" s="95"/>
      <c r="H89" s="95"/>
      <c r="I89" s="95"/>
      <c r="J89" s="95"/>
      <c r="K89" s="95"/>
      <c r="L89" s="95"/>
      <c r="M89" s="95"/>
      <c r="N89" s="95"/>
      <c r="O89" s="95"/>
      <c r="P89" s="95"/>
      <c r="Q89" s="96"/>
    </row>
    <row r="90" spans="1:17"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ht="15.75" customHeight="1" x14ac:dyDescent="0.25">
      <c r="A96" s="96"/>
      <c r="B96" s="96"/>
      <c r="C96" s="96"/>
      <c r="D96" s="95"/>
      <c r="E96" s="95"/>
      <c r="F96" s="95"/>
      <c r="G96" s="95"/>
      <c r="H96" s="95"/>
      <c r="I96" s="95"/>
      <c r="J96" s="95"/>
      <c r="K96" s="95"/>
      <c r="L96" s="95"/>
      <c r="M96" s="95"/>
      <c r="N96" s="95"/>
      <c r="O96" s="95"/>
      <c r="P96" s="95"/>
      <c r="Q96" s="96"/>
    </row>
    <row r="97" spans="1:17" ht="15.75" customHeight="1" x14ac:dyDescent="0.25">
      <c r="A97" s="96"/>
      <c r="B97" s="96"/>
      <c r="C97" s="96"/>
      <c r="D97" s="95"/>
      <c r="E97" s="95"/>
      <c r="F97" s="95"/>
      <c r="G97" s="95"/>
      <c r="H97" s="95"/>
      <c r="I97" s="95"/>
      <c r="J97" s="95"/>
      <c r="K97" s="95"/>
      <c r="L97" s="95"/>
      <c r="M97" s="95"/>
      <c r="N97" s="95"/>
      <c r="O97" s="95"/>
      <c r="P97" s="95"/>
      <c r="Q97" s="96"/>
    </row>
    <row r="98" spans="1:17" ht="15.75" customHeight="1" x14ac:dyDescent="0.25">
      <c r="A98" s="96"/>
      <c r="B98" s="96"/>
      <c r="C98" s="96"/>
      <c r="D98" s="95"/>
      <c r="E98" s="95"/>
      <c r="F98" s="95"/>
      <c r="G98" s="95"/>
      <c r="H98" s="95"/>
      <c r="I98" s="95"/>
      <c r="J98" s="95"/>
      <c r="K98" s="95"/>
      <c r="L98" s="95"/>
      <c r="M98" s="95"/>
      <c r="N98" s="95"/>
      <c r="O98" s="95"/>
      <c r="P98" s="95"/>
      <c r="Q98" s="96"/>
    </row>
    <row r="99" spans="1:17" x14ac:dyDescent="0.25">
      <c r="A99" s="96"/>
      <c r="B99" s="96"/>
      <c r="C99" s="96"/>
      <c r="D99" s="95"/>
      <c r="E99" s="95"/>
      <c r="F99" s="95"/>
      <c r="G99" s="95"/>
      <c r="H99" s="95"/>
      <c r="I99" s="95"/>
      <c r="J99" s="95"/>
      <c r="K99" s="95"/>
      <c r="L99" s="95"/>
      <c r="M99" s="95"/>
      <c r="N99" s="95"/>
      <c r="O99" s="95"/>
      <c r="P99" s="95"/>
      <c r="Q99" s="96"/>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row r="108" spans="1:17" x14ac:dyDescent="0.25">
      <c r="A108" s="96"/>
      <c r="B108" s="96"/>
      <c r="C108" s="96"/>
      <c r="D108" s="96"/>
      <c r="E108" s="96"/>
      <c r="F108" s="96"/>
      <c r="G108" s="96"/>
      <c r="H108" s="96"/>
      <c r="I108" s="96"/>
      <c r="J108" s="96"/>
      <c r="K108" s="96"/>
      <c r="L108" s="95"/>
      <c r="M108" s="95"/>
      <c r="N108" s="95"/>
      <c r="O108" s="95"/>
      <c r="P108" s="95"/>
      <c r="Q108" s="95"/>
    </row>
    <row r="109" spans="1:17" x14ac:dyDescent="0.25">
      <c r="A109" s="96"/>
      <c r="B109" s="96"/>
      <c r="C109" s="96"/>
      <c r="D109" s="96"/>
      <c r="E109" s="96"/>
      <c r="F109" s="96"/>
      <c r="G109" s="96"/>
      <c r="H109" s="96"/>
      <c r="I109" s="96"/>
      <c r="J109" s="96"/>
      <c r="K109" s="96"/>
      <c r="L109" s="95"/>
      <c r="M109" s="95"/>
      <c r="N109" s="95"/>
      <c r="O109" s="95"/>
      <c r="P109" s="95"/>
      <c r="Q109" s="95"/>
    </row>
    <row r="110" spans="1:17" x14ac:dyDescent="0.25">
      <c r="A110" s="96"/>
      <c r="B110" s="96"/>
      <c r="C110" s="96"/>
      <c r="D110" s="96"/>
      <c r="E110" s="96"/>
      <c r="F110" s="96"/>
      <c r="G110" s="96"/>
      <c r="H110" s="96"/>
      <c r="I110" s="96"/>
      <c r="J110" s="96"/>
      <c r="K110" s="96"/>
      <c r="L110" s="95"/>
      <c r="M110" s="95"/>
      <c r="N110" s="95"/>
      <c r="O110" s="95"/>
      <c r="P110" s="95"/>
      <c r="Q110" s="95"/>
    </row>
  </sheetData>
  <sheetProtection password="C50A" sheet="1" objects="1" scenarios="1" selectLockedCells="1"/>
  <mergeCells count="114">
    <mergeCell ref="G70:K70"/>
    <mergeCell ref="G71:K71"/>
    <mergeCell ref="G72:K72"/>
    <mergeCell ref="G73:J73"/>
    <mergeCell ref="G74:J74"/>
    <mergeCell ref="A85:C85"/>
    <mergeCell ref="A86:C86"/>
    <mergeCell ref="D86:G86"/>
    <mergeCell ref="A80:C80"/>
    <mergeCell ref="A81:C81"/>
    <mergeCell ref="A82:C82"/>
    <mergeCell ref="A83:C83"/>
    <mergeCell ref="A84:C84"/>
    <mergeCell ref="B70:F70"/>
    <mergeCell ref="B71:F71"/>
    <mergeCell ref="B72:F72"/>
    <mergeCell ref="B77:F77"/>
    <mergeCell ref="G77:K77"/>
    <mergeCell ref="B78:F78"/>
    <mergeCell ref="G78:K78"/>
    <mergeCell ref="B73:F73"/>
    <mergeCell ref="B74:F74"/>
    <mergeCell ref="B75:F75"/>
    <mergeCell ref="B76:F76"/>
    <mergeCell ref="G69:K69"/>
    <mergeCell ref="A46:F48"/>
    <mergeCell ref="G46:J48"/>
    <mergeCell ref="A49:F62"/>
    <mergeCell ref="G49:J62"/>
    <mergeCell ref="A63:F63"/>
    <mergeCell ref="G63:J63"/>
    <mergeCell ref="G64:K64"/>
    <mergeCell ref="G65:K65"/>
    <mergeCell ref="G66:K66"/>
    <mergeCell ref="G67:K67"/>
    <mergeCell ref="G68:K68"/>
    <mergeCell ref="B64:F64"/>
    <mergeCell ref="B65:F65"/>
    <mergeCell ref="B66:F66"/>
    <mergeCell ref="B67:F67"/>
    <mergeCell ref="B68:F68"/>
    <mergeCell ref="B69:F69"/>
    <mergeCell ref="A36:J36"/>
    <mergeCell ref="A38:J38"/>
    <mergeCell ref="A39:B39"/>
    <mergeCell ref="C39:D39"/>
    <mergeCell ref="E39:F39"/>
    <mergeCell ref="G39:H39"/>
    <mergeCell ref="I39:J39"/>
    <mergeCell ref="I44:J45"/>
    <mergeCell ref="A40:B40"/>
    <mergeCell ref="C40:D40"/>
    <mergeCell ref="E40:F40"/>
    <mergeCell ref="G40:H40"/>
    <mergeCell ref="I40:J40"/>
    <mergeCell ref="E42:F42"/>
    <mergeCell ref="B44:B45"/>
    <mergeCell ref="E28:F28"/>
    <mergeCell ref="G28:H28"/>
    <mergeCell ref="I28:J28"/>
    <mergeCell ref="A29:B29"/>
    <mergeCell ref="C29:D29"/>
    <mergeCell ref="E29:F29"/>
    <mergeCell ref="G29:H29"/>
    <mergeCell ref="I29:J29"/>
    <mergeCell ref="B34:B35"/>
    <mergeCell ref="I18:J18"/>
    <mergeCell ref="L44:P45"/>
    <mergeCell ref="A4:B4"/>
    <mergeCell ref="C4:D4"/>
    <mergeCell ref="E4:F4"/>
    <mergeCell ref="G4:H4"/>
    <mergeCell ref="I4:J4"/>
    <mergeCell ref="I12:J13"/>
    <mergeCell ref="A14:J14"/>
    <mergeCell ref="C15:D15"/>
    <mergeCell ref="E15:F15"/>
    <mergeCell ref="G15:H15"/>
    <mergeCell ref="I15:J15"/>
    <mergeCell ref="B12:B13"/>
    <mergeCell ref="I23:J24"/>
    <mergeCell ref="A16:J16"/>
    <mergeCell ref="A17:B17"/>
    <mergeCell ref="B23:B24"/>
    <mergeCell ref="I34:J35"/>
    <mergeCell ref="A31:B31"/>
    <mergeCell ref="A25:J25"/>
    <mergeCell ref="A27:J27"/>
    <mergeCell ref="A28:B28"/>
    <mergeCell ref="C28:D28"/>
    <mergeCell ref="G76:K76"/>
    <mergeCell ref="L49:O51"/>
    <mergeCell ref="A3:J3"/>
    <mergeCell ref="A1:J1"/>
    <mergeCell ref="C2:D2"/>
    <mergeCell ref="E2:F2"/>
    <mergeCell ref="G2:H2"/>
    <mergeCell ref="I2:J2"/>
    <mergeCell ref="L12:P13"/>
    <mergeCell ref="L23:P24"/>
    <mergeCell ref="L34:P35"/>
    <mergeCell ref="A5:B5"/>
    <mergeCell ref="C5:D5"/>
    <mergeCell ref="E5:F5"/>
    <mergeCell ref="G5:H5"/>
    <mergeCell ref="I5:J5"/>
    <mergeCell ref="C17:D17"/>
    <mergeCell ref="E17:F17"/>
    <mergeCell ref="G17:H17"/>
    <mergeCell ref="I17:J17"/>
    <mergeCell ref="A18:B18"/>
    <mergeCell ref="C18:D18"/>
    <mergeCell ref="E18:F18"/>
    <mergeCell ref="G18:H18"/>
  </mergeCells>
  <conditionalFormatting sqref="E81">
    <cfRule type="expression" dxfId="369" priority="42" stopIfTrue="1">
      <formula>($K$5="*")</formula>
    </cfRule>
  </conditionalFormatting>
  <conditionalFormatting sqref="E81:E82">
    <cfRule type="expression" dxfId="368" priority="62" stopIfTrue="1">
      <formula>($I$5="*")</formula>
    </cfRule>
  </conditionalFormatting>
  <conditionalFormatting sqref="E82">
    <cfRule type="expression" dxfId="367" priority="61" stopIfTrue="1">
      <formula>($K$5="*")</formula>
    </cfRule>
  </conditionalFormatting>
  <conditionalFormatting sqref="E83">
    <cfRule type="expression" dxfId="366" priority="60" stopIfTrue="1">
      <formula>($G$6="*")</formula>
    </cfRule>
  </conditionalFormatting>
  <conditionalFormatting sqref="E83">
    <cfRule type="expression" dxfId="365" priority="59" stopIfTrue="1">
      <formula>($H$6="*")</formula>
    </cfRule>
  </conditionalFormatting>
  <conditionalFormatting sqref="E83">
    <cfRule type="expression" dxfId="364" priority="58" stopIfTrue="1">
      <formula>($I$6="*")</formula>
    </cfRule>
  </conditionalFormatting>
  <conditionalFormatting sqref="E83">
    <cfRule type="expression" dxfId="363" priority="57" stopIfTrue="1">
      <formula>($J$6="*")</formula>
    </cfRule>
  </conditionalFormatting>
  <conditionalFormatting sqref="E83">
    <cfRule type="expression" dxfId="362" priority="56" stopIfTrue="1">
      <formula>($K$6="*")</formula>
    </cfRule>
  </conditionalFormatting>
  <conditionalFormatting sqref="E84">
    <cfRule type="expression" dxfId="361" priority="55" stopIfTrue="1">
      <formula>($G$7="*")</formula>
    </cfRule>
  </conditionalFormatting>
  <conditionalFormatting sqref="E84">
    <cfRule type="expression" dxfId="360" priority="54" stopIfTrue="1">
      <formula>($H$7="*")</formula>
    </cfRule>
  </conditionalFormatting>
  <conditionalFormatting sqref="E84">
    <cfRule type="expression" dxfId="359" priority="53" stopIfTrue="1">
      <formula>($K$7="*")</formula>
    </cfRule>
  </conditionalFormatting>
  <conditionalFormatting sqref="D81:D84">
    <cfRule type="expression" dxfId="358" priority="22" stopIfTrue="1">
      <formula>($K$9="*")</formula>
    </cfRule>
  </conditionalFormatting>
  <conditionalFormatting sqref="D81:D84">
    <cfRule type="expression" dxfId="357" priority="26" stopIfTrue="1">
      <formula>($G$9="*")</formula>
    </cfRule>
  </conditionalFormatting>
  <conditionalFormatting sqref="D81:D84">
    <cfRule type="expression" dxfId="356" priority="25" stopIfTrue="1">
      <formula>($H$9="*")</formula>
    </cfRule>
  </conditionalFormatting>
  <conditionalFormatting sqref="D81:D84">
    <cfRule type="expression" dxfId="355" priority="24" stopIfTrue="1">
      <formula>($I$9="*")</formula>
    </cfRule>
  </conditionalFormatting>
  <conditionalFormatting sqref="D81:D84">
    <cfRule type="expression" dxfId="354" priority="23" stopIfTrue="1">
      <formula>($J$9="*")</formula>
    </cfRule>
  </conditionalFormatting>
  <conditionalFormatting sqref="E81:E82">
    <cfRule type="expression" dxfId="353" priority="68" stopIfTrue="1">
      <formula>(#REF!="*")</formula>
    </cfRule>
  </conditionalFormatting>
  <conditionalFormatting sqref="E81:E82">
    <cfRule type="expression" dxfId="352" priority="69" stopIfTrue="1">
      <formula>($G$5="*")</formula>
    </cfRule>
  </conditionalFormatting>
  <conditionalFormatting sqref="E81:E82">
    <cfRule type="expression" dxfId="351" priority="70" stopIfTrue="1">
      <formula>(#REF!="*")</formula>
    </cfRule>
  </conditionalFormatting>
  <conditionalFormatting sqref="E84">
    <cfRule type="expression" dxfId="350" priority="71" stopIfTrue="1">
      <formula>(#REF!="*")</formula>
    </cfRule>
  </conditionalFormatting>
  <conditionalFormatting sqref="E84">
    <cfRule type="expression" dxfId="349" priority="269" stopIfTrue="1">
      <formula>($J$8="*")</formula>
    </cfRule>
  </conditionalFormatting>
  <pageMargins left="0" right="0" top="0.5" bottom="0" header="0.5" footer="0.5"/>
  <pageSetup orientation="portrait" horizontalDpi="4294967292" verticalDpi="4294967292"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0</xdr:col>
                    <xdr:colOff>9525</xdr:colOff>
                    <xdr:row>64</xdr:row>
                    <xdr:rowOff>0</xdr:rowOff>
                  </from>
                  <to>
                    <xdr:col>2</xdr:col>
                    <xdr:colOff>133350</xdr:colOff>
                    <xdr:row>64</xdr:row>
                    <xdr:rowOff>266700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0</xdr:col>
                    <xdr:colOff>9525</xdr:colOff>
                    <xdr:row>64</xdr:row>
                    <xdr:rowOff>276225</xdr:rowOff>
                  </from>
                  <to>
                    <xdr:col>2</xdr:col>
                    <xdr:colOff>152400</xdr:colOff>
                    <xdr:row>65</xdr:row>
                    <xdr:rowOff>219075</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0</xdr:col>
                    <xdr:colOff>9525</xdr:colOff>
                    <xdr:row>65</xdr:row>
                    <xdr:rowOff>276225</xdr:rowOff>
                  </from>
                  <to>
                    <xdr:col>2</xdr:col>
                    <xdr:colOff>209550</xdr:colOff>
                    <xdr:row>66</xdr:row>
                    <xdr:rowOff>219075</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0</xdr:col>
                    <xdr:colOff>9525</xdr:colOff>
                    <xdr:row>67</xdr:row>
                    <xdr:rowOff>0</xdr:rowOff>
                  </from>
                  <to>
                    <xdr:col>2</xdr:col>
                    <xdr:colOff>190500</xdr:colOff>
                    <xdr:row>67</xdr:row>
                    <xdr:rowOff>209550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0</xdr:col>
                    <xdr:colOff>9525</xdr:colOff>
                    <xdr:row>67</xdr:row>
                    <xdr:rowOff>266700</xdr:rowOff>
                  </from>
                  <to>
                    <xdr:col>2</xdr:col>
                    <xdr:colOff>171450</xdr:colOff>
                    <xdr:row>68</xdr:row>
                    <xdr:rowOff>209550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0</xdr:col>
                    <xdr:colOff>9525</xdr:colOff>
                    <xdr:row>68</xdr:row>
                    <xdr:rowOff>276225</xdr:rowOff>
                  </from>
                  <to>
                    <xdr:col>2</xdr:col>
                    <xdr:colOff>171450</xdr:colOff>
                    <xdr:row>69</xdr:row>
                    <xdr:rowOff>219075</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0</xdr:col>
                    <xdr:colOff>9525</xdr:colOff>
                    <xdr:row>70</xdr:row>
                    <xdr:rowOff>0</xdr:rowOff>
                  </from>
                  <to>
                    <xdr:col>2</xdr:col>
                    <xdr:colOff>171450</xdr:colOff>
                    <xdr:row>70</xdr:row>
                    <xdr:rowOff>209550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0</xdr:col>
                    <xdr:colOff>9525</xdr:colOff>
                    <xdr:row>70</xdr:row>
                    <xdr:rowOff>266700</xdr:rowOff>
                  </from>
                  <to>
                    <xdr:col>2</xdr:col>
                    <xdr:colOff>152400</xdr:colOff>
                    <xdr:row>71</xdr:row>
                    <xdr:rowOff>209550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0</xdr:col>
                    <xdr:colOff>9525</xdr:colOff>
                    <xdr:row>63</xdr:row>
                    <xdr:rowOff>0</xdr:rowOff>
                  </from>
                  <to>
                    <xdr:col>2</xdr:col>
                    <xdr:colOff>142875</xdr:colOff>
                    <xdr:row>63</xdr:row>
                    <xdr:rowOff>219075</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0</xdr:col>
                    <xdr:colOff>9525</xdr:colOff>
                    <xdr:row>71</xdr:row>
                    <xdr:rowOff>276225</xdr:rowOff>
                  </from>
                  <to>
                    <xdr:col>2</xdr:col>
                    <xdr:colOff>142875</xdr:colOff>
                    <xdr:row>72</xdr:row>
                    <xdr:rowOff>219075</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0</xdr:col>
                    <xdr:colOff>9525</xdr:colOff>
                    <xdr:row>73</xdr:row>
                    <xdr:rowOff>0</xdr:rowOff>
                  </from>
                  <to>
                    <xdr:col>1</xdr:col>
                    <xdr:colOff>1066800</xdr:colOff>
                    <xdr:row>74</xdr:row>
                    <xdr:rowOff>0</xdr:rowOff>
                  </to>
                </anchor>
              </controlPr>
            </control>
          </mc:Choice>
        </mc:AlternateContent>
        <mc:AlternateContent xmlns:mc="http://schemas.openxmlformats.org/markup-compatibility/2006">
          <mc:Choice Requires="x14">
            <control shapeId="27661" r:id="rId15" name="Check Box 13">
              <controlPr defaultSize="0" autoFill="0" autoLine="0" autoPict="0">
                <anchor moveWithCells="1">
                  <from>
                    <xdr:col>0</xdr:col>
                    <xdr:colOff>38100</xdr:colOff>
                    <xdr:row>5</xdr:row>
                    <xdr:rowOff>361950</xdr:rowOff>
                  </from>
                  <to>
                    <xdr:col>1</xdr:col>
                    <xdr:colOff>952500</xdr:colOff>
                    <xdr:row>5</xdr:row>
                    <xdr:rowOff>657225</xdr:rowOff>
                  </to>
                </anchor>
              </controlPr>
            </control>
          </mc:Choice>
        </mc:AlternateContent>
        <mc:AlternateContent xmlns:mc="http://schemas.openxmlformats.org/markup-compatibility/2006">
          <mc:Choice Requires="x14">
            <control shapeId="27662" r:id="rId16" name="Check Box 14">
              <controlPr defaultSize="0" autoFill="0" autoLine="0" autoPict="0">
                <anchor moveWithCells="1">
                  <from>
                    <xdr:col>0</xdr:col>
                    <xdr:colOff>38100</xdr:colOff>
                    <xdr:row>6</xdr:row>
                    <xdr:rowOff>9525</xdr:rowOff>
                  </from>
                  <to>
                    <xdr:col>1</xdr:col>
                    <xdr:colOff>952500</xdr:colOff>
                    <xdr:row>7</xdr:row>
                    <xdr:rowOff>47625</xdr:rowOff>
                  </to>
                </anchor>
              </controlPr>
            </control>
          </mc:Choice>
        </mc:AlternateContent>
        <mc:AlternateContent xmlns:mc="http://schemas.openxmlformats.org/markup-compatibility/2006">
          <mc:Choice Requires="x14">
            <control shapeId="27663" r:id="rId17" name="Check Box 15">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7664" r:id="rId18" name="Check Box 16">
              <controlPr defaultSize="0" autoFill="0" autoLine="0" autoPict="0">
                <anchor moveWithCells="1">
                  <from>
                    <xdr:col>2</xdr:col>
                    <xdr:colOff>38100</xdr:colOff>
                    <xdr:row>5</xdr:row>
                    <xdr:rowOff>190500</xdr:rowOff>
                  </from>
                  <to>
                    <xdr:col>3</xdr:col>
                    <xdr:colOff>952500</xdr:colOff>
                    <xdr:row>5</xdr:row>
                    <xdr:rowOff>876300</xdr:rowOff>
                  </to>
                </anchor>
              </controlPr>
            </control>
          </mc:Choice>
        </mc:AlternateContent>
        <mc:AlternateContent xmlns:mc="http://schemas.openxmlformats.org/markup-compatibility/2006">
          <mc:Choice Requires="x14">
            <control shapeId="27665" r:id="rId19" name="Check Box 17">
              <controlPr defaultSize="0" autoFill="0" autoLine="0" autoPict="0">
                <anchor moveWithCells="1">
                  <from>
                    <xdr:col>2</xdr:col>
                    <xdr:colOff>38100</xdr:colOff>
                    <xdr:row>6</xdr:row>
                    <xdr:rowOff>228600</xdr:rowOff>
                  </from>
                  <to>
                    <xdr:col>3</xdr:col>
                    <xdr:colOff>952500</xdr:colOff>
                    <xdr:row>6</xdr:row>
                    <xdr:rowOff>619125</xdr:rowOff>
                  </to>
                </anchor>
              </controlPr>
            </control>
          </mc:Choice>
        </mc:AlternateContent>
        <mc:AlternateContent xmlns:mc="http://schemas.openxmlformats.org/markup-compatibility/2006">
          <mc:Choice Requires="x14">
            <control shapeId="27666" r:id="rId20" name="Check Box 18">
              <controlPr defaultSize="0" autoFill="0" autoLine="0" autoPict="0">
                <anchor moveWithCells="1">
                  <from>
                    <xdr:col>4</xdr:col>
                    <xdr:colOff>38100</xdr:colOff>
                    <xdr:row>5</xdr:row>
                    <xdr:rowOff>371475</xdr:rowOff>
                  </from>
                  <to>
                    <xdr:col>5</xdr:col>
                    <xdr:colOff>952500</xdr:colOff>
                    <xdr:row>5</xdr:row>
                    <xdr:rowOff>666750</xdr:rowOff>
                  </to>
                </anchor>
              </controlPr>
            </control>
          </mc:Choice>
        </mc:AlternateContent>
        <mc:AlternateContent xmlns:mc="http://schemas.openxmlformats.org/markup-compatibility/2006">
          <mc:Choice Requires="x14">
            <control shapeId="27667" r:id="rId21" name="Check Box 19">
              <controlPr defaultSize="0" autoFill="0" autoLine="0" autoPict="0">
                <anchor moveWithCells="1">
                  <from>
                    <xdr:col>4</xdr:col>
                    <xdr:colOff>38100</xdr:colOff>
                    <xdr:row>6</xdr:row>
                    <xdr:rowOff>104775</xdr:rowOff>
                  </from>
                  <to>
                    <xdr:col>5</xdr:col>
                    <xdr:colOff>952500</xdr:colOff>
                    <xdr:row>6</xdr:row>
                    <xdr:rowOff>714375</xdr:rowOff>
                  </to>
                </anchor>
              </controlPr>
            </control>
          </mc:Choice>
        </mc:AlternateContent>
        <mc:AlternateContent xmlns:mc="http://schemas.openxmlformats.org/markup-compatibility/2006">
          <mc:Choice Requires="x14">
            <control shapeId="27668" r:id="rId22" name="Check Box 20">
              <controlPr defaultSize="0" autoFill="0" autoLine="0" autoPict="0">
                <anchor moveWithCells="1">
                  <from>
                    <xdr:col>4</xdr:col>
                    <xdr:colOff>38100</xdr:colOff>
                    <xdr:row>7</xdr:row>
                    <xdr:rowOff>285750</xdr:rowOff>
                  </from>
                  <to>
                    <xdr:col>5</xdr:col>
                    <xdr:colOff>952500</xdr:colOff>
                    <xdr:row>7</xdr:row>
                    <xdr:rowOff>647700</xdr:rowOff>
                  </to>
                </anchor>
              </controlPr>
            </control>
          </mc:Choice>
        </mc:AlternateContent>
        <mc:AlternateContent xmlns:mc="http://schemas.openxmlformats.org/markup-compatibility/2006">
          <mc:Choice Requires="x14">
            <control shapeId="27669" r:id="rId23" name="Check Box 21">
              <controlPr defaultSize="0" autoFill="0" autoLine="0" autoPict="0">
                <anchor moveWithCells="1">
                  <from>
                    <xdr:col>4</xdr:col>
                    <xdr:colOff>38100</xdr:colOff>
                    <xdr:row>8</xdr:row>
                    <xdr:rowOff>57150</xdr:rowOff>
                  </from>
                  <to>
                    <xdr:col>5</xdr:col>
                    <xdr:colOff>952500</xdr:colOff>
                    <xdr:row>8</xdr:row>
                    <xdr:rowOff>352425</xdr:rowOff>
                  </to>
                </anchor>
              </controlPr>
            </control>
          </mc:Choice>
        </mc:AlternateContent>
        <mc:AlternateContent xmlns:mc="http://schemas.openxmlformats.org/markup-compatibility/2006">
          <mc:Choice Requires="x14">
            <control shapeId="27670" r:id="rId24" name="Check Box 22">
              <controlPr defaultSize="0" autoFill="0" autoLine="0" autoPict="0">
                <anchor moveWithCells="1">
                  <from>
                    <xdr:col>4</xdr:col>
                    <xdr:colOff>38100</xdr:colOff>
                    <xdr:row>9</xdr:row>
                    <xdr:rowOff>9525</xdr:rowOff>
                  </from>
                  <to>
                    <xdr:col>5</xdr:col>
                    <xdr:colOff>952500</xdr:colOff>
                    <xdr:row>10</xdr:row>
                    <xdr:rowOff>9525</xdr:rowOff>
                  </to>
                </anchor>
              </controlPr>
            </control>
          </mc:Choice>
        </mc:AlternateContent>
        <mc:AlternateContent xmlns:mc="http://schemas.openxmlformats.org/markup-compatibility/2006">
          <mc:Choice Requires="x14">
            <control shapeId="27671" r:id="rId25" name="Check Box 23">
              <controlPr defaultSize="0" autoFill="0" autoLine="0" autoPict="0">
                <anchor moveWithCells="1">
                  <from>
                    <xdr:col>4</xdr:col>
                    <xdr:colOff>38100</xdr:colOff>
                    <xdr:row>10</xdr:row>
                    <xdr:rowOff>76200</xdr:rowOff>
                  </from>
                  <to>
                    <xdr:col>5</xdr:col>
                    <xdr:colOff>952500</xdr:colOff>
                    <xdr:row>10</xdr:row>
                    <xdr:rowOff>371475</xdr:rowOff>
                  </to>
                </anchor>
              </controlPr>
            </control>
          </mc:Choice>
        </mc:AlternateContent>
        <mc:AlternateContent xmlns:mc="http://schemas.openxmlformats.org/markup-compatibility/2006">
          <mc:Choice Requires="x14">
            <control shapeId="27672" r:id="rId26" name="Check Box 24">
              <controlPr defaultSize="0" autoFill="0" autoLine="0" autoPict="0">
                <anchor moveWithCells="1">
                  <from>
                    <xdr:col>6</xdr:col>
                    <xdr:colOff>38100</xdr:colOff>
                    <xdr:row>5</xdr:row>
                    <xdr:rowOff>266700</xdr:rowOff>
                  </from>
                  <to>
                    <xdr:col>7</xdr:col>
                    <xdr:colOff>952500</xdr:colOff>
                    <xdr:row>5</xdr:row>
                    <xdr:rowOff>790575</xdr:rowOff>
                  </to>
                </anchor>
              </controlPr>
            </control>
          </mc:Choice>
        </mc:AlternateContent>
        <mc:AlternateContent xmlns:mc="http://schemas.openxmlformats.org/markup-compatibility/2006">
          <mc:Choice Requires="x14">
            <control shapeId="27673" r:id="rId27" name="Check Box 25">
              <controlPr defaultSize="0" autoFill="0" autoLine="0" autoPict="0">
                <anchor moveWithCells="1">
                  <from>
                    <xdr:col>6</xdr:col>
                    <xdr:colOff>38100</xdr:colOff>
                    <xdr:row>6</xdr:row>
                    <xdr:rowOff>57150</xdr:rowOff>
                  </from>
                  <to>
                    <xdr:col>7</xdr:col>
                    <xdr:colOff>952500</xdr:colOff>
                    <xdr:row>6</xdr:row>
                    <xdr:rowOff>790575</xdr:rowOff>
                  </to>
                </anchor>
              </controlPr>
            </control>
          </mc:Choice>
        </mc:AlternateContent>
        <mc:AlternateContent xmlns:mc="http://schemas.openxmlformats.org/markup-compatibility/2006">
          <mc:Choice Requires="x14">
            <control shapeId="27674" r:id="rId28" name="Check Box 26">
              <controlPr defaultSize="0" autoFill="0" autoLine="0" autoPict="0">
                <anchor moveWithCells="1">
                  <from>
                    <xdr:col>8</xdr:col>
                    <xdr:colOff>38100</xdr:colOff>
                    <xdr:row>4</xdr:row>
                    <xdr:rowOff>657225</xdr:rowOff>
                  </from>
                  <to>
                    <xdr:col>9</xdr:col>
                    <xdr:colOff>952500</xdr:colOff>
                    <xdr:row>6</xdr:row>
                    <xdr:rowOff>19050</xdr:rowOff>
                  </to>
                </anchor>
              </controlPr>
            </control>
          </mc:Choice>
        </mc:AlternateContent>
        <mc:AlternateContent xmlns:mc="http://schemas.openxmlformats.org/markup-compatibility/2006">
          <mc:Choice Requires="x14">
            <control shapeId="27675" r:id="rId29" name="Check Box 27">
              <controlPr defaultSize="0" autoFill="0" autoLine="0" autoPict="0">
                <anchor moveWithCells="1">
                  <from>
                    <xdr:col>8</xdr:col>
                    <xdr:colOff>38100</xdr:colOff>
                    <xdr:row>6</xdr:row>
                    <xdr:rowOff>752475</xdr:rowOff>
                  </from>
                  <to>
                    <xdr:col>9</xdr:col>
                    <xdr:colOff>952500</xdr:colOff>
                    <xdr:row>8</xdr:row>
                    <xdr:rowOff>19050</xdr:rowOff>
                  </to>
                </anchor>
              </controlPr>
            </control>
          </mc:Choice>
        </mc:AlternateContent>
        <mc:AlternateContent xmlns:mc="http://schemas.openxmlformats.org/markup-compatibility/2006">
          <mc:Choice Requires="x14">
            <control shapeId="27676" r:id="rId30" name="Check Box 28">
              <controlPr defaultSize="0" autoFill="0" autoLine="0" autoPict="0">
                <anchor moveWithCells="1">
                  <from>
                    <xdr:col>0</xdr:col>
                    <xdr:colOff>38100</xdr:colOff>
                    <xdr:row>17</xdr:row>
                    <xdr:rowOff>628650</xdr:rowOff>
                  </from>
                  <to>
                    <xdr:col>1</xdr:col>
                    <xdr:colOff>952500</xdr:colOff>
                    <xdr:row>19</xdr:row>
                    <xdr:rowOff>47625</xdr:rowOff>
                  </to>
                </anchor>
              </controlPr>
            </control>
          </mc:Choice>
        </mc:AlternateContent>
        <mc:AlternateContent xmlns:mc="http://schemas.openxmlformats.org/markup-compatibility/2006">
          <mc:Choice Requires="x14">
            <control shapeId="27677" r:id="rId31" name="Check Box 29">
              <controlPr defaultSize="0" autoFill="0" autoLine="0" autoPict="0">
                <anchor moveWithCells="1">
                  <from>
                    <xdr:col>0</xdr:col>
                    <xdr:colOff>38100</xdr:colOff>
                    <xdr:row>20</xdr:row>
                    <xdr:rowOff>142875</xdr:rowOff>
                  </from>
                  <to>
                    <xdr:col>1</xdr:col>
                    <xdr:colOff>952500</xdr:colOff>
                    <xdr:row>20</xdr:row>
                    <xdr:rowOff>704850</xdr:rowOff>
                  </to>
                </anchor>
              </controlPr>
            </control>
          </mc:Choice>
        </mc:AlternateContent>
        <mc:AlternateContent xmlns:mc="http://schemas.openxmlformats.org/markup-compatibility/2006">
          <mc:Choice Requires="x14">
            <control shapeId="27678" r:id="rId32" name="Check Box 30">
              <controlPr defaultSize="0" autoFill="0" autoLine="0" autoPict="0">
                <anchor moveWithCells="1">
                  <from>
                    <xdr:col>2</xdr:col>
                    <xdr:colOff>38100</xdr:colOff>
                    <xdr:row>18</xdr:row>
                    <xdr:rowOff>19050</xdr:rowOff>
                  </from>
                  <to>
                    <xdr:col>3</xdr:col>
                    <xdr:colOff>952500</xdr:colOff>
                    <xdr:row>19</xdr:row>
                    <xdr:rowOff>38100</xdr:rowOff>
                  </to>
                </anchor>
              </controlPr>
            </control>
          </mc:Choice>
        </mc:AlternateContent>
        <mc:AlternateContent xmlns:mc="http://schemas.openxmlformats.org/markup-compatibility/2006">
          <mc:Choice Requires="x14">
            <control shapeId="27679" r:id="rId33" name="Check Box 31">
              <controlPr defaultSize="0" autoFill="0" autoLine="0" autoPict="0">
                <anchor moveWithCells="1">
                  <from>
                    <xdr:col>2</xdr:col>
                    <xdr:colOff>38100</xdr:colOff>
                    <xdr:row>19</xdr:row>
                    <xdr:rowOff>57150</xdr:rowOff>
                  </from>
                  <to>
                    <xdr:col>3</xdr:col>
                    <xdr:colOff>952500</xdr:colOff>
                    <xdr:row>19</xdr:row>
                    <xdr:rowOff>419100</xdr:rowOff>
                  </to>
                </anchor>
              </controlPr>
            </control>
          </mc:Choice>
        </mc:AlternateContent>
        <mc:AlternateContent xmlns:mc="http://schemas.openxmlformats.org/markup-compatibility/2006">
          <mc:Choice Requires="x14">
            <control shapeId="27680" r:id="rId34" name="Check Box 32">
              <controlPr defaultSize="0" autoFill="0" autoLine="0" autoPict="0">
                <anchor moveWithCells="1">
                  <from>
                    <xdr:col>2</xdr:col>
                    <xdr:colOff>38100</xdr:colOff>
                    <xdr:row>20</xdr:row>
                    <xdr:rowOff>152400</xdr:rowOff>
                  </from>
                  <to>
                    <xdr:col>3</xdr:col>
                    <xdr:colOff>952500</xdr:colOff>
                    <xdr:row>20</xdr:row>
                    <xdr:rowOff>685800</xdr:rowOff>
                  </to>
                </anchor>
              </controlPr>
            </control>
          </mc:Choice>
        </mc:AlternateContent>
        <mc:AlternateContent xmlns:mc="http://schemas.openxmlformats.org/markup-compatibility/2006">
          <mc:Choice Requires="x14">
            <control shapeId="27681" r:id="rId35" name="Check Box 33">
              <controlPr defaultSize="0" autoFill="0" autoLine="0" autoPict="0">
                <anchor moveWithCells="1">
                  <from>
                    <xdr:col>4</xdr:col>
                    <xdr:colOff>38100</xdr:colOff>
                    <xdr:row>18</xdr:row>
                    <xdr:rowOff>0</xdr:rowOff>
                  </from>
                  <to>
                    <xdr:col>5</xdr:col>
                    <xdr:colOff>952500</xdr:colOff>
                    <xdr:row>19</xdr:row>
                    <xdr:rowOff>85725</xdr:rowOff>
                  </to>
                </anchor>
              </controlPr>
            </control>
          </mc:Choice>
        </mc:AlternateContent>
        <mc:AlternateContent xmlns:mc="http://schemas.openxmlformats.org/markup-compatibility/2006">
          <mc:Choice Requires="x14">
            <control shapeId="27682" r:id="rId36" name="Check Box 34">
              <controlPr defaultSize="0" autoFill="0" autoLine="0" autoPict="0">
                <anchor moveWithCells="1">
                  <from>
                    <xdr:col>4</xdr:col>
                    <xdr:colOff>38100</xdr:colOff>
                    <xdr:row>19</xdr:row>
                    <xdr:rowOff>438150</xdr:rowOff>
                  </from>
                  <to>
                    <xdr:col>5</xdr:col>
                    <xdr:colOff>952500</xdr:colOff>
                    <xdr:row>21</xdr:row>
                    <xdr:rowOff>95250</xdr:rowOff>
                  </to>
                </anchor>
              </controlPr>
            </control>
          </mc:Choice>
        </mc:AlternateContent>
        <mc:AlternateContent xmlns:mc="http://schemas.openxmlformats.org/markup-compatibility/2006">
          <mc:Choice Requires="x14">
            <control shapeId="27683" r:id="rId37" name="Check Box 35">
              <controlPr defaultSize="0" autoFill="0" autoLine="0" autoPict="0">
                <anchor moveWithCells="1">
                  <from>
                    <xdr:col>6</xdr:col>
                    <xdr:colOff>38100</xdr:colOff>
                    <xdr:row>18</xdr:row>
                    <xdr:rowOff>57150</xdr:rowOff>
                  </from>
                  <to>
                    <xdr:col>7</xdr:col>
                    <xdr:colOff>952500</xdr:colOff>
                    <xdr:row>19</xdr:row>
                    <xdr:rowOff>0</xdr:rowOff>
                  </to>
                </anchor>
              </controlPr>
            </control>
          </mc:Choice>
        </mc:AlternateContent>
        <mc:AlternateContent xmlns:mc="http://schemas.openxmlformats.org/markup-compatibility/2006">
          <mc:Choice Requires="x14">
            <control shapeId="27684" r:id="rId38" name="Check Box 36">
              <controlPr defaultSize="0" autoFill="0" autoLine="0" autoPict="0">
                <anchor moveWithCells="1">
                  <from>
                    <xdr:col>6</xdr:col>
                    <xdr:colOff>38100</xdr:colOff>
                    <xdr:row>20</xdr:row>
                    <xdr:rowOff>76200</xdr:rowOff>
                  </from>
                  <to>
                    <xdr:col>7</xdr:col>
                    <xdr:colOff>952500</xdr:colOff>
                    <xdr:row>20</xdr:row>
                    <xdr:rowOff>800100</xdr:rowOff>
                  </to>
                </anchor>
              </controlPr>
            </control>
          </mc:Choice>
        </mc:AlternateContent>
        <mc:AlternateContent xmlns:mc="http://schemas.openxmlformats.org/markup-compatibility/2006">
          <mc:Choice Requires="x14">
            <control shapeId="27685" r:id="rId39" name="Check Box 37">
              <controlPr defaultSize="0" autoFill="0" autoLine="0" autoPict="0">
                <anchor moveWithCells="1">
                  <from>
                    <xdr:col>8</xdr:col>
                    <xdr:colOff>38100</xdr:colOff>
                    <xdr:row>18</xdr:row>
                    <xdr:rowOff>190500</xdr:rowOff>
                  </from>
                  <to>
                    <xdr:col>9</xdr:col>
                    <xdr:colOff>952500</xdr:colOff>
                    <xdr:row>18</xdr:row>
                    <xdr:rowOff>485775</xdr:rowOff>
                  </to>
                </anchor>
              </controlPr>
            </control>
          </mc:Choice>
        </mc:AlternateContent>
        <mc:AlternateContent xmlns:mc="http://schemas.openxmlformats.org/markup-compatibility/2006">
          <mc:Choice Requires="x14">
            <control shapeId="27686" r:id="rId40" name="Check Box 38">
              <controlPr defaultSize="0" autoFill="0" autoLine="0" autoPict="0">
                <anchor moveWithCells="1">
                  <from>
                    <xdr:col>8</xdr:col>
                    <xdr:colOff>38100</xdr:colOff>
                    <xdr:row>19</xdr:row>
                    <xdr:rowOff>447675</xdr:rowOff>
                  </from>
                  <to>
                    <xdr:col>9</xdr:col>
                    <xdr:colOff>952500</xdr:colOff>
                    <xdr:row>21</xdr:row>
                    <xdr:rowOff>85725</xdr:rowOff>
                  </to>
                </anchor>
              </controlPr>
            </control>
          </mc:Choice>
        </mc:AlternateContent>
        <mc:AlternateContent xmlns:mc="http://schemas.openxmlformats.org/markup-compatibility/2006">
          <mc:Choice Requires="x14">
            <control shapeId="27687" r:id="rId41" name="Check Box 39">
              <controlPr defaultSize="0" autoFill="0" autoLine="0" autoPict="0">
                <anchor moveWithCells="1">
                  <from>
                    <xdr:col>0</xdr:col>
                    <xdr:colOff>38100</xdr:colOff>
                    <xdr:row>29</xdr:row>
                    <xdr:rowOff>171450</xdr:rowOff>
                  </from>
                  <to>
                    <xdr:col>1</xdr:col>
                    <xdr:colOff>952500</xdr:colOff>
                    <xdr:row>29</xdr:row>
                    <xdr:rowOff>733425</xdr:rowOff>
                  </to>
                </anchor>
              </controlPr>
            </control>
          </mc:Choice>
        </mc:AlternateContent>
        <mc:AlternateContent xmlns:mc="http://schemas.openxmlformats.org/markup-compatibility/2006">
          <mc:Choice Requires="x14">
            <control shapeId="27688" r:id="rId42" name="Check Box 40">
              <controlPr defaultSize="0" autoFill="0" autoLine="0" autoPict="0">
                <anchor moveWithCells="1">
                  <from>
                    <xdr:col>0</xdr:col>
                    <xdr:colOff>38100</xdr:colOff>
                    <xdr:row>31</xdr:row>
                    <xdr:rowOff>190500</xdr:rowOff>
                  </from>
                  <to>
                    <xdr:col>1</xdr:col>
                    <xdr:colOff>952500</xdr:colOff>
                    <xdr:row>31</xdr:row>
                    <xdr:rowOff>485775</xdr:rowOff>
                  </to>
                </anchor>
              </controlPr>
            </control>
          </mc:Choice>
        </mc:AlternateContent>
        <mc:AlternateContent xmlns:mc="http://schemas.openxmlformats.org/markup-compatibility/2006">
          <mc:Choice Requires="x14">
            <control shapeId="27689" r:id="rId43" name="Check Box 41">
              <controlPr defaultSize="0" autoFill="0" autoLine="0" autoPict="0">
                <anchor moveWithCells="1">
                  <from>
                    <xdr:col>0</xdr:col>
                    <xdr:colOff>38100</xdr:colOff>
                    <xdr:row>32</xdr:row>
                    <xdr:rowOff>19050</xdr:rowOff>
                  </from>
                  <to>
                    <xdr:col>1</xdr:col>
                    <xdr:colOff>952500</xdr:colOff>
                    <xdr:row>32</xdr:row>
                    <xdr:rowOff>409575</xdr:rowOff>
                  </to>
                </anchor>
              </controlPr>
            </control>
          </mc:Choice>
        </mc:AlternateContent>
        <mc:AlternateContent xmlns:mc="http://schemas.openxmlformats.org/markup-compatibility/2006">
          <mc:Choice Requires="x14">
            <control shapeId="27690" r:id="rId44" name="Check Box 42">
              <controlPr defaultSize="0" autoFill="0" autoLine="0" autoPict="0">
                <anchor moveWithCells="1">
                  <from>
                    <xdr:col>2</xdr:col>
                    <xdr:colOff>38100</xdr:colOff>
                    <xdr:row>29</xdr:row>
                    <xdr:rowOff>200025</xdr:rowOff>
                  </from>
                  <to>
                    <xdr:col>3</xdr:col>
                    <xdr:colOff>952500</xdr:colOff>
                    <xdr:row>29</xdr:row>
                    <xdr:rowOff>752475</xdr:rowOff>
                  </to>
                </anchor>
              </controlPr>
            </control>
          </mc:Choice>
        </mc:AlternateContent>
        <mc:AlternateContent xmlns:mc="http://schemas.openxmlformats.org/markup-compatibility/2006">
          <mc:Choice Requires="x14">
            <control shapeId="27691" r:id="rId45" name="Check Box 43">
              <controlPr defaultSize="0" autoFill="0" autoLine="0" autoPict="0">
                <anchor moveWithCells="1">
                  <from>
                    <xdr:col>2</xdr:col>
                    <xdr:colOff>38100</xdr:colOff>
                    <xdr:row>30</xdr:row>
                    <xdr:rowOff>114300</xdr:rowOff>
                  </from>
                  <to>
                    <xdr:col>3</xdr:col>
                    <xdr:colOff>952500</xdr:colOff>
                    <xdr:row>30</xdr:row>
                    <xdr:rowOff>590550</xdr:rowOff>
                  </to>
                </anchor>
              </controlPr>
            </control>
          </mc:Choice>
        </mc:AlternateContent>
        <mc:AlternateContent xmlns:mc="http://schemas.openxmlformats.org/markup-compatibility/2006">
          <mc:Choice Requires="x14">
            <control shapeId="27692" r:id="rId46" name="Check Box 44">
              <controlPr defaultSize="0" autoFill="0" autoLine="0" autoPict="0">
                <anchor moveWithCells="1">
                  <from>
                    <xdr:col>4</xdr:col>
                    <xdr:colOff>38100</xdr:colOff>
                    <xdr:row>29</xdr:row>
                    <xdr:rowOff>19050</xdr:rowOff>
                  </from>
                  <to>
                    <xdr:col>5</xdr:col>
                    <xdr:colOff>952500</xdr:colOff>
                    <xdr:row>29</xdr:row>
                    <xdr:rowOff>866775</xdr:rowOff>
                  </to>
                </anchor>
              </controlPr>
            </control>
          </mc:Choice>
        </mc:AlternateContent>
        <mc:AlternateContent xmlns:mc="http://schemas.openxmlformats.org/markup-compatibility/2006">
          <mc:Choice Requires="x14">
            <control shapeId="27693" r:id="rId47" name="Check Box 45">
              <controlPr defaultSize="0" autoFill="0" autoLine="0" autoPict="0">
                <anchor moveWithCells="1">
                  <from>
                    <xdr:col>4</xdr:col>
                    <xdr:colOff>38100</xdr:colOff>
                    <xdr:row>30</xdr:row>
                    <xdr:rowOff>200025</xdr:rowOff>
                  </from>
                  <to>
                    <xdr:col>5</xdr:col>
                    <xdr:colOff>952500</xdr:colOff>
                    <xdr:row>30</xdr:row>
                    <xdr:rowOff>495300</xdr:rowOff>
                  </to>
                </anchor>
              </controlPr>
            </control>
          </mc:Choice>
        </mc:AlternateContent>
        <mc:AlternateContent xmlns:mc="http://schemas.openxmlformats.org/markup-compatibility/2006">
          <mc:Choice Requires="x14">
            <control shapeId="27694" r:id="rId48" name="Check Box 46">
              <controlPr defaultSize="0" autoFill="0" autoLine="0" autoPict="0">
                <anchor moveWithCells="1">
                  <from>
                    <xdr:col>6</xdr:col>
                    <xdr:colOff>38100</xdr:colOff>
                    <xdr:row>29</xdr:row>
                    <xdr:rowOff>285750</xdr:rowOff>
                  </from>
                  <to>
                    <xdr:col>7</xdr:col>
                    <xdr:colOff>952500</xdr:colOff>
                    <xdr:row>29</xdr:row>
                    <xdr:rowOff>647700</xdr:rowOff>
                  </to>
                </anchor>
              </controlPr>
            </control>
          </mc:Choice>
        </mc:AlternateContent>
        <mc:AlternateContent xmlns:mc="http://schemas.openxmlformats.org/markup-compatibility/2006">
          <mc:Choice Requires="x14">
            <control shapeId="27695" r:id="rId49" name="Check Box 47">
              <controlPr defaultSize="0" autoFill="0" autoLine="0" autoPict="0">
                <anchor moveWithCells="1">
                  <from>
                    <xdr:col>6</xdr:col>
                    <xdr:colOff>38100</xdr:colOff>
                    <xdr:row>30</xdr:row>
                    <xdr:rowOff>57150</xdr:rowOff>
                  </from>
                  <to>
                    <xdr:col>7</xdr:col>
                    <xdr:colOff>952500</xdr:colOff>
                    <xdr:row>30</xdr:row>
                    <xdr:rowOff>581025</xdr:rowOff>
                  </to>
                </anchor>
              </controlPr>
            </control>
          </mc:Choice>
        </mc:AlternateContent>
        <mc:AlternateContent xmlns:mc="http://schemas.openxmlformats.org/markup-compatibility/2006">
          <mc:Choice Requires="x14">
            <control shapeId="27696" r:id="rId50" name="Check Box 48">
              <controlPr defaultSize="0" autoFill="0" autoLine="0" autoPict="0">
                <anchor moveWithCells="1">
                  <from>
                    <xdr:col>6</xdr:col>
                    <xdr:colOff>38100</xdr:colOff>
                    <xdr:row>31</xdr:row>
                    <xdr:rowOff>95250</xdr:rowOff>
                  </from>
                  <to>
                    <xdr:col>7</xdr:col>
                    <xdr:colOff>952500</xdr:colOff>
                    <xdr:row>31</xdr:row>
                    <xdr:rowOff>561975</xdr:rowOff>
                  </to>
                </anchor>
              </controlPr>
            </control>
          </mc:Choice>
        </mc:AlternateContent>
        <mc:AlternateContent xmlns:mc="http://schemas.openxmlformats.org/markup-compatibility/2006">
          <mc:Choice Requires="x14">
            <control shapeId="27697" r:id="rId51" name="Check Box 49">
              <controlPr defaultSize="0" autoFill="0" autoLine="0" autoPict="0">
                <anchor moveWithCells="1">
                  <from>
                    <xdr:col>8</xdr:col>
                    <xdr:colOff>38100</xdr:colOff>
                    <xdr:row>29</xdr:row>
                    <xdr:rowOff>285750</xdr:rowOff>
                  </from>
                  <to>
                    <xdr:col>9</xdr:col>
                    <xdr:colOff>952500</xdr:colOff>
                    <xdr:row>29</xdr:row>
                    <xdr:rowOff>619125</xdr:rowOff>
                  </to>
                </anchor>
              </controlPr>
            </control>
          </mc:Choice>
        </mc:AlternateContent>
        <mc:AlternateContent xmlns:mc="http://schemas.openxmlformats.org/markup-compatibility/2006">
          <mc:Choice Requires="x14">
            <control shapeId="27698" r:id="rId52" name="Check Box 50">
              <controlPr defaultSize="0" autoFill="0" autoLine="0" autoPict="0">
                <anchor moveWithCells="1">
                  <from>
                    <xdr:col>8</xdr:col>
                    <xdr:colOff>38100</xdr:colOff>
                    <xdr:row>30</xdr:row>
                    <xdr:rowOff>47625</xdr:rowOff>
                  </from>
                  <to>
                    <xdr:col>9</xdr:col>
                    <xdr:colOff>952500</xdr:colOff>
                    <xdr:row>30</xdr:row>
                    <xdr:rowOff>619125</xdr:rowOff>
                  </to>
                </anchor>
              </controlPr>
            </control>
          </mc:Choice>
        </mc:AlternateContent>
        <mc:AlternateContent xmlns:mc="http://schemas.openxmlformats.org/markup-compatibility/2006">
          <mc:Choice Requires="x14">
            <control shapeId="27699" r:id="rId53" name="Check Box 51">
              <controlPr defaultSize="0" autoFill="0" autoLine="0" autoPict="0">
                <anchor moveWithCells="1">
                  <from>
                    <xdr:col>0</xdr:col>
                    <xdr:colOff>38100</xdr:colOff>
                    <xdr:row>40</xdr:row>
                    <xdr:rowOff>142875</xdr:rowOff>
                  </from>
                  <to>
                    <xdr:col>1</xdr:col>
                    <xdr:colOff>952500</xdr:colOff>
                    <xdr:row>40</xdr:row>
                    <xdr:rowOff>704850</xdr:rowOff>
                  </to>
                </anchor>
              </controlPr>
            </control>
          </mc:Choice>
        </mc:AlternateContent>
        <mc:AlternateContent xmlns:mc="http://schemas.openxmlformats.org/markup-compatibility/2006">
          <mc:Choice Requires="x14">
            <control shapeId="27700" r:id="rId54" name="Check Box 52">
              <controlPr defaultSize="0" autoFill="0" autoLine="0" autoPict="0">
                <anchor moveWithCells="1">
                  <from>
                    <xdr:col>2</xdr:col>
                    <xdr:colOff>38100</xdr:colOff>
                    <xdr:row>40</xdr:row>
                    <xdr:rowOff>85725</xdr:rowOff>
                  </from>
                  <to>
                    <xdr:col>3</xdr:col>
                    <xdr:colOff>952500</xdr:colOff>
                    <xdr:row>40</xdr:row>
                    <xdr:rowOff>752475</xdr:rowOff>
                  </to>
                </anchor>
              </controlPr>
            </control>
          </mc:Choice>
        </mc:AlternateContent>
        <mc:AlternateContent xmlns:mc="http://schemas.openxmlformats.org/markup-compatibility/2006">
          <mc:Choice Requires="x14">
            <control shapeId="27701" r:id="rId55" name="Check Box 53">
              <controlPr defaultSize="0" autoFill="0" autoLine="0" autoPict="0">
                <anchor moveWithCells="1">
                  <from>
                    <xdr:col>2</xdr:col>
                    <xdr:colOff>38100</xdr:colOff>
                    <xdr:row>41</xdr:row>
                    <xdr:rowOff>0</xdr:rowOff>
                  </from>
                  <to>
                    <xdr:col>3</xdr:col>
                    <xdr:colOff>952500</xdr:colOff>
                    <xdr:row>42</xdr:row>
                    <xdr:rowOff>0</xdr:rowOff>
                  </to>
                </anchor>
              </controlPr>
            </control>
          </mc:Choice>
        </mc:AlternateContent>
        <mc:AlternateContent xmlns:mc="http://schemas.openxmlformats.org/markup-compatibility/2006">
          <mc:Choice Requires="x14">
            <control shapeId="27702" r:id="rId56" name="Check Box 54">
              <controlPr defaultSize="0" autoFill="0" autoLine="0" autoPict="0">
                <anchor moveWithCells="1">
                  <from>
                    <xdr:col>4</xdr:col>
                    <xdr:colOff>38100</xdr:colOff>
                    <xdr:row>40</xdr:row>
                    <xdr:rowOff>76200</xdr:rowOff>
                  </from>
                  <to>
                    <xdr:col>5</xdr:col>
                    <xdr:colOff>952500</xdr:colOff>
                    <xdr:row>40</xdr:row>
                    <xdr:rowOff>762000</xdr:rowOff>
                  </to>
                </anchor>
              </controlPr>
            </control>
          </mc:Choice>
        </mc:AlternateContent>
        <mc:AlternateContent xmlns:mc="http://schemas.openxmlformats.org/markup-compatibility/2006">
          <mc:Choice Requires="x14">
            <control shapeId="27703" r:id="rId57" name="Check Box 55">
              <controlPr defaultSize="0" autoFill="0" autoLine="0" autoPict="0">
                <anchor moveWithCells="1">
                  <from>
                    <xdr:col>6</xdr:col>
                    <xdr:colOff>38100</xdr:colOff>
                    <xdr:row>40</xdr:row>
                    <xdr:rowOff>219075</xdr:rowOff>
                  </from>
                  <to>
                    <xdr:col>7</xdr:col>
                    <xdr:colOff>952500</xdr:colOff>
                    <xdr:row>40</xdr:row>
                    <xdr:rowOff>609600</xdr:rowOff>
                  </to>
                </anchor>
              </controlPr>
            </control>
          </mc:Choice>
        </mc:AlternateContent>
        <mc:AlternateContent xmlns:mc="http://schemas.openxmlformats.org/markup-compatibility/2006">
          <mc:Choice Requires="x14">
            <control shapeId="27704" r:id="rId58" name="Check Box 56">
              <controlPr defaultSize="0" autoFill="0" autoLine="0" autoPict="0">
                <anchor moveWithCells="1">
                  <from>
                    <xdr:col>6</xdr:col>
                    <xdr:colOff>38100</xdr:colOff>
                    <xdr:row>41</xdr:row>
                    <xdr:rowOff>228600</xdr:rowOff>
                  </from>
                  <to>
                    <xdr:col>7</xdr:col>
                    <xdr:colOff>952500</xdr:colOff>
                    <xdr:row>41</xdr:row>
                    <xdr:rowOff>609600</xdr:rowOff>
                  </to>
                </anchor>
              </controlPr>
            </control>
          </mc:Choice>
        </mc:AlternateContent>
        <mc:AlternateContent xmlns:mc="http://schemas.openxmlformats.org/markup-compatibility/2006">
          <mc:Choice Requires="x14">
            <control shapeId="27705" r:id="rId59" name="Check Box 57">
              <controlPr defaultSize="0" autoFill="0" autoLine="0" autoPict="0">
                <anchor moveWithCells="1">
                  <from>
                    <xdr:col>8</xdr:col>
                    <xdr:colOff>38100</xdr:colOff>
                    <xdr:row>40</xdr:row>
                    <xdr:rowOff>161925</xdr:rowOff>
                  </from>
                  <to>
                    <xdr:col>9</xdr:col>
                    <xdr:colOff>952500</xdr:colOff>
                    <xdr:row>40</xdr:row>
                    <xdr:rowOff>714375</xdr:rowOff>
                  </to>
                </anchor>
              </controlPr>
            </control>
          </mc:Choice>
        </mc:AlternateContent>
        <mc:AlternateContent xmlns:mc="http://schemas.openxmlformats.org/markup-compatibility/2006">
          <mc:Choice Requires="x14">
            <control shapeId="27706" r:id="rId60" name="Check Box 58">
              <controlPr defaultSize="0" autoFill="0" autoLine="0" autoPict="0">
                <anchor moveWithCells="1">
                  <from>
                    <xdr:col>0</xdr:col>
                    <xdr:colOff>9525</xdr:colOff>
                    <xdr:row>74</xdr:row>
                    <xdr:rowOff>0</xdr:rowOff>
                  </from>
                  <to>
                    <xdr:col>1</xdr:col>
                    <xdr:colOff>266700</xdr:colOff>
                    <xdr:row>75</xdr:row>
                    <xdr:rowOff>0</xdr:rowOff>
                  </to>
                </anchor>
              </controlPr>
            </control>
          </mc:Choice>
        </mc:AlternateContent>
        <mc:AlternateContent xmlns:mc="http://schemas.openxmlformats.org/markup-compatibility/2006">
          <mc:Choice Requires="x14">
            <control shapeId="27707" r:id="rId61" name="Check Box 59">
              <controlPr defaultSize="0" autoFill="0" autoLine="0" autoPict="0">
                <anchor moveWithCells="1">
                  <from>
                    <xdr:col>0</xdr:col>
                    <xdr:colOff>9525</xdr:colOff>
                    <xdr:row>75</xdr:row>
                    <xdr:rowOff>0</xdr:rowOff>
                  </from>
                  <to>
                    <xdr:col>1</xdr:col>
                    <xdr:colOff>266700</xdr:colOff>
                    <xdr:row>76</xdr:row>
                    <xdr:rowOff>0</xdr:rowOff>
                  </to>
                </anchor>
              </controlPr>
            </control>
          </mc:Choice>
        </mc:AlternateContent>
        <mc:AlternateContent xmlns:mc="http://schemas.openxmlformats.org/markup-compatibility/2006">
          <mc:Choice Requires="x14">
            <control shapeId="27708" r:id="rId62" name="Check Box 60">
              <controlPr defaultSize="0" autoFill="0" autoLine="0" autoPict="0">
                <anchor moveWithCells="1">
                  <from>
                    <xdr:col>0</xdr:col>
                    <xdr:colOff>9525</xdr:colOff>
                    <xdr:row>76</xdr:row>
                    <xdr:rowOff>0</xdr:rowOff>
                  </from>
                  <to>
                    <xdr:col>1</xdr:col>
                    <xdr:colOff>266700</xdr:colOff>
                    <xdr:row>77</xdr:row>
                    <xdr:rowOff>0</xdr:rowOff>
                  </to>
                </anchor>
              </controlPr>
            </control>
          </mc:Choice>
        </mc:AlternateContent>
        <mc:AlternateContent xmlns:mc="http://schemas.openxmlformats.org/markup-compatibility/2006">
          <mc:Choice Requires="x14">
            <control shapeId="27710" r:id="rId63" name="Check Box 62">
              <controlPr defaultSize="0" autoFill="0" autoLine="0" autoPict="0">
                <anchor moveWithCells="1">
                  <from>
                    <xdr:col>0</xdr:col>
                    <xdr:colOff>28575</xdr:colOff>
                    <xdr:row>10</xdr:row>
                    <xdr:rowOff>400050</xdr:rowOff>
                  </from>
                  <to>
                    <xdr:col>1</xdr:col>
                    <xdr:colOff>971550</xdr:colOff>
                    <xdr:row>12</xdr:row>
                    <xdr:rowOff>180975</xdr:rowOff>
                  </to>
                </anchor>
              </controlPr>
            </control>
          </mc:Choice>
        </mc:AlternateContent>
        <mc:AlternateContent xmlns:mc="http://schemas.openxmlformats.org/markup-compatibility/2006">
          <mc:Choice Requires="x14">
            <control shapeId="27711" r:id="rId64" name="Check Box 63">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27712" r:id="rId65" name="Check Box 64">
              <controlPr defaultSize="0" autoFill="0" autoLine="0" autoPict="0">
                <anchor moveWithCells="1">
                  <from>
                    <xdr:col>8</xdr:col>
                    <xdr:colOff>28575</xdr:colOff>
                    <xdr:row>21</xdr:row>
                    <xdr:rowOff>0</xdr:rowOff>
                  </from>
                  <to>
                    <xdr:col>9</xdr:col>
                    <xdr:colOff>971550</xdr:colOff>
                    <xdr:row>22</xdr:row>
                    <xdr:rowOff>0</xdr:rowOff>
                  </to>
                </anchor>
              </controlPr>
            </control>
          </mc:Choice>
        </mc:AlternateContent>
        <mc:AlternateContent xmlns:mc="http://schemas.openxmlformats.org/markup-compatibility/2006">
          <mc:Choice Requires="x14">
            <control shapeId="27713" r:id="rId66" name="Check Box 65">
              <controlPr defaultSize="0" autoFill="0" autoLine="0" autoPict="0">
                <anchor moveWithCells="1">
                  <from>
                    <xdr:col>8</xdr:col>
                    <xdr:colOff>28575</xdr:colOff>
                    <xdr:row>32</xdr:row>
                    <xdr:rowOff>0</xdr:rowOff>
                  </from>
                  <to>
                    <xdr:col>9</xdr:col>
                    <xdr:colOff>971550</xdr:colOff>
                    <xdr:row>33</xdr:row>
                    <xdr:rowOff>0</xdr:rowOff>
                  </to>
                </anchor>
              </controlPr>
            </control>
          </mc:Choice>
        </mc:AlternateContent>
        <mc:AlternateContent xmlns:mc="http://schemas.openxmlformats.org/markup-compatibility/2006">
          <mc:Choice Requires="x14">
            <control shapeId="27714" r:id="rId67" name="Check Box 66">
              <controlPr defaultSize="0" autoFill="0" autoLine="0" autoPict="0">
                <anchor moveWithCells="1">
                  <from>
                    <xdr:col>8</xdr:col>
                    <xdr:colOff>28575</xdr:colOff>
                    <xdr:row>42</xdr:row>
                    <xdr:rowOff>0</xdr:rowOff>
                  </from>
                  <to>
                    <xdr:col>9</xdr:col>
                    <xdr:colOff>971550</xdr:colOff>
                    <xdr:row>43</xdr:row>
                    <xdr:rowOff>0</xdr:rowOff>
                  </to>
                </anchor>
              </controlPr>
            </control>
          </mc:Choice>
        </mc:AlternateContent>
        <mc:AlternateContent xmlns:mc="http://schemas.openxmlformats.org/markup-compatibility/2006">
          <mc:Choice Requires="x14">
            <control shapeId="27716" r:id="rId68" name="Check Box 68">
              <controlPr defaultSize="0" autoFill="0" autoLine="0" autoPict="0">
                <anchor moveWithCells="1">
                  <from>
                    <xdr:col>0</xdr:col>
                    <xdr:colOff>28575</xdr:colOff>
                    <xdr:row>21</xdr:row>
                    <xdr:rowOff>400050</xdr:rowOff>
                  </from>
                  <to>
                    <xdr:col>1</xdr:col>
                    <xdr:colOff>971550</xdr:colOff>
                    <xdr:row>23</xdr:row>
                    <xdr:rowOff>171450</xdr:rowOff>
                  </to>
                </anchor>
              </controlPr>
            </control>
          </mc:Choice>
        </mc:AlternateContent>
        <mc:AlternateContent xmlns:mc="http://schemas.openxmlformats.org/markup-compatibility/2006">
          <mc:Choice Requires="x14">
            <control shapeId="27717" r:id="rId69" name="Check Box 69">
              <controlPr defaultSize="0" autoFill="0" autoLine="0" autoPict="0">
                <anchor moveWithCells="1">
                  <from>
                    <xdr:col>0</xdr:col>
                    <xdr:colOff>28575</xdr:colOff>
                    <xdr:row>32</xdr:row>
                    <xdr:rowOff>400050</xdr:rowOff>
                  </from>
                  <to>
                    <xdr:col>1</xdr:col>
                    <xdr:colOff>971550</xdr:colOff>
                    <xdr:row>35</xdr:row>
                    <xdr:rowOff>47625</xdr:rowOff>
                  </to>
                </anchor>
              </controlPr>
            </control>
          </mc:Choice>
        </mc:AlternateContent>
        <mc:AlternateContent xmlns:mc="http://schemas.openxmlformats.org/markup-compatibility/2006">
          <mc:Choice Requires="x14">
            <control shapeId="27718" r:id="rId70" name="Check Box 70">
              <controlPr defaultSize="0" autoFill="0" autoLine="0" autoPict="0">
                <anchor moveWithCells="1">
                  <from>
                    <xdr:col>0</xdr:col>
                    <xdr:colOff>28575</xdr:colOff>
                    <xdr:row>42</xdr:row>
                    <xdr:rowOff>400050</xdr:rowOff>
                  </from>
                  <to>
                    <xdr:col>1</xdr:col>
                    <xdr:colOff>971550</xdr:colOff>
                    <xdr:row>45</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7576C72-3FB7-4CD4-83C3-616D173CEB0C}">
            <xm:f>OR($I$12="No Score",$I$12=definitions!$B$13)</xm:f>
            <x14:dxf>
              <fill>
                <gradientFill degree="270">
                  <stop position="0">
                    <color theme="0"/>
                  </stop>
                  <stop position="1">
                    <color rgb="FFFF0000"/>
                  </stop>
                </gradientFill>
              </fill>
            </x14:dxf>
          </x14:cfRule>
          <x14:cfRule type="expression" priority="11" id="{2E0BFF0B-8167-41F7-8DB4-2462B711BCEA}">
            <xm:f>definitions!$B$31=TRUE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6" id="{A8B5FC1D-0F64-4EB4-B621-635ED32706DE}">
            <xm:f>OR($I$23="No Score",$I$23=definitions!$B$13)</xm:f>
            <x14:dxf>
              <fill>
                <gradientFill degree="270">
                  <stop position="0">
                    <color theme="0"/>
                  </stop>
                  <stop position="1">
                    <color rgb="FFFF0000"/>
                  </stop>
                </gradientFill>
              </fill>
            </x14:dxf>
          </x14:cfRule>
          <x14:cfRule type="expression" priority="7" id="{D66ED038-0DA7-4836-B454-0D9D93F71632}">
            <xm:f>definitions!$B$32=TRUE</xm:f>
            <x14:dxf>
              <fill>
                <gradientFill degree="270">
                  <stop position="0">
                    <color theme="0"/>
                  </stop>
                  <stop position="1">
                    <color rgb="FFFFFF00"/>
                  </stop>
                </gradientFill>
              </fill>
            </x14:dxf>
          </x14:cfRule>
          <xm:sqref>L23:P24</xm:sqref>
        </x14:conditionalFormatting>
        <x14:conditionalFormatting xmlns:xm="http://schemas.microsoft.com/office/excel/2006/main">
          <x14:cfRule type="expression" priority="4" id="{2D7FF237-6183-426C-ACF8-0C88935A7765}">
            <xm:f>OR($I$34="No Score",$I$34=definitions!$B$13)</xm:f>
            <x14:dxf>
              <fill>
                <gradientFill degree="270">
                  <stop position="0">
                    <color theme="0"/>
                  </stop>
                  <stop position="1">
                    <color rgb="FFFF0000"/>
                  </stop>
                </gradientFill>
              </fill>
            </x14:dxf>
          </x14:cfRule>
          <x14:cfRule type="expression" priority="5" id="{71AAEB70-614D-4149-832A-6E6AB5AC9B0A}">
            <xm:f>definitions!$B$33=TRUE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2" id="{0811072E-4CB4-470D-B63C-054E84956676}">
            <xm:f>OR($I$44="No Score",$I$44=definitions!$B$13)</xm:f>
            <x14:dxf>
              <fill>
                <gradientFill degree="270">
                  <stop position="0">
                    <color theme="0"/>
                  </stop>
                  <stop position="1">
                    <color rgb="FFFF0000"/>
                  </stop>
                </gradientFill>
              </fill>
            </x14:dxf>
          </x14:cfRule>
          <x14:cfRule type="expression" priority="3" id="{230F716B-9EBA-461A-923D-DE9BF3A191E2}">
            <xm:f>definitions!$B$34=TRUE</xm:f>
            <x14:dxf>
              <fill>
                <gradientFill degree="270">
                  <stop position="0">
                    <color theme="0"/>
                  </stop>
                  <stop position="1">
                    <color rgb="FFFFFF00"/>
                  </stop>
                </gradientFill>
              </fill>
            </x14:dxf>
          </x14:cfRule>
          <xm:sqref>L44:P45</xm:sqref>
        </x14:conditionalFormatting>
        <x14:conditionalFormatting xmlns:xm="http://schemas.microsoft.com/office/excel/2006/main">
          <x14:cfRule type="expression" priority="1" id="{DD830BEC-A126-43B6-AFD0-C8AD6F4FF71F}">
            <xm:f>AND(ISBLANK(A49),OR($D$86=definitions!$B$6,$D$86=definitions!$B$7))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23"/>
  <sheetViews>
    <sheetView workbookViewId="0">
      <selection activeCell="A61" sqref="A61: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721" t="s">
        <v>2493</v>
      </c>
      <c r="B1" s="722"/>
      <c r="C1" s="722"/>
      <c r="D1" s="722"/>
      <c r="E1" s="722"/>
      <c r="F1" s="722"/>
      <c r="G1" s="722"/>
      <c r="H1" s="722"/>
      <c r="I1" s="722"/>
      <c r="J1" s="723"/>
      <c r="L1" s="10"/>
      <c r="M1" s="10"/>
      <c r="N1" s="10"/>
      <c r="O1" s="10"/>
      <c r="P1" s="10"/>
      <c r="Q1" s="10"/>
    </row>
    <row r="2" spans="1:17" ht="37.5" customHeight="1" thickBot="1" x14ac:dyDescent="0.3">
      <c r="A2" s="77"/>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t="s">
        <v>3312</v>
      </c>
      <c r="B3" s="680"/>
      <c r="C3" s="680"/>
      <c r="D3" s="680"/>
      <c r="E3" s="680"/>
      <c r="F3" s="680"/>
      <c r="G3" s="680"/>
      <c r="H3" s="680"/>
      <c r="I3" s="680"/>
      <c r="J3" s="681"/>
      <c r="L3" s="10"/>
      <c r="M3" s="10"/>
      <c r="N3" s="10"/>
      <c r="O3" s="10"/>
      <c r="P3" s="10"/>
      <c r="Q3" s="10"/>
    </row>
    <row r="4" spans="1:17" ht="15.75" customHeight="1" x14ac:dyDescent="0.25">
      <c r="A4" s="698"/>
      <c r="B4" s="699"/>
      <c r="C4" s="700" t="str">
        <f>DATA!E173</f>
        <v>. . . and</v>
      </c>
      <c r="D4" s="701"/>
      <c r="E4" s="694" t="str">
        <f>DATA!E179</f>
        <v>. . . and</v>
      </c>
      <c r="F4" s="695"/>
      <c r="G4" s="702" t="str">
        <f>DATA!E185</f>
        <v>. . . and</v>
      </c>
      <c r="H4" s="703"/>
      <c r="I4" s="694" t="str">
        <f>DATA!E190</f>
        <v>. . . and</v>
      </c>
      <c r="J4" s="695"/>
      <c r="L4" s="10"/>
      <c r="M4" s="10"/>
      <c r="N4" s="10"/>
      <c r="O4" s="10"/>
      <c r="P4" s="10"/>
      <c r="Q4" s="10"/>
    </row>
    <row r="5" spans="1:17" s="22" customFormat="1" ht="52.5" customHeight="1" x14ac:dyDescent="0.25">
      <c r="A5" s="689" t="str">
        <f>DATA!E163</f>
        <v>THE PRINCIPAL sets expectations for staff regarding:</v>
      </c>
      <c r="B5" s="690"/>
      <c r="C5" s="697" t="str">
        <f>DATA!E174</f>
        <v>THE PRINCIPAL reinforces instructional initiatives through:</v>
      </c>
      <c r="D5" s="691"/>
      <c r="E5" s="689" t="str">
        <f>DATA!E180</f>
        <v>THE PRINCIPAL implements a school wide instructional approach that is:</v>
      </c>
      <c r="F5" s="691"/>
      <c r="G5" s="689" t="str">
        <f>DATA!E186</f>
        <v>SCHOOL STAFF MEMBERS:</v>
      </c>
      <c r="H5" s="691"/>
      <c r="I5" s="689" t="str">
        <f>DATA!E191</f>
        <v>SCHOOL STAFF MEMBERS:</v>
      </c>
      <c r="J5" s="691"/>
      <c r="L5" s="23"/>
      <c r="M5" s="23"/>
      <c r="N5" s="23"/>
      <c r="O5" s="23"/>
      <c r="P5" s="23"/>
      <c r="Q5" s="23"/>
    </row>
    <row r="6" spans="1:17" ht="74.25" customHeight="1" x14ac:dyDescent="0.25">
      <c r="A6" s="76"/>
      <c r="B6" s="124" t="str">
        <f>DATA!E167</f>
        <v>Differentiating instruction.</v>
      </c>
      <c r="C6" s="125"/>
      <c r="D6" s="120" t="str">
        <f>DATA!E175</f>
        <v>School wide activities.</v>
      </c>
      <c r="E6" s="69"/>
      <c r="F6" s="120" t="str">
        <f>DATA!E181</f>
        <v>Reflective of input from staff.</v>
      </c>
      <c r="G6" s="69"/>
      <c r="H6" s="120" t="str">
        <f>DATA!E187</f>
        <v>Develop and implement ideas for improving student learning.</v>
      </c>
      <c r="I6" s="69"/>
      <c r="J6" s="120" t="str">
        <f>DATA!E192</f>
        <v>Initiate classroom based changes based on discussions with colleagues and results of data analysis.</v>
      </c>
      <c r="L6" s="10"/>
      <c r="M6" s="10"/>
      <c r="N6" s="10"/>
      <c r="O6" s="10"/>
      <c r="P6" s="10"/>
      <c r="Q6" s="10"/>
    </row>
    <row r="7" spans="1:17" ht="58.5" customHeight="1" x14ac:dyDescent="0.25">
      <c r="A7" s="76"/>
      <c r="B7" s="124" t="str">
        <f>DATA!E168</f>
        <v>Assessing student work.</v>
      </c>
      <c r="C7" s="126"/>
      <c r="D7" s="120" t="str">
        <f>DATA!E176</f>
        <v>Implementation of the district's approved curriculum.</v>
      </c>
      <c r="E7" s="69"/>
      <c r="F7" s="120" t="str">
        <f>DATA!E182</f>
        <v>Aligned with student performance standards.</v>
      </c>
      <c r="G7" s="69"/>
      <c r="H7" s="120" t="str">
        <f>DATA!E188</f>
        <v>Use evidence-based practices.</v>
      </c>
      <c r="J7" s="120" t="str">
        <f>DATA!E193</f>
        <v>Make corrections to their instructional approaches based on personal reflection.</v>
      </c>
      <c r="L7" s="10"/>
      <c r="M7" s="10"/>
      <c r="N7" s="10"/>
      <c r="O7" s="10"/>
      <c r="P7" s="10"/>
      <c r="Q7" s="10"/>
    </row>
    <row r="8" spans="1:17" ht="98.25" customHeight="1" x14ac:dyDescent="0.25">
      <c r="A8" s="76"/>
      <c r="B8" s="124" t="str">
        <f>DATA!E169</f>
        <v>Monitoring student progress.</v>
      </c>
      <c r="C8" s="126"/>
      <c r="D8" s="120" t="str">
        <f>DATA!E177</f>
        <v>Clear, consistent, and frequent communication with staff.</v>
      </c>
      <c r="E8" s="69"/>
      <c r="F8" s="120" t="str">
        <f>DATA!E183</f>
        <v>Supported by research.</v>
      </c>
      <c r="G8" s="69"/>
      <c r="H8" s="120" t="str">
        <f>DATA!E189</f>
        <v>Refine curriculum, instruction, and assessment approaches based on data, school wide discussions and idea generation.</v>
      </c>
      <c r="I8" s="70"/>
      <c r="J8" s="120" t="str">
        <f>DATA!E194</f>
        <v>Use evidence-based strategies appropriate for addressing school and student needs.</v>
      </c>
      <c r="L8" s="10"/>
      <c r="M8" s="10"/>
      <c r="N8" s="10"/>
      <c r="O8" s="10"/>
      <c r="P8" s="10"/>
      <c r="Q8" s="10"/>
    </row>
    <row r="9" spans="1:17" ht="54.75" customHeight="1" x14ac:dyDescent="0.25">
      <c r="A9" s="76"/>
      <c r="B9" s="124" t="str">
        <f>DATA!E170</f>
        <v>Aligning instructional strategies with student performance standards.</v>
      </c>
      <c r="C9" s="126"/>
      <c r="D9" s="120" t="str">
        <f>DATA!E178</f>
        <v>Consistent and objective use of data for decision making.</v>
      </c>
      <c r="E9" s="69"/>
      <c r="F9" s="120" t="str">
        <f>DATA!E184</f>
        <v>Enhanced by the use of appropriate technologies.</v>
      </c>
      <c r="G9" s="69"/>
      <c r="H9" s="120"/>
      <c r="I9" s="69"/>
      <c r="J9" s="120"/>
      <c r="L9" s="10"/>
      <c r="M9" s="10"/>
      <c r="N9" s="10"/>
      <c r="O9" s="10"/>
      <c r="P9" s="10"/>
      <c r="Q9" s="10"/>
    </row>
    <row r="10" spans="1:17" ht="33" customHeight="1" thickBot="1" x14ac:dyDescent="0.3">
      <c r="A10" s="76"/>
      <c r="B10" s="124" t="str">
        <f>DATA!E171</f>
        <v>Applying research based strategies.</v>
      </c>
      <c r="C10" s="126"/>
      <c r="D10" s="66"/>
      <c r="E10" s="69"/>
      <c r="F10" s="120"/>
      <c r="G10" s="69"/>
      <c r="H10" s="120"/>
      <c r="I10" s="184"/>
      <c r="J10" s="185" t="str">
        <f>definitions!$B$21</f>
        <v>Click here to revisit element</v>
      </c>
      <c r="L10" s="10"/>
      <c r="M10" s="10"/>
      <c r="N10" s="10"/>
      <c r="O10" s="10"/>
      <c r="P10" s="10"/>
      <c r="Q10" s="10"/>
    </row>
    <row r="11" spans="1:17" ht="15" customHeight="1" x14ac:dyDescent="0.25">
      <c r="A11" s="182"/>
      <c r="B11" s="711" t="str">
        <f>definitions!$B$26</f>
        <v>No Basic practices apply</v>
      </c>
      <c r="C11" s="131"/>
      <c r="D11" s="71"/>
      <c r="E11" s="79"/>
      <c r="F11" s="71"/>
      <c r="G11" s="79"/>
      <c r="H11" s="71"/>
      <c r="I11" s="704" t="str">
        <f>DATA!B196</f>
        <v>Blank Form</v>
      </c>
      <c r="J11" s="705"/>
      <c r="L11" s="688" t="str">
        <f>IF(I11=definitions!$B$11,definitions!$B$16,IF(definitions!$B$35=TRUE,definitions!$B$22,IF(I11=definitions!$B$13,definitions!$B$18,definitions!$B$20)))</f>
        <v>No Professional Practices have been selected.</v>
      </c>
      <c r="M11" s="688"/>
      <c r="N11" s="688"/>
      <c r="O11" s="688"/>
      <c r="P11" s="688"/>
      <c r="Q11" s="10"/>
    </row>
    <row r="12" spans="1:17" ht="15" customHeight="1" x14ac:dyDescent="0.25">
      <c r="A12" s="183"/>
      <c r="B12" s="712"/>
      <c r="C12" s="131"/>
      <c r="D12" s="71"/>
      <c r="E12" s="79"/>
      <c r="F12" s="71"/>
      <c r="G12" s="79"/>
      <c r="H12" s="80"/>
      <c r="I12" s="706"/>
      <c r="J12" s="707"/>
      <c r="L12" s="688"/>
      <c r="M12" s="688"/>
      <c r="N12" s="688"/>
      <c r="O12" s="688"/>
      <c r="P12" s="688"/>
      <c r="Q12" s="10"/>
    </row>
    <row r="13" spans="1:17" ht="42" customHeight="1" thickBot="1" x14ac:dyDescent="0.3">
      <c r="A13" s="708" t="str">
        <f>A1</f>
        <v>Standard II:  Principals Demonstrate Instructional Leadership</v>
      </c>
      <c r="B13" s="709"/>
      <c r="C13" s="709"/>
      <c r="D13" s="709"/>
      <c r="E13" s="709"/>
      <c r="F13" s="709"/>
      <c r="G13" s="709"/>
      <c r="H13" s="709"/>
      <c r="I13" s="709"/>
      <c r="J13" s="710"/>
      <c r="L13" s="10"/>
      <c r="M13" s="10"/>
      <c r="N13" s="10"/>
      <c r="O13" s="10"/>
      <c r="P13" s="10"/>
      <c r="Q13" s="10"/>
    </row>
    <row r="14" spans="1:17" ht="15.95" customHeight="1" thickBot="1" x14ac:dyDescent="0.3">
      <c r="A14" s="77"/>
      <c r="B14" s="127" t="s">
        <v>1979</v>
      </c>
      <c r="C14" s="685" t="s">
        <v>1974</v>
      </c>
      <c r="D14" s="686"/>
      <c r="E14" s="687" t="s">
        <v>1975</v>
      </c>
      <c r="F14" s="686"/>
      <c r="G14" s="687" t="s">
        <v>1976</v>
      </c>
      <c r="H14" s="686"/>
      <c r="I14" s="687" t="s">
        <v>520</v>
      </c>
      <c r="J14" s="686"/>
      <c r="L14" s="10"/>
      <c r="M14" s="10"/>
      <c r="N14" s="10"/>
      <c r="O14" s="10"/>
      <c r="P14" s="10"/>
      <c r="Q14" s="10"/>
    </row>
    <row r="15" spans="1:17" ht="27.75" customHeight="1" thickBot="1" x14ac:dyDescent="0.3">
      <c r="A15" s="679" t="s">
        <v>3313</v>
      </c>
      <c r="B15" s="680"/>
      <c r="C15" s="680"/>
      <c r="D15" s="680"/>
      <c r="E15" s="680"/>
      <c r="F15" s="680"/>
      <c r="G15" s="680"/>
      <c r="H15" s="680"/>
      <c r="I15" s="680"/>
      <c r="J15" s="681"/>
      <c r="L15" s="10"/>
      <c r="M15" s="10"/>
      <c r="N15" s="10"/>
      <c r="O15" s="10"/>
      <c r="P15" s="10"/>
      <c r="Q15" s="10"/>
    </row>
    <row r="16" spans="1:17" x14ac:dyDescent="0.25">
      <c r="A16" s="717"/>
      <c r="B16" s="718"/>
      <c r="C16" s="692" t="str">
        <f>DATA!E200</f>
        <v>. . . and</v>
      </c>
      <c r="D16" s="693"/>
      <c r="E16" s="694" t="str">
        <f>DATA!E204</f>
        <v>. . . and</v>
      </c>
      <c r="F16" s="695"/>
      <c r="G16" s="694" t="str">
        <f>DATA!E207</f>
        <v>. . . and</v>
      </c>
      <c r="H16" s="696"/>
      <c r="I16" s="694" t="str">
        <f>DATA!E212</f>
        <v>. . . and</v>
      </c>
      <c r="J16" s="695"/>
      <c r="L16" s="10"/>
      <c r="M16" s="10"/>
      <c r="N16" s="10"/>
      <c r="O16" s="10"/>
      <c r="P16" s="10"/>
      <c r="Q16" s="10"/>
    </row>
    <row r="17" spans="1:17" s="22" customFormat="1" ht="24" customHeight="1" x14ac:dyDescent="0.25">
      <c r="A17" s="689" t="str">
        <f>DATA!E197</f>
        <v>THE PRINCIPAL:</v>
      </c>
      <c r="B17" s="690"/>
      <c r="C17" s="697" t="str">
        <f>DATA!E201</f>
        <v>THE PRINCIPAL:</v>
      </c>
      <c r="D17" s="691"/>
      <c r="E17" s="689" t="str">
        <f>DATA!E205</f>
        <v>THE PRINCIPAL:</v>
      </c>
      <c r="F17" s="691"/>
      <c r="G17" s="689" t="str">
        <f>DATA!E208</f>
        <v>SCHOOL STAFF MEMBERS</v>
      </c>
      <c r="H17" s="690"/>
      <c r="I17" s="689" t="str">
        <f>DATA!E213</f>
        <v>SCHOOL STAFF MEMBERS:</v>
      </c>
      <c r="J17" s="691"/>
      <c r="L17" s="23"/>
      <c r="M17" s="23"/>
      <c r="N17" s="23"/>
      <c r="O17" s="23"/>
      <c r="P17" s="23"/>
      <c r="Q17" s="23"/>
    </row>
    <row r="18" spans="1:17" s="345" customFormat="1" ht="27.75" customHeight="1" x14ac:dyDescent="0.25">
      <c r="A18" s="360"/>
      <c r="B18" s="361"/>
      <c r="C18" s="363"/>
      <c r="D18" s="362"/>
      <c r="E18" s="361"/>
      <c r="F18" s="362"/>
      <c r="G18" s="801" t="str">
        <f>DATA!E209</f>
        <v>protect instructional
time by:</v>
      </c>
      <c r="H18" s="802"/>
      <c r="I18" s="360"/>
      <c r="J18" s="362"/>
      <c r="L18" s="23"/>
      <c r="M18" s="23"/>
      <c r="N18" s="23"/>
      <c r="O18" s="23"/>
      <c r="P18" s="23"/>
      <c r="Q18" s="23"/>
    </row>
    <row r="19" spans="1:17" ht="53.25" customHeight="1" x14ac:dyDescent="0.25">
      <c r="A19" s="76"/>
      <c r="B19" s="120" t="str">
        <f>DATA!E198</f>
        <v>Limits interruptions to instruction throughout the day.</v>
      </c>
      <c r="C19" s="126"/>
      <c r="D19" s="120" t="str">
        <f>DATA!E202</f>
        <v>Manages time so teaching and learning are the school’s top priority.</v>
      </c>
      <c r="E19" s="90"/>
      <c r="F19" s="120" t="str">
        <f>DATA!E206</f>
        <v>Quickly and efficiently resolves issues that disrupt the school day.</v>
      </c>
      <c r="G19" s="90"/>
      <c r="H19" s="124" t="str">
        <f>DATA!E210</f>
        <v xml:space="preserve">Assuring that students stay on task. </v>
      </c>
      <c r="I19" s="70"/>
      <c r="J19" s="120" t="str">
        <f>DATA!E214</f>
        <v>Advocate to administrators for uninterrupted instructional time.</v>
      </c>
      <c r="L19" s="10"/>
      <c r="M19" s="10"/>
      <c r="N19" s="10"/>
      <c r="O19" s="10"/>
      <c r="P19" s="10"/>
      <c r="Q19" s="10"/>
    </row>
    <row r="20" spans="1:17" ht="72.75" customHeight="1" x14ac:dyDescent="0.25">
      <c r="A20" s="76"/>
      <c r="B20" s="124"/>
      <c r="C20" s="126"/>
      <c r="D20" s="120" t="str">
        <f>DATA!E203</f>
        <v>Implements a master schedule providing planning and collaboration time for all staff.</v>
      </c>
      <c r="E20" s="90"/>
      <c r="F20" s="120"/>
      <c r="G20" s="90"/>
      <c r="H20" s="124" t="str">
        <f>DATA!E211</f>
        <v>Limiting transitions that can influence time available.</v>
      </c>
      <c r="I20" s="70"/>
      <c r="J20" s="171" t="str">
        <f>DATA!E215</f>
        <v>Adjust instructional strategies to maximize time on task.</v>
      </c>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11" t="str">
        <f>definitions!$B$26</f>
        <v>No Basic practices apply</v>
      </c>
      <c r="C22" s="131"/>
      <c r="D22" s="71"/>
      <c r="E22" s="91"/>
      <c r="F22" s="81"/>
      <c r="G22" s="91"/>
      <c r="H22" s="88"/>
      <c r="I22" s="713" t="str">
        <f>DATA!B217</f>
        <v>Blank Form</v>
      </c>
      <c r="J22" s="714"/>
      <c r="L22" s="688" t="str">
        <f>IF(I22=definitions!$B$11,definitions!$B$16,IF(definitions!$B$36=TRUE,definitions!$B$22,IF(I22=definitions!$B$13,definitions!$B$18,definitions!$B$20)))</f>
        <v>No Professional Practices have been selected.</v>
      </c>
      <c r="M22" s="688"/>
      <c r="N22" s="688"/>
      <c r="O22" s="688"/>
      <c r="P22" s="688"/>
      <c r="Q22" s="10"/>
    </row>
    <row r="23" spans="1:17" ht="15" customHeight="1" thickBot="1" x14ac:dyDescent="0.3">
      <c r="A23" s="183"/>
      <c r="B23" s="712"/>
      <c r="C23" s="132"/>
      <c r="D23" s="82"/>
      <c r="E23" s="92"/>
      <c r="F23" s="86"/>
      <c r="G23" s="92"/>
      <c r="H23" s="89"/>
      <c r="I23" s="715"/>
      <c r="J23" s="716"/>
      <c r="L23" s="688"/>
      <c r="M23" s="688"/>
      <c r="N23" s="688"/>
      <c r="O23" s="688"/>
      <c r="P23" s="688"/>
      <c r="Q23" s="10"/>
    </row>
    <row r="24" spans="1:17" ht="45.75" customHeight="1" thickBot="1" x14ac:dyDescent="0.3">
      <c r="A24" s="721" t="str">
        <f>A1</f>
        <v>Standard II:  Principals Demonstrate Instructional Leadership</v>
      </c>
      <c r="B24" s="722"/>
      <c r="C24" s="722"/>
      <c r="D24" s="722"/>
      <c r="E24" s="722"/>
      <c r="F24" s="722"/>
      <c r="G24" s="722"/>
      <c r="H24" s="722"/>
      <c r="I24" s="722"/>
      <c r="J24" s="723"/>
      <c r="L24" s="10"/>
      <c r="M24" s="10"/>
      <c r="N24" s="10"/>
      <c r="O24" s="10"/>
      <c r="P24" s="10"/>
      <c r="Q24" s="10"/>
    </row>
    <row r="25" spans="1:17" ht="15.95" customHeight="1" thickBot="1" x14ac:dyDescent="0.3">
      <c r="A25" s="77"/>
      <c r="B25" s="127" t="s">
        <v>1979</v>
      </c>
      <c r="C25" s="133"/>
      <c r="D25" s="78" t="s">
        <v>1974</v>
      </c>
      <c r="E25" s="77"/>
      <c r="F25" s="83" t="s">
        <v>1975</v>
      </c>
      <c r="G25" s="77"/>
      <c r="H25" s="83" t="s">
        <v>1976</v>
      </c>
      <c r="I25" s="77"/>
      <c r="J25" s="78" t="s">
        <v>520</v>
      </c>
      <c r="L25" s="10"/>
      <c r="M25" s="10"/>
      <c r="N25" s="10"/>
      <c r="O25" s="10"/>
      <c r="P25" s="10"/>
      <c r="Q25" s="10"/>
    </row>
    <row r="26" spans="1:17" ht="42.75" customHeight="1" thickBot="1" x14ac:dyDescent="0.3">
      <c r="A26" s="679" t="s">
        <v>3314</v>
      </c>
      <c r="B26" s="680"/>
      <c r="C26" s="680"/>
      <c r="D26" s="680"/>
      <c r="E26" s="680"/>
      <c r="F26" s="680"/>
      <c r="G26" s="680"/>
      <c r="H26" s="680"/>
      <c r="I26" s="680"/>
      <c r="J26" s="681"/>
      <c r="L26" s="10"/>
      <c r="M26" s="10"/>
      <c r="N26" s="10"/>
      <c r="O26" s="10"/>
      <c r="P26" s="10"/>
      <c r="Q26" s="10"/>
    </row>
    <row r="27" spans="1:17" x14ac:dyDescent="0.25">
      <c r="A27" s="717"/>
      <c r="B27" s="718"/>
      <c r="C27" s="692" t="str">
        <f>DATA!E222</f>
        <v>. . . and</v>
      </c>
      <c r="D27" s="693"/>
      <c r="E27" s="694" t="str">
        <f>DATA!E229</f>
        <v>. . . and</v>
      </c>
      <c r="F27" s="695"/>
      <c r="G27" s="694" t="str">
        <f>DATA!E235</f>
        <v>. . . and</v>
      </c>
      <c r="H27" s="695"/>
      <c r="I27" s="694" t="str">
        <f>DATA!E238</f>
        <v>. . . and</v>
      </c>
      <c r="J27" s="695"/>
      <c r="L27" s="10"/>
      <c r="M27" s="10"/>
      <c r="N27" s="10"/>
      <c r="O27" s="10"/>
      <c r="P27" s="10"/>
      <c r="Q27" s="10"/>
    </row>
    <row r="28" spans="1:17" s="22" customFormat="1" ht="40.5" customHeight="1" x14ac:dyDescent="0.25">
      <c r="A28" s="689" t="str">
        <f>DATA!E218</f>
        <v>THE PRINCIPAL:</v>
      </c>
      <c r="B28" s="690"/>
      <c r="C28" s="697" t="str">
        <f>DATA!E223</f>
        <v>THE PRINCIPAL:</v>
      </c>
      <c r="D28" s="691"/>
      <c r="E28" s="689" t="str">
        <f>DATA!E230</f>
        <v>THE PRINCIPAL ensures that the school’s instructional program is:</v>
      </c>
      <c r="F28" s="691"/>
      <c r="G28" s="689" t="str">
        <f>DATA!E236</f>
        <v xml:space="preserve">SCHOOL STAFF MEMBERS: </v>
      </c>
      <c r="H28" s="691"/>
      <c r="I28" s="689" t="str">
        <f>DATA!E239</f>
        <v xml:space="preserve">SCHOOL STAFF MEMBERS: </v>
      </c>
      <c r="J28" s="691"/>
      <c r="L28" s="23"/>
      <c r="M28" s="23"/>
      <c r="N28" s="23"/>
      <c r="O28" s="23"/>
      <c r="P28" s="23"/>
      <c r="Q28" s="23"/>
    </row>
    <row r="29" spans="1:17" ht="76.5" customHeight="1" x14ac:dyDescent="0.25">
      <c r="A29" s="76"/>
      <c r="B29" s="124" t="str">
        <f>DATA!E219</f>
        <v>Provides needs based on professional development.</v>
      </c>
      <c r="C29" s="126"/>
      <c r="D29" s="123" t="str">
        <f>DATA!E224</f>
        <v>Aligns professional development offerings with the school’s most critical needs.</v>
      </c>
      <c r="E29" s="69"/>
      <c r="F29" s="123" t="str">
        <f>DATA!E231</f>
        <v>Relevant to students' needs and interests.</v>
      </c>
      <c r="G29" s="69"/>
      <c r="H29" s="123" t="str">
        <f>DATA!E237</f>
        <v>Actively participate in professional development activities to develop and/or sustain their leadership capacity.</v>
      </c>
      <c r="I29" s="69"/>
      <c r="J29" s="123" t="str">
        <f>DATA!E240</f>
        <v>Identify their professional development needs.</v>
      </c>
      <c r="L29" s="10"/>
      <c r="M29" s="10"/>
      <c r="N29" s="10"/>
      <c r="O29" s="10"/>
      <c r="P29" s="10"/>
      <c r="Q29" s="10"/>
    </row>
    <row r="30" spans="1:17" ht="66" customHeight="1" x14ac:dyDescent="0.25">
      <c r="A30" s="76"/>
      <c r="B30" s="124" t="str">
        <f>DATA!E220</f>
        <v>Supports the staff in the implementation of a rigorous instructional program.</v>
      </c>
      <c r="C30" s="126"/>
      <c r="D30" s="123" t="str">
        <f>DATA!E225</f>
        <v>Actively engages in professional development activities along with staff.</v>
      </c>
      <c r="E30" s="69" t="s">
        <v>2495</v>
      </c>
      <c r="F30" s="123" t="str">
        <f>DATA!E232</f>
        <v>Focused on quality of classroom instruction.</v>
      </c>
      <c r="G30" s="69"/>
      <c r="H30" s="123"/>
      <c r="I30" s="69"/>
      <c r="J30" s="123" t="str">
        <f>DATA!E241</f>
        <v>Apply lessons learned through professional development.</v>
      </c>
      <c r="L30" s="10"/>
      <c r="M30" s="10"/>
      <c r="N30" s="10"/>
      <c r="O30" s="10"/>
      <c r="P30" s="10"/>
      <c r="Q30" s="10"/>
    </row>
    <row r="31" spans="1:17" ht="43.5" customHeight="1" x14ac:dyDescent="0.25">
      <c r="A31" s="76"/>
      <c r="B31" s="124"/>
      <c r="C31" s="805" t="str">
        <f>DATA!E226</f>
        <v>Provides performance feedback to teachers that is:</v>
      </c>
      <c r="D31" s="806"/>
      <c r="E31" s="69"/>
      <c r="F31" s="123" t="str">
        <f>DATA!E233</f>
        <v>Aligned with P-20.</v>
      </c>
      <c r="G31" s="69"/>
      <c r="H31" s="123"/>
      <c r="I31" s="69"/>
      <c r="J31" s="123"/>
      <c r="L31" s="10"/>
      <c r="M31" s="10"/>
      <c r="N31" s="10"/>
      <c r="O31" s="10"/>
      <c r="P31" s="10"/>
      <c r="Q31" s="10"/>
    </row>
    <row r="32" spans="1:17" ht="53.25" customHeight="1" x14ac:dyDescent="0.25">
      <c r="A32" s="76"/>
      <c r="B32" s="68"/>
      <c r="C32" s="126"/>
      <c r="D32" s="123" t="str">
        <f>DATA!E227</f>
        <v>Actionable.</v>
      </c>
      <c r="E32" s="69"/>
      <c r="F32" s="123" t="str">
        <f>DATA!E234</f>
        <v>Evidence-based.</v>
      </c>
      <c r="G32" s="69"/>
      <c r="H32" s="123"/>
      <c r="I32" s="69"/>
      <c r="J32" s="71"/>
      <c r="L32" s="10"/>
      <c r="M32" s="10"/>
      <c r="N32" s="10"/>
      <c r="O32" s="10"/>
      <c r="P32" s="10"/>
      <c r="Q32" s="10"/>
    </row>
    <row r="33" spans="1:17" ht="33" customHeight="1" thickBot="1" x14ac:dyDescent="0.3">
      <c r="A33" s="76"/>
      <c r="B33" s="68"/>
      <c r="C33" s="173"/>
      <c r="D33" s="172" t="str">
        <f>DATA!E228</f>
        <v>Timely.</v>
      </c>
      <c r="E33" s="69"/>
      <c r="F33" s="172"/>
      <c r="G33" s="69"/>
      <c r="H33" s="172"/>
      <c r="I33" s="184"/>
      <c r="J33" s="185" t="str">
        <f>definitions!$B$21</f>
        <v>Click here to revisit element</v>
      </c>
      <c r="L33" s="10"/>
      <c r="M33" s="10"/>
      <c r="N33" s="10"/>
      <c r="O33" s="10"/>
      <c r="P33" s="10"/>
      <c r="Q33" s="10"/>
    </row>
    <row r="34" spans="1:17" ht="15" customHeight="1" x14ac:dyDescent="0.25">
      <c r="A34" s="182"/>
      <c r="B34" s="711" t="str">
        <f>definitions!$B$26</f>
        <v>No Basic practices apply</v>
      </c>
      <c r="C34" s="131"/>
      <c r="D34" s="123"/>
      <c r="E34" s="79"/>
      <c r="F34" s="123"/>
      <c r="G34" s="79"/>
      <c r="H34" s="71"/>
      <c r="I34" s="713" t="str">
        <f>DATA!B243</f>
        <v>Blank Form</v>
      </c>
      <c r="J34" s="714"/>
      <c r="L34" s="688" t="str">
        <f>IF(I34=definitions!$B$11,definitions!$B$16,IF(definitions!$B$37=TRUE,definitions!$B$22,IF(I34=definitions!$B$13,definitions!$B$18,definitions!$B$20)))</f>
        <v>No Professional Practices have been selected.</v>
      </c>
      <c r="M34" s="688"/>
      <c r="N34" s="688"/>
      <c r="O34" s="688"/>
      <c r="P34" s="688"/>
      <c r="Q34" s="10"/>
    </row>
    <row r="35" spans="1:17" ht="15" customHeight="1" thickBot="1" x14ac:dyDescent="0.3">
      <c r="A35" s="183"/>
      <c r="B35" s="712"/>
      <c r="C35" s="132"/>
      <c r="D35" s="82"/>
      <c r="E35" s="85"/>
      <c r="F35" s="86"/>
      <c r="G35" s="85"/>
      <c r="H35" s="86"/>
      <c r="I35" s="715"/>
      <c r="J35" s="716"/>
      <c r="L35" s="688"/>
      <c r="M35" s="688"/>
      <c r="N35" s="688"/>
      <c r="O35" s="688"/>
      <c r="P35" s="688"/>
      <c r="Q35" s="10"/>
    </row>
    <row r="36" spans="1:17" ht="39.75" customHeight="1" thickBot="1" x14ac:dyDescent="0.3">
      <c r="A36" s="721" t="str">
        <f>A1</f>
        <v>Standard II:  Principals Demonstrate Instructional Leadership</v>
      </c>
      <c r="B36" s="722"/>
      <c r="C36" s="722"/>
      <c r="D36" s="722"/>
      <c r="E36" s="722"/>
      <c r="F36" s="722"/>
      <c r="G36" s="722"/>
      <c r="H36" s="722"/>
      <c r="I36" s="722"/>
      <c r="J36" s="723"/>
      <c r="L36" s="10"/>
      <c r="M36" s="10"/>
      <c r="N36" s="10"/>
      <c r="O36" s="10"/>
      <c r="P36" s="10"/>
      <c r="Q36" s="10"/>
    </row>
    <row r="37" spans="1:17" ht="15.95" customHeight="1" thickBot="1" x14ac:dyDescent="0.3">
      <c r="A37" s="77"/>
      <c r="B37" s="127" t="s">
        <v>1979</v>
      </c>
      <c r="C37" s="133"/>
      <c r="D37" s="78" t="s">
        <v>1974</v>
      </c>
      <c r="E37" s="77"/>
      <c r="F37" s="83" t="s">
        <v>1975</v>
      </c>
      <c r="G37" s="77"/>
      <c r="H37" s="83" t="s">
        <v>1976</v>
      </c>
      <c r="I37" s="77"/>
      <c r="J37" s="78" t="s">
        <v>520</v>
      </c>
      <c r="L37" s="10"/>
      <c r="M37" s="10"/>
      <c r="N37" s="10"/>
      <c r="O37" s="10"/>
      <c r="P37" s="10"/>
      <c r="Q37" s="10"/>
    </row>
    <row r="38" spans="1:17" ht="30" customHeight="1" thickBot="1" x14ac:dyDescent="0.3">
      <c r="A38" s="724" t="s">
        <v>3315</v>
      </c>
      <c r="B38" s="725"/>
      <c r="C38" s="725"/>
      <c r="D38" s="725"/>
      <c r="E38" s="725"/>
      <c r="F38" s="725"/>
      <c r="G38" s="725"/>
      <c r="H38" s="725"/>
      <c r="I38" s="725"/>
      <c r="J38" s="726"/>
      <c r="L38" s="10"/>
      <c r="M38" s="10"/>
      <c r="N38" s="10"/>
      <c r="O38" s="10"/>
      <c r="P38" s="10"/>
      <c r="Q38" s="10"/>
    </row>
    <row r="39" spans="1:17" ht="15.75" customHeight="1" x14ac:dyDescent="0.25">
      <c r="A39" s="727"/>
      <c r="B39" s="728"/>
      <c r="C39" s="729" t="str">
        <f>DATA!E247</f>
        <v>. . . and</v>
      </c>
      <c r="D39" s="730"/>
      <c r="E39" s="694" t="str">
        <f>DATA!E250</f>
        <v>. . . and</v>
      </c>
      <c r="F39" s="695"/>
      <c r="G39" s="694" t="str">
        <f>DATA!E259</f>
        <v>. . . and</v>
      </c>
      <c r="H39" s="695"/>
      <c r="I39" s="694" t="str">
        <f>DATA!E263</f>
        <v>. . . and</v>
      </c>
      <c r="J39" s="695"/>
      <c r="L39" s="10"/>
      <c r="M39" s="10"/>
      <c r="N39" s="10"/>
      <c r="O39" s="10"/>
      <c r="P39" s="10"/>
      <c r="Q39" s="10"/>
    </row>
    <row r="40" spans="1:17" ht="22.5" customHeight="1" x14ac:dyDescent="0.25">
      <c r="A40" s="689" t="str">
        <f>DATA!E244</f>
        <v>THE PRINCIPAL:</v>
      </c>
      <c r="B40" s="690"/>
      <c r="C40" s="697" t="str">
        <f>DATA!E248</f>
        <v>THE PRINCIPAL:</v>
      </c>
      <c r="D40" s="691"/>
      <c r="E40" s="689" t="str">
        <f>DATA!E251</f>
        <v xml:space="preserve">THE PRINCIPAL </v>
      </c>
      <c r="F40" s="691"/>
      <c r="G40" s="689" t="str">
        <f>DATA!E260</f>
        <v xml:space="preserve">SCHOOL STAFF MEMBERS: </v>
      </c>
      <c r="H40" s="691"/>
      <c r="I40" s="689" t="str">
        <f>DATA!E264</f>
        <v xml:space="preserve">SCHOOL STAFF MEMBERS: </v>
      </c>
      <c r="J40" s="691"/>
      <c r="L40" s="10"/>
      <c r="M40" s="10"/>
      <c r="N40" s="10"/>
      <c r="O40" s="10"/>
      <c r="P40" s="10"/>
      <c r="Q40" s="10"/>
    </row>
    <row r="41" spans="1:17" ht="51.75" customHeight="1" x14ac:dyDescent="0.25">
      <c r="A41" s="76"/>
      <c r="B41" s="124" t="str">
        <f>DATA!E245</f>
        <v>Leads the development of student outcomes and educator goals.</v>
      </c>
      <c r="C41" s="126"/>
      <c r="D41" s="120" t="str">
        <f>DATA!E249</f>
        <v>Communicates a belief in high measurable goals outcomes for students and staff.</v>
      </c>
      <c r="E41" s="689" t="str">
        <f>DATA!E252</f>
        <v>Sets student learning goals that are:</v>
      </c>
      <c r="F41" s="691"/>
      <c r="G41" s="69"/>
      <c r="H41" s="120" t="str">
        <f>DATA!E261</f>
        <v>Set rigorous but achievable individual learning goals for students.</v>
      </c>
      <c r="I41" s="75"/>
      <c r="J41" s="122" t="str">
        <f>DATA!E265</f>
        <v>Ensure that all students achieve the rigorous outcomes they set for them.</v>
      </c>
      <c r="L41" s="10"/>
      <c r="M41" s="10"/>
      <c r="N41" s="10"/>
      <c r="O41" s="10"/>
      <c r="P41" s="10"/>
      <c r="Q41" s="10"/>
    </row>
    <row r="42" spans="1:17" ht="27" customHeight="1" x14ac:dyDescent="0.25">
      <c r="A42" s="76"/>
      <c r="B42" s="124"/>
      <c r="C42" s="126"/>
      <c r="D42" s="66"/>
      <c r="E42" s="143"/>
      <c r="F42" s="120" t="str">
        <f>DATA!E253</f>
        <v>Measurable.</v>
      </c>
      <c r="G42" s="69"/>
      <c r="H42" s="120"/>
      <c r="I42" s="69"/>
      <c r="J42" s="120"/>
      <c r="L42" s="10"/>
      <c r="M42" s="10"/>
      <c r="N42" s="10"/>
      <c r="O42" s="10"/>
      <c r="P42" s="10"/>
      <c r="Q42" s="10"/>
    </row>
    <row r="43" spans="1:17" ht="27.75" customHeight="1" x14ac:dyDescent="0.25">
      <c r="A43" s="76"/>
      <c r="B43" s="68"/>
      <c r="C43" s="126"/>
      <c r="D43" s="66"/>
      <c r="E43" s="69"/>
      <c r="F43" s="120" t="str">
        <f>DATA!E254</f>
        <v>Rigorous.</v>
      </c>
      <c r="G43" s="69"/>
      <c r="H43" s="803" t="str">
        <f>DATA!E262</f>
        <v>Participate in the development of rigorous but achievable school goals.</v>
      </c>
      <c r="I43" s="69"/>
      <c r="J43" s="120"/>
      <c r="L43" s="10"/>
      <c r="M43" s="10"/>
      <c r="N43" s="10"/>
      <c r="O43" s="10"/>
      <c r="P43" s="10"/>
      <c r="Q43" s="10"/>
    </row>
    <row r="44" spans="1:17" ht="27.75" customHeight="1" x14ac:dyDescent="0.25">
      <c r="A44" s="76"/>
      <c r="B44" s="68"/>
      <c r="C44" s="126"/>
      <c r="D44" s="147"/>
      <c r="E44" s="69"/>
      <c r="F44" s="120" t="str">
        <f>DATA!E255</f>
        <v>Consistently addressed.</v>
      </c>
      <c r="G44" s="69"/>
      <c r="H44" s="804"/>
      <c r="I44" s="69"/>
      <c r="J44" s="120"/>
      <c r="L44" s="10"/>
      <c r="M44" s="10"/>
      <c r="N44" s="10"/>
      <c r="O44" s="10"/>
      <c r="P44" s="10"/>
      <c r="Q44" s="10"/>
    </row>
    <row r="45" spans="1:17" ht="33" customHeight="1" x14ac:dyDescent="0.25">
      <c r="A45" s="76"/>
      <c r="B45" s="68"/>
      <c r="C45" s="126"/>
      <c r="D45" s="147"/>
      <c r="E45" s="69"/>
      <c r="F45" s="120" t="str">
        <f>DATA!E256</f>
        <v>Aligned with district priorities.</v>
      </c>
      <c r="G45" s="69"/>
      <c r="H45" s="804"/>
      <c r="I45" s="69"/>
      <c r="J45" s="120"/>
      <c r="L45" s="10"/>
      <c r="M45" s="10"/>
      <c r="N45" s="10"/>
      <c r="O45" s="10"/>
      <c r="P45" s="10"/>
      <c r="Q45" s="10"/>
    </row>
    <row r="46" spans="1:17" ht="33" customHeight="1" x14ac:dyDescent="0.25">
      <c r="A46" s="76"/>
      <c r="B46" s="68"/>
      <c r="C46" s="126"/>
      <c r="D46" s="147"/>
      <c r="E46" s="69"/>
      <c r="F46" s="120" t="str">
        <f>DATA!E257</f>
        <v>Based on multiple sources of information</v>
      </c>
      <c r="G46" s="69"/>
      <c r="H46" s="120"/>
      <c r="I46" s="69"/>
      <c r="J46" s="120"/>
      <c r="L46" s="10"/>
      <c r="M46" s="10"/>
      <c r="N46" s="10"/>
      <c r="O46" s="10"/>
      <c r="P46" s="10"/>
      <c r="Q46" s="10"/>
    </row>
    <row r="47" spans="1:17" ht="16.5" customHeight="1" x14ac:dyDescent="0.25">
      <c r="A47" s="76"/>
      <c r="B47" s="68"/>
      <c r="C47" s="126"/>
      <c r="D47" s="147"/>
      <c r="E47" s="69"/>
      <c r="F47" s="147"/>
      <c r="G47" s="69"/>
      <c r="H47" s="120"/>
      <c r="I47" s="69"/>
      <c r="J47" s="120"/>
      <c r="L47" s="10"/>
      <c r="M47" s="10"/>
      <c r="N47" s="10"/>
      <c r="O47" s="10"/>
      <c r="P47" s="10"/>
      <c r="Q47" s="10"/>
    </row>
    <row r="48" spans="1:17" ht="55.5" customHeight="1" thickBot="1" x14ac:dyDescent="0.3">
      <c r="A48" s="76"/>
      <c r="B48" s="68"/>
      <c r="C48" s="125"/>
      <c r="D48" s="66"/>
      <c r="E48" s="67"/>
      <c r="F48" s="120" t="str">
        <f>DATA!E258</f>
        <v>Holds staff accountable for achieving student learning goals.</v>
      </c>
      <c r="G48" s="118"/>
      <c r="H48" s="68"/>
      <c r="I48" s="184"/>
      <c r="J48" s="185" t="str">
        <f>definitions!$B$21</f>
        <v>Click here to revisit element</v>
      </c>
      <c r="L48" s="10"/>
      <c r="M48" s="10"/>
      <c r="N48" s="10"/>
      <c r="O48" s="10"/>
      <c r="P48" s="10"/>
      <c r="Q48" s="10"/>
    </row>
    <row r="49" spans="1:17" ht="15" customHeight="1" x14ac:dyDescent="0.25">
      <c r="A49" s="182"/>
      <c r="B49" s="711" t="str">
        <f>definitions!$B$26</f>
        <v>No Basic practices apply</v>
      </c>
      <c r="C49" s="134"/>
      <c r="D49" s="74"/>
      <c r="E49" s="75"/>
      <c r="F49" s="119"/>
      <c r="G49" s="72"/>
      <c r="H49" s="73"/>
      <c r="I49" s="704" t="str">
        <f>DATA!B267</f>
        <v>Blank Form</v>
      </c>
      <c r="J49" s="731"/>
      <c r="L49" s="688" t="str">
        <f>IF(I49=definitions!$B$11,definitions!$B$16,IF(definitions!$B$38=TRUE,definitions!$B$22,IF(I49=definitions!$B$13,definitions!$B$18,definitions!$B$20)))</f>
        <v>No Professional Practices have been selected.</v>
      </c>
      <c r="M49" s="688"/>
      <c r="N49" s="688"/>
      <c r="O49" s="688"/>
      <c r="P49" s="688"/>
      <c r="Q49" s="10"/>
    </row>
    <row r="50" spans="1:17" ht="15" customHeight="1" thickBot="1" x14ac:dyDescent="0.3">
      <c r="A50" s="183"/>
      <c r="B50" s="712"/>
      <c r="C50" s="135"/>
      <c r="D50" s="71"/>
      <c r="E50" s="72"/>
      <c r="F50" s="119"/>
      <c r="G50" s="72"/>
      <c r="H50" s="87"/>
      <c r="I50" s="732"/>
      <c r="J50" s="733"/>
      <c r="L50" s="688"/>
      <c r="M50" s="688"/>
      <c r="N50" s="688"/>
      <c r="O50" s="688"/>
      <c r="P50" s="688"/>
      <c r="Q50" s="10"/>
    </row>
    <row r="51" spans="1:17" ht="39.75" customHeight="1" thickBot="1" x14ac:dyDescent="0.3">
      <c r="A51" s="721" t="str">
        <f>A1</f>
        <v>Standard II:  Principals Demonstrate Instructional Leadership</v>
      </c>
      <c r="B51" s="722"/>
      <c r="C51" s="722"/>
      <c r="D51" s="722"/>
      <c r="E51" s="722"/>
      <c r="F51" s="722"/>
      <c r="G51" s="722"/>
      <c r="H51" s="722"/>
      <c r="I51" s="722"/>
      <c r="J51" s="723"/>
      <c r="L51" s="10"/>
      <c r="M51" s="10"/>
      <c r="N51" s="10"/>
      <c r="O51" s="10"/>
      <c r="P51" s="10"/>
      <c r="Q51" s="10"/>
    </row>
    <row r="52" spans="1:17" ht="15.95" customHeight="1" thickBot="1" x14ac:dyDescent="0.3">
      <c r="A52" s="77"/>
      <c r="B52" s="127" t="s">
        <v>1979</v>
      </c>
      <c r="C52" s="133"/>
      <c r="D52" s="78" t="s">
        <v>1974</v>
      </c>
      <c r="E52" s="77"/>
      <c r="F52" s="83" t="s">
        <v>1975</v>
      </c>
      <c r="G52" s="77"/>
      <c r="H52" s="83" t="s">
        <v>1976</v>
      </c>
      <c r="I52" s="77"/>
      <c r="J52" s="78" t="s">
        <v>520</v>
      </c>
      <c r="L52" s="10"/>
      <c r="M52" s="10"/>
      <c r="N52" s="10"/>
      <c r="O52" s="10"/>
      <c r="P52" s="10"/>
      <c r="Q52" s="10"/>
    </row>
    <row r="53" spans="1:17" ht="33.75" customHeight="1" thickBot="1" x14ac:dyDescent="0.3">
      <c r="A53" s="679" t="s">
        <v>3316</v>
      </c>
      <c r="B53" s="680"/>
      <c r="C53" s="680"/>
      <c r="D53" s="680"/>
      <c r="E53" s="680"/>
      <c r="F53" s="680"/>
      <c r="G53" s="680"/>
      <c r="H53" s="680"/>
      <c r="I53" s="680"/>
      <c r="J53" s="681"/>
      <c r="L53" s="10"/>
      <c r="M53" s="10"/>
      <c r="N53" s="10"/>
      <c r="O53" s="10"/>
      <c r="P53" s="10"/>
      <c r="Q53" s="10"/>
    </row>
    <row r="54" spans="1:17" x14ac:dyDescent="0.25">
      <c r="A54" s="727"/>
      <c r="B54" s="728"/>
      <c r="C54" s="729" t="str">
        <f>DATA!E272</f>
        <v>. . . and</v>
      </c>
      <c r="D54" s="730"/>
      <c r="E54" s="694" t="str">
        <f>DATA!E276</f>
        <v>. . . and</v>
      </c>
      <c r="F54" s="695"/>
      <c r="G54" s="694" t="str">
        <f>DATA!E280</f>
        <v>. . . and</v>
      </c>
      <c r="H54" s="695"/>
      <c r="I54" s="694" t="str">
        <f>DATA!E284</f>
        <v>. . . and</v>
      </c>
      <c r="J54" s="695"/>
      <c r="L54" s="10"/>
      <c r="M54" s="10"/>
      <c r="N54" s="10"/>
      <c r="O54" s="10"/>
      <c r="P54" s="10"/>
      <c r="Q54" s="10"/>
    </row>
    <row r="55" spans="1:17" s="22" customFormat="1" ht="24" customHeight="1" x14ac:dyDescent="0.25">
      <c r="A55" s="689" t="str">
        <f>DATA!E268</f>
        <v>THE PRINCIPAL:</v>
      </c>
      <c r="B55" s="690"/>
      <c r="C55" s="799" t="str">
        <f>DATA!E273</f>
        <v>THE PRINCIPAL:</v>
      </c>
      <c r="D55" s="800"/>
      <c r="E55" s="689" t="str">
        <f>DATA!E277</f>
        <v>THE PRINCIPAL:</v>
      </c>
      <c r="F55" s="691"/>
      <c r="G55" s="689" t="str">
        <f>DATA!E281</f>
        <v xml:space="preserve">SCHOOL STAFF MEMBERS: </v>
      </c>
      <c r="H55" s="691"/>
      <c r="I55" s="689" t="str">
        <f>DATA!E285</f>
        <v xml:space="preserve">SCHOOL STAFF MEMBERS: </v>
      </c>
      <c r="J55" s="691"/>
      <c r="L55" s="23"/>
      <c r="M55" s="23"/>
      <c r="N55" s="23"/>
      <c r="O55" s="23"/>
      <c r="P55" s="23"/>
      <c r="Q55" s="23"/>
    </row>
    <row r="56" spans="1:17" ht="107.25" customHeight="1" x14ac:dyDescent="0.25">
      <c r="A56" s="76"/>
      <c r="B56" s="66" t="str">
        <f>DATA!E269</f>
        <v>Provides instructional coaching for teachers.</v>
      </c>
      <c r="C56" s="125"/>
      <c r="D56" s="147" t="str">
        <f>DATA!E274</f>
        <v xml:space="preserve">Participates in professional development and adult learning activities to understand evidence based student learning research. </v>
      </c>
      <c r="E56" s="67"/>
      <c r="F56" s="66" t="str">
        <f>DATA!E278</f>
        <v>Evaluates professional development activities to assure that they result in improved instructional and assessment practices.</v>
      </c>
      <c r="G56" s="67"/>
      <c r="H56" s="66" t="str">
        <f>DATA!E282</f>
        <v>Use data to guide and support instructional changes.</v>
      </c>
      <c r="I56" s="67"/>
      <c r="J56" s="66" t="str">
        <f>DATA!E286</f>
        <v>Share knowledge of school successes with colleagues and others interested in making positive school changes.</v>
      </c>
      <c r="L56" s="10"/>
      <c r="M56" s="10"/>
      <c r="N56" s="10"/>
      <c r="O56" s="10"/>
      <c r="P56" s="10"/>
      <c r="Q56" s="10"/>
    </row>
    <row r="57" spans="1:17" ht="64.5" customHeight="1" x14ac:dyDescent="0.25">
      <c r="A57" s="76"/>
      <c r="B57" s="147" t="str">
        <f>DATA!E270</f>
        <v>Stays abreast of evidence based practices associated with improved student learning.</v>
      </c>
      <c r="C57" s="125"/>
      <c r="D57" s="147" t="str">
        <f>DATA!E275</f>
        <v>Provides data-based feedback on instructional practices to teachers.</v>
      </c>
      <c r="E57" s="67"/>
      <c r="F57" s="66" t="str">
        <f>DATA!E279</f>
        <v>Supports teacher efforts to engage in data-based decision making.</v>
      </c>
      <c r="G57" s="67"/>
      <c r="H57" s="66" t="str">
        <f>DATA!E283</f>
        <v>Collect, analyze, and share data related to changes to instructional practices.</v>
      </c>
      <c r="I57" s="67"/>
      <c r="J57" s="66"/>
      <c r="L57" s="10"/>
      <c r="M57" s="10"/>
      <c r="N57" s="10"/>
      <c r="O57" s="10"/>
      <c r="P57" s="10"/>
      <c r="Q57" s="10"/>
    </row>
    <row r="58" spans="1:17" ht="33" customHeight="1" thickBot="1" x14ac:dyDescent="0.3">
      <c r="A58" s="76"/>
      <c r="B58" s="68"/>
      <c r="C58" s="125"/>
      <c r="D58" s="147"/>
      <c r="E58" s="140"/>
      <c r="F58" s="68"/>
      <c r="G58" s="140"/>
      <c r="H58" s="68"/>
      <c r="I58" s="184"/>
      <c r="J58" s="185" t="str">
        <f>definitions!$B$21</f>
        <v>Click here to revisit element</v>
      </c>
      <c r="L58" s="10"/>
      <c r="M58" s="10"/>
      <c r="N58" s="10"/>
      <c r="O58" s="10"/>
      <c r="P58" s="10"/>
      <c r="Q58" s="10"/>
    </row>
    <row r="59" spans="1:17" ht="15" customHeight="1" x14ac:dyDescent="0.25">
      <c r="A59" s="182"/>
      <c r="B59" s="711" t="str">
        <f>definitions!$B$26</f>
        <v>No Basic practices apply</v>
      </c>
      <c r="C59" s="134"/>
      <c r="D59" s="74"/>
      <c r="E59" s="75"/>
      <c r="F59" s="73"/>
      <c r="G59" s="72"/>
      <c r="H59" s="73"/>
      <c r="I59" s="704" t="str">
        <f>DATA!B288</f>
        <v>Blank Form</v>
      </c>
      <c r="J59" s="731"/>
      <c r="L59" s="688" t="str">
        <f>IF(I59=definitions!$B$11,definitions!$B$16,IF(definitions!$B$39=TRUE,definitions!$B$22,IF(I59=definitions!$B$13,definitions!$B$18,definitions!$B$20)))</f>
        <v>No Professional Practices have been selected.</v>
      </c>
      <c r="M59" s="688"/>
      <c r="N59" s="688"/>
      <c r="O59" s="688"/>
      <c r="P59" s="688"/>
      <c r="Q59" s="10"/>
    </row>
    <row r="60" spans="1:17" ht="15" customHeight="1" thickBot="1" x14ac:dyDescent="0.3">
      <c r="A60" s="183"/>
      <c r="B60" s="712"/>
      <c r="C60" s="135"/>
      <c r="D60" s="71"/>
      <c r="E60" s="72"/>
      <c r="F60" s="73"/>
      <c r="G60" s="72"/>
      <c r="H60" s="87"/>
      <c r="I60" s="732"/>
      <c r="J60" s="733"/>
      <c r="L60" s="688"/>
      <c r="M60" s="688"/>
      <c r="N60" s="688"/>
      <c r="O60" s="688"/>
      <c r="P60" s="688"/>
      <c r="Q60" s="10"/>
    </row>
    <row r="61" spans="1:17" ht="15" customHeight="1" x14ac:dyDescent="0.25">
      <c r="A61" s="736" t="s">
        <v>1977</v>
      </c>
      <c r="B61" s="737"/>
      <c r="C61" s="737"/>
      <c r="D61" s="737"/>
      <c r="E61" s="737"/>
      <c r="F61" s="738"/>
      <c r="G61" s="745" t="s">
        <v>1978</v>
      </c>
      <c r="H61" s="746"/>
      <c r="I61" s="746"/>
      <c r="J61" s="747"/>
      <c r="L61" s="10"/>
      <c r="M61" s="10"/>
      <c r="N61" s="10"/>
      <c r="O61" s="10"/>
      <c r="P61" s="10"/>
      <c r="Q61" s="10"/>
    </row>
    <row r="62" spans="1:17" ht="15" customHeight="1" x14ac:dyDescent="0.25">
      <c r="A62" s="739"/>
      <c r="B62" s="740"/>
      <c r="C62" s="740"/>
      <c r="D62" s="740"/>
      <c r="E62" s="740"/>
      <c r="F62" s="741"/>
      <c r="G62" s="748"/>
      <c r="H62" s="749"/>
      <c r="I62" s="749"/>
      <c r="J62" s="750"/>
      <c r="L62" s="10"/>
      <c r="M62" s="10"/>
      <c r="N62" s="10"/>
      <c r="O62" s="10"/>
      <c r="P62" s="10"/>
      <c r="Q62" s="10"/>
    </row>
    <row r="63" spans="1:17" ht="15" customHeight="1" thickBot="1" x14ac:dyDescent="0.3">
      <c r="A63" s="742"/>
      <c r="B63" s="743"/>
      <c r="C63" s="743"/>
      <c r="D63" s="743"/>
      <c r="E63" s="743"/>
      <c r="F63" s="744"/>
      <c r="G63" s="751"/>
      <c r="H63" s="752"/>
      <c r="I63" s="752"/>
      <c r="J63" s="753"/>
      <c r="L63" s="10"/>
      <c r="M63" s="10"/>
      <c r="N63" s="10"/>
      <c r="O63" s="10"/>
      <c r="P63" s="10"/>
      <c r="Q63" s="10"/>
    </row>
    <row r="64" spans="1:17" ht="15" customHeight="1" x14ac:dyDescent="0.25">
      <c r="A64" s="754"/>
      <c r="B64" s="755"/>
      <c r="C64" s="755"/>
      <c r="D64" s="755"/>
      <c r="E64" s="755"/>
      <c r="F64" s="756"/>
      <c r="G64" s="763"/>
      <c r="H64" s="764"/>
      <c r="I64" s="764"/>
      <c r="J64" s="765"/>
      <c r="L64" s="678" t="str">
        <f>IF(AND(ISBLANK(A64),OR(D99=definitions!$B$6,D99=definitions!$B$7)),definitions!$B$25," ")</f>
        <v xml:space="preserve"> </v>
      </c>
      <c r="M64" s="678"/>
      <c r="N64" s="678"/>
      <c r="O64" s="678"/>
      <c r="P64" s="10"/>
      <c r="Q64" s="10"/>
    </row>
    <row r="65" spans="1:17" ht="15" customHeight="1" x14ac:dyDescent="0.25">
      <c r="A65" s="757"/>
      <c r="B65" s="758"/>
      <c r="C65" s="758"/>
      <c r="D65" s="758"/>
      <c r="E65" s="758"/>
      <c r="F65" s="759"/>
      <c r="G65" s="766"/>
      <c r="H65" s="767"/>
      <c r="I65" s="767"/>
      <c r="J65" s="768"/>
      <c r="L65" s="678"/>
      <c r="M65" s="678"/>
      <c r="N65" s="678"/>
      <c r="O65" s="678"/>
      <c r="P65" s="10"/>
      <c r="Q65" s="10"/>
    </row>
    <row r="66" spans="1:17" ht="15" customHeight="1" x14ac:dyDescent="0.25">
      <c r="A66" s="757"/>
      <c r="B66" s="758"/>
      <c r="C66" s="758"/>
      <c r="D66" s="758"/>
      <c r="E66" s="758"/>
      <c r="F66" s="759"/>
      <c r="G66" s="766"/>
      <c r="H66" s="767"/>
      <c r="I66" s="767"/>
      <c r="J66" s="768"/>
      <c r="L66" s="678"/>
      <c r="M66" s="678"/>
      <c r="N66" s="678"/>
      <c r="O66" s="678"/>
      <c r="P66" s="10"/>
      <c r="Q66" s="10"/>
    </row>
    <row r="67" spans="1:17" ht="15" customHeight="1" x14ac:dyDescent="0.25">
      <c r="A67" s="757"/>
      <c r="B67" s="758"/>
      <c r="C67" s="758"/>
      <c r="D67" s="758"/>
      <c r="E67" s="758"/>
      <c r="F67" s="759"/>
      <c r="G67" s="766"/>
      <c r="H67" s="767"/>
      <c r="I67" s="767"/>
      <c r="J67" s="768"/>
      <c r="L67" s="10"/>
      <c r="M67" s="10"/>
      <c r="N67" s="10"/>
      <c r="O67" s="10"/>
      <c r="P67" s="10"/>
      <c r="Q67" s="10"/>
    </row>
    <row r="68" spans="1:17" ht="15" customHeight="1" x14ac:dyDescent="0.25">
      <c r="A68" s="757"/>
      <c r="B68" s="758"/>
      <c r="C68" s="758"/>
      <c r="D68" s="758"/>
      <c r="E68" s="758"/>
      <c r="F68" s="759"/>
      <c r="G68" s="766"/>
      <c r="H68" s="767"/>
      <c r="I68" s="767"/>
      <c r="J68" s="768"/>
      <c r="L68" s="10"/>
      <c r="M68" s="10"/>
      <c r="N68" s="10"/>
      <c r="O68" s="10"/>
      <c r="P68" s="10"/>
      <c r="Q68" s="10"/>
    </row>
    <row r="69" spans="1:17" ht="15" customHeight="1" x14ac:dyDescent="0.25">
      <c r="A69" s="757"/>
      <c r="B69" s="758"/>
      <c r="C69" s="758"/>
      <c r="D69" s="758"/>
      <c r="E69" s="758"/>
      <c r="F69" s="759"/>
      <c r="G69" s="766"/>
      <c r="H69" s="767"/>
      <c r="I69" s="767"/>
      <c r="J69" s="768"/>
      <c r="L69" s="10"/>
      <c r="M69" s="10"/>
      <c r="N69" s="10"/>
      <c r="O69" s="10"/>
      <c r="P69" s="10"/>
      <c r="Q69" s="10"/>
    </row>
    <row r="70" spans="1:17" ht="15" customHeight="1" x14ac:dyDescent="0.25">
      <c r="A70" s="757"/>
      <c r="B70" s="758"/>
      <c r="C70" s="758"/>
      <c r="D70" s="758"/>
      <c r="E70" s="758"/>
      <c r="F70" s="759"/>
      <c r="G70" s="766"/>
      <c r="H70" s="767"/>
      <c r="I70" s="767"/>
      <c r="J70" s="768"/>
      <c r="L70" s="10"/>
      <c r="M70" s="10"/>
      <c r="N70" s="10"/>
      <c r="O70" s="10"/>
      <c r="P70" s="10"/>
      <c r="Q70" s="10"/>
    </row>
    <row r="71" spans="1:17" ht="15" customHeight="1" x14ac:dyDescent="0.25">
      <c r="A71" s="757"/>
      <c r="B71" s="758"/>
      <c r="C71" s="758"/>
      <c r="D71" s="758"/>
      <c r="E71" s="758"/>
      <c r="F71" s="759"/>
      <c r="G71" s="766"/>
      <c r="H71" s="767"/>
      <c r="I71" s="767"/>
      <c r="J71" s="768"/>
      <c r="L71" s="10"/>
      <c r="M71" s="10"/>
      <c r="N71" s="10"/>
      <c r="O71" s="10"/>
      <c r="P71" s="10"/>
      <c r="Q71" s="10"/>
    </row>
    <row r="72" spans="1:17" ht="15" customHeight="1" x14ac:dyDescent="0.25">
      <c r="A72" s="757"/>
      <c r="B72" s="758"/>
      <c r="C72" s="758"/>
      <c r="D72" s="758"/>
      <c r="E72" s="758"/>
      <c r="F72" s="759"/>
      <c r="G72" s="766"/>
      <c r="H72" s="767"/>
      <c r="I72" s="767"/>
      <c r="J72" s="768"/>
      <c r="L72" s="10"/>
      <c r="M72" s="10"/>
      <c r="N72" s="10"/>
      <c r="O72" s="10"/>
      <c r="P72" s="10"/>
      <c r="Q72" s="10"/>
    </row>
    <row r="73" spans="1:17" ht="15" customHeight="1" x14ac:dyDescent="0.25">
      <c r="A73" s="757"/>
      <c r="B73" s="758"/>
      <c r="C73" s="758"/>
      <c r="D73" s="758"/>
      <c r="E73" s="758"/>
      <c r="F73" s="759"/>
      <c r="G73" s="766"/>
      <c r="H73" s="767"/>
      <c r="I73" s="767"/>
      <c r="J73" s="768"/>
      <c r="L73" s="10"/>
      <c r="M73" s="10"/>
      <c r="N73" s="10"/>
      <c r="O73" s="10"/>
      <c r="P73" s="10"/>
      <c r="Q73" s="10"/>
    </row>
    <row r="74" spans="1:17" ht="15" customHeight="1" x14ac:dyDescent="0.25">
      <c r="A74" s="757"/>
      <c r="B74" s="758"/>
      <c r="C74" s="758"/>
      <c r="D74" s="758"/>
      <c r="E74" s="758"/>
      <c r="F74" s="759"/>
      <c r="G74" s="766"/>
      <c r="H74" s="767"/>
      <c r="I74" s="767"/>
      <c r="J74" s="768"/>
      <c r="L74" s="10"/>
      <c r="M74" s="10"/>
      <c r="N74" s="10"/>
      <c r="O74" s="10"/>
      <c r="P74" s="10"/>
      <c r="Q74" s="10"/>
    </row>
    <row r="75" spans="1:17" ht="15" customHeight="1" x14ac:dyDescent="0.25">
      <c r="A75" s="757"/>
      <c r="B75" s="758"/>
      <c r="C75" s="758"/>
      <c r="D75" s="758"/>
      <c r="E75" s="758"/>
      <c r="F75" s="759"/>
      <c r="G75" s="766"/>
      <c r="H75" s="767"/>
      <c r="I75" s="767"/>
      <c r="J75" s="768"/>
      <c r="L75" s="10"/>
      <c r="M75" s="10"/>
      <c r="N75" s="10"/>
      <c r="O75" s="10"/>
      <c r="P75" s="10"/>
      <c r="Q75" s="10"/>
    </row>
    <row r="76" spans="1:17" ht="15" customHeight="1" x14ac:dyDescent="0.25">
      <c r="A76" s="757"/>
      <c r="B76" s="758"/>
      <c r="C76" s="758"/>
      <c r="D76" s="758"/>
      <c r="E76" s="758"/>
      <c r="F76" s="759"/>
      <c r="G76" s="766"/>
      <c r="H76" s="767"/>
      <c r="I76" s="767"/>
      <c r="J76" s="768"/>
      <c r="L76" s="10"/>
      <c r="M76" s="10"/>
      <c r="N76" s="10"/>
      <c r="O76" s="10"/>
      <c r="P76" s="10"/>
      <c r="Q76" s="10"/>
    </row>
    <row r="77" spans="1:17" ht="15" customHeight="1" thickBot="1" x14ac:dyDescent="0.3">
      <c r="A77" s="760"/>
      <c r="B77" s="761"/>
      <c r="C77" s="761"/>
      <c r="D77" s="761"/>
      <c r="E77" s="761"/>
      <c r="F77" s="762"/>
      <c r="G77" s="769"/>
      <c r="H77" s="770"/>
      <c r="I77" s="770"/>
      <c r="J77" s="771"/>
      <c r="L77" s="10"/>
      <c r="M77" s="10"/>
      <c r="N77" s="10"/>
      <c r="O77" s="10"/>
      <c r="P77" s="10"/>
      <c r="Q77" s="10"/>
    </row>
    <row r="78" spans="1:17" ht="17.25" customHeight="1" thickBot="1" x14ac:dyDescent="0.3">
      <c r="A78" s="772" t="s">
        <v>1060</v>
      </c>
      <c r="B78" s="773"/>
      <c r="C78" s="773"/>
      <c r="D78" s="773"/>
      <c r="E78" s="773"/>
      <c r="F78" s="774"/>
      <c r="G78" s="775" t="s">
        <v>1059</v>
      </c>
      <c r="H78" s="776"/>
      <c r="I78" s="776"/>
      <c r="J78" s="776"/>
      <c r="K78" s="11"/>
      <c r="L78" s="10"/>
      <c r="M78" s="10"/>
      <c r="N78" s="10"/>
      <c r="O78" s="10"/>
      <c r="P78" s="10"/>
      <c r="Q78" s="10"/>
    </row>
    <row r="79" spans="1:17" ht="21.75" customHeight="1" thickBot="1" x14ac:dyDescent="0.3">
      <c r="A79" s="12"/>
      <c r="B79" s="777" t="s">
        <v>2496</v>
      </c>
      <c r="C79" s="778"/>
      <c r="D79" s="778"/>
      <c r="E79" s="778"/>
      <c r="F79" s="779"/>
      <c r="G79" s="675"/>
      <c r="H79" s="676"/>
      <c r="I79" s="676"/>
      <c r="J79" s="676"/>
      <c r="K79" s="677"/>
      <c r="L79" s="10"/>
      <c r="M79" s="10"/>
      <c r="N79" s="10"/>
      <c r="O79" s="10"/>
      <c r="P79" s="10"/>
      <c r="Q79" s="10"/>
    </row>
    <row r="80" spans="1:17" ht="21.75" customHeight="1" thickBot="1" x14ac:dyDescent="0.3">
      <c r="A80" s="15"/>
      <c r="B80" s="777" t="s">
        <v>2497</v>
      </c>
      <c r="C80" s="778"/>
      <c r="D80" s="778"/>
      <c r="E80" s="778"/>
      <c r="F80" s="779"/>
      <c r="G80" s="675"/>
      <c r="H80" s="676"/>
      <c r="I80" s="676"/>
      <c r="J80" s="676"/>
      <c r="K80" s="677"/>
      <c r="L80" s="10"/>
      <c r="M80" s="10"/>
      <c r="N80" s="10"/>
      <c r="O80" s="10"/>
      <c r="P80" s="10"/>
      <c r="Q80" s="10"/>
    </row>
    <row r="81" spans="1:17" ht="21.75" customHeight="1" thickBot="1" x14ac:dyDescent="0.3">
      <c r="A81" s="16"/>
      <c r="B81" s="777" t="s">
        <v>2498</v>
      </c>
      <c r="C81" s="778"/>
      <c r="D81" s="778"/>
      <c r="E81" s="778"/>
      <c r="F81" s="779"/>
      <c r="G81" s="675"/>
      <c r="H81" s="676"/>
      <c r="I81" s="676"/>
      <c r="J81" s="676"/>
      <c r="K81" s="677"/>
      <c r="L81" s="10"/>
      <c r="M81" s="10"/>
      <c r="N81" s="10"/>
      <c r="O81" s="10"/>
      <c r="P81" s="10"/>
      <c r="Q81" s="10"/>
    </row>
    <row r="82" spans="1:17" ht="21.75" customHeight="1" thickBot="1" x14ac:dyDescent="0.3">
      <c r="A82" s="16"/>
      <c r="B82" s="780" t="s">
        <v>2499</v>
      </c>
      <c r="C82" s="781"/>
      <c r="D82" s="781"/>
      <c r="E82" s="781"/>
      <c r="F82" s="782"/>
      <c r="G82" s="675"/>
      <c r="H82" s="676"/>
      <c r="I82" s="676"/>
      <c r="J82" s="676"/>
      <c r="K82" s="677"/>
      <c r="L82" s="10"/>
      <c r="M82" s="10"/>
      <c r="N82" s="10"/>
      <c r="O82" s="10"/>
      <c r="P82" s="10"/>
      <c r="Q82" s="10"/>
    </row>
    <row r="83" spans="1:17" ht="21.75" customHeight="1" thickBot="1" x14ac:dyDescent="0.3">
      <c r="A83" s="19"/>
      <c r="B83" s="780" t="s">
        <v>2500</v>
      </c>
      <c r="C83" s="781"/>
      <c r="D83" s="781"/>
      <c r="E83" s="781"/>
      <c r="F83" s="782"/>
      <c r="G83" s="675"/>
      <c r="H83" s="676"/>
      <c r="I83" s="676"/>
      <c r="J83" s="676"/>
      <c r="K83" s="677"/>
      <c r="L83" s="10"/>
      <c r="M83" s="10"/>
      <c r="N83" s="10"/>
      <c r="O83" s="10"/>
      <c r="P83" s="10"/>
      <c r="Q83" s="10"/>
    </row>
    <row r="84" spans="1:17" ht="21.75" customHeight="1" thickBot="1" x14ac:dyDescent="0.3">
      <c r="A84" s="19"/>
      <c r="B84" s="780" t="s">
        <v>2501</v>
      </c>
      <c r="C84" s="781"/>
      <c r="D84" s="781"/>
      <c r="E84" s="781"/>
      <c r="F84" s="782"/>
      <c r="G84" s="675"/>
      <c r="H84" s="676"/>
      <c r="I84" s="676"/>
      <c r="J84" s="676"/>
      <c r="K84" s="677"/>
      <c r="L84" s="10"/>
      <c r="M84" s="10"/>
      <c r="N84" s="10"/>
      <c r="O84" s="10"/>
      <c r="P84" s="10"/>
      <c r="Q84" s="10"/>
    </row>
    <row r="85" spans="1:17" ht="21.75" customHeight="1" thickBot="1" x14ac:dyDescent="0.3">
      <c r="A85" s="19"/>
      <c r="B85" s="780" t="s">
        <v>2502</v>
      </c>
      <c r="C85" s="781"/>
      <c r="D85" s="781"/>
      <c r="E85" s="781"/>
      <c r="F85" s="782"/>
      <c r="G85" s="675"/>
      <c r="H85" s="676"/>
      <c r="I85" s="676"/>
      <c r="J85" s="676"/>
      <c r="K85" s="677"/>
      <c r="L85" s="10"/>
      <c r="M85" s="10"/>
      <c r="N85" s="10"/>
      <c r="O85" s="10"/>
      <c r="P85" s="10"/>
      <c r="Q85" s="10"/>
    </row>
    <row r="86" spans="1:17" ht="21.75" customHeight="1" thickBot="1" x14ac:dyDescent="0.3">
      <c r="A86" s="19"/>
      <c r="B86" s="780" t="s">
        <v>2503</v>
      </c>
      <c r="C86" s="781"/>
      <c r="D86" s="781"/>
      <c r="E86" s="781"/>
      <c r="F86" s="782"/>
      <c r="G86" s="675"/>
      <c r="H86" s="676"/>
      <c r="I86" s="676"/>
      <c r="J86" s="676"/>
      <c r="K86" s="677"/>
      <c r="L86" s="10"/>
      <c r="M86" s="10"/>
      <c r="N86" s="10"/>
      <c r="O86" s="10"/>
      <c r="P86" s="10"/>
      <c r="Q86" s="10"/>
    </row>
    <row r="87" spans="1:17" ht="21.75" customHeight="1" thickBot="1" x14ac:dyDescent="0.3">
      <c r="A87" s="19"/>
      <c r="B87" s="780" t="s">
        <v>2504</v>
      </c>
      <c r="C87" s="781"/>
      <c r="D87" s="781"/>
      <c r="E87" s="781"/>
      <c r="F87" s="782"/>
      <c r="G87" s="675"/>
      <c r="H87" s="676"/>
      <c r="I87" s="676"/>
      <c r="J87" s="676"/>
      <c r="K87" s="677"/>
      <c r="L87" s="10"/>
      <c r="M87" s="10"/>
      <c r="N87" s="10"/>
      <c r="O87" s="10"/>
      <c r="P87" s="10"/>
      <c r="Q87" s="10"/>
    </row>
    <row r="88" spans="1:17" ht="21.75" customHeight="1" thickBot="1" x14ac:dyDescent="0.3">
      <c r="A88" s="12"/>
      <c r="B88" s="780"/>
      <c r="C88" s="781"/>
      <c r="D88" s="781"/>
      <c r="E88" s="781"/>
      <c r="F88" s="782"/>
      <c r="G88" s="675"/>
      <c r="H88" s="676"/>
      <c r="I88" s="676"/>
      <c r="J88" s="676"/>
      <c r="K88" s="56"/>
      <c r="L88" s="10"/>
      <c r="M88" s="10"/>
      <c r="N88" s="10"/>
      <c r="O88" s="10"/>
      <c r="P88" s="10"/>
      <c r="Q88" s="10"/>
    </row>
    <row r="89" spans="1:17" ht="18.75" customHeight="1" thickBot="1" x14ac:dyDescent="0.3">
      <c r="A89" s="12"/>
      <c r="B89" s="780"/>
      <c r="C89" s="781"/>
      <c r="D89" s="781"/>
      <c r="E89" s="781"/>
      <c r="F89" s="782"/>
      <c r="G89" s="675"/>
      <c r="H89" s="676"/>
      <c r="I89" s="676"/>
      <c r="J89" s="676"/>
      <c r="K89" s="56"/>
      <c r="L89" s="10"/>
      <c r="M89" s="10"/>
      <c r="N89" s="10"/>
      <c r="O89" s="10"/>
      <c r="P89" s="10"/>
      <c r="Q89" s="10"/>
    </row>
    <row r="90" spans="1:17" ht="20.100000000000001" customHeight="1" thickBot="1" x14ac:dyDescent="0.3">
      <c r="A90" s="12"/>
      <c r="B90" s="796"/>
      <c r="C90" s="797"/>
      <c r="D90" s="797"/>
      <c r="E90" s="797"/>
      <c r="F90" s="798"/>
      <c r="G90" s="400"/>
      <c r="H90" s="401"/>
      <c r="I90" s="401"/>
      <c r="J90" s="401"/>
      <c r="K90" s="56"/>
      <c r="L90" s="10"/>
      <c r="M90" s="10"/>
      <c r="N90" s="10"/>
      <c r="O90" s="10"/>
      <c r="P90" s="10"/>
      <c r="Q90" s="10"/>
    </row>
    <row r="91" spans="1:17" ht="11.25" customHeight="1" thickBot="1" x14ac:dyDescent="0.3">
      <c r="A91" s="103"/>
      <c r="B91" s="104"/>
      <c r="C91" s="104"/>
      <c r="D91" s="105"/>
      <c r="E91" s="106"/>
      <c r="F91" s="107"/>
      <c r="G91" s="108"/>
      <c r="H91" s="108"/>
      <c r="I91" s="108"/>
      <c r="J91" s="108"/>
      <c r="K91" s="56"/>
      <c r="L91" s="10"/>
      <c r="M91" s="10"/>
      <c r="N91" s="10"/>
      <c r="O91" s="10"/>
      <c r="P91" s="10"/>
      <c r="Q91" s="10"/>
    </row>
    <row r="92" spans="1:17" ht="24.75" customHeight="1" thickBot="1" x14ac:dyDescent="0.3">
      <c r="A92" s="792" t="s">
        <v>3223</v>
      </c>
      <c r="B92" s="793"/>
      <c r="C92" s="794"/>
      <c r="D92" s="109" t="s">
        <v>1011</v>
      </c>
      <c r="E92" s="110" t="s">
        <v>483</v>
      </c>
      <c r="F92" s="101"/>
      <c r="G92" s="102"/>
      <c r="H92" s="101"/>
      <c r="I92" s="101"/>
      <c r="J92" s="101"/>
      <c r="K92" s="20"/>
      <c r="L92" s="10"/>
      <c r="M92" s="10"/>
      <c r="N92" s="10"/>
      <c r="O92" s="10"/>
      <c r="P92" s="10"/>
      <c r="Q92" s="10"/>
    </row>
    <row r="93" spans="1:17" ht="24.95" customHeight="1" thickBot="1" x14ac:dyDescent="0.3">
      <c r="A93" s="608" t="s">
        <v>2509</v>
      </c>
      <c r="B93" s="609"/>
      <c r="C93" s="609"/>
      <c r="D93" s="34" t="str">
        <f>DATA!B196</f>
        <v>Blank Form</v>
      </c>
      <c r="E93" s="98" t="str">
        <f>DATA!B197</f>
        <v>BF</v>
      </c>
      <c r="F93" s="101"/>
      <c r="G93" s="102"/>
      <c r="H93" s="101"/>
      <c r="I93" s="101"/>
      <c r="J93" s="101"/>
      <c r="K93" s="20"/>
      <c r="L93" s="10"/>
      <c r="M93" s="10"/>
      <c r="N93" s="10"/>
      <c r="O93" s="10"/>
      <c r="P93" s="10"/>
      <c r="Q93" s="10"/>
    </row>
    <row r="94" spans="1:17" ht="24.95" customHeight="1" thickBot="1" x14ac:dyDescent="0.3">
      <c r="A94" s="456" t="s">
        <v>2510</v>
      </c>
      <c r="B94" s="795"/>
      <c r="C94" s="795"/>
      <c r="D94" s="34" t="str">
        <f>DATA!B217</f>
        <v>Blank Form</v>
      </c>
      <c r="E94" s="98" t="str">
        <f>DATA!B218</f>
        <v>BF</v>
      </c>
      <c r="F94" s="101"/>
      <c r="G94" s="102"/>
      <c r="H94" s="101"/>
      <c r="I94" s="101"/>
      <c r="J94" s="101"/>
      <c r="K94" s="20"/>
      <c r="L94" s="10"/>
      <c r="M94" s="10"/>
      <c r="N94" s="10"/>
      <c r="O94" s="10"/>
      <c r="P94" s="10"/>
      <c r="Q94" s="10"/>
    </row>
    <row r="95" spans="1:17" ht="24.95" customHeight="1" thickBot="1" x14ac:dyDescent="0.3">
      <c r="A95" s="608" t="s">
        <v>2511</v>
      </c>
      <c r="B95" s="609"/>
      <c r="C95" s="609"/>
      <c r="D95" s="34" t="str">
        <f>DATA!B243</f>
        <v>Blank Form</v>
      </c>
      <c r="E95" s="98" t="str">
        <f>DATA!B244</f>
        <v>BF</v>
      </c>
      <c r="F95" s="101"/>
      <c r="G95" s="102"/>
      <c r="H95" s="101"/>
      <c r="I95" s="101"/>
      <c r="J95" s="101"/>
      <c r="K95" s="20"/>
      <c r="L95" s="10"/>
      <c r="M95" s="10"/>
      <c r="N95" s="10"/>
      <c r="O95" s="10"/>
      <c r="P95" s="10"/>
      <c r="Q95" s="10"/>
    </row>
    <row r="96" spans="1:17" ht="24.95" customHeight="1" thickBot="1" x14ac:dyDescent="0.3">
      <c r="A96" s="608" t="s">
        <v>2512</v>
      </c>
      <c r="B96" s="609"/>
      <c r="C96" s="609"/>
      <c r="D96" s="34" t="str">
        <f>DATA!B267</f>
        <v>Blank Form</v>
      </c>
      <c r="E96" s="99" t="str">
        <f>DATA!B268</f>
        <v>BF</v>
      </c>
      <c r="F96" s="101"/>
      <c r="G96" s="102"/>
      <c r="H96" s="101"/>
      <c r="I96" s="101"/>
      <c r="J96" s="101"/>
      <c r="K96" s="20"/>
      <c r="L96" s="10"/>
      <c r="M96" s="10"/>
      <c r="N96" s="10"/>
      <c r="O96" s="10"/>
      <c r="P96" s="10"/>
      <c r="Q96" s="10"/>
    </row>
    <row r="97" spans="1:17" ht="24.95" customHeight="1" thickBot="1" x14ac:dyDescent="0.3">
      <c r="A97" s="608" t="s">
        <v>2513</v>
      </c>
      <c r="B97" s="609"/>
      <c r="C97" s="610"/>
      <c r="D97" s="34" t="str">
        <f>DATA!B288</f>
        <v>Blank Form</v>
      </c>
      <c r="E97" s="100" t="str">
        <f>DATA!B289</f>
        <v>BF</v>
      </c>
      <c r="F97" s="101"/>
      <c r="G97" s="102"/>
      <c r="H97" s="101"/>
      <c r="I97" s="101"/>
      <c r="J97" s="101"/>
      <c r="K97" s="20"/>
      <c r="L97" s="10"/>
      <c r="M97" s="10"/>
      <c r="N97" s="10"/>
      <c r="O97" s="10"/>
      <c r="P97" s="10"/>
      <c r="Q97" s="10"/>
    </row>
    <row r="98" spans="1:17" ht="15.75" customHeight="1" thickBot="1" x14ac:dyDescent="0.3">
      <c r="A98" s="783" t="s">
        <v>1049</v>
      </c>
      <c r="B98" s="784"/>
      <c r="C98" s="785"/>
      <c r="D98" s="51"/>
      <c r="E98" s="406" t="str">
        <f>IF(OR(E93=definitions!$A$12,E94=definitions!$A$12,E95=definitions!$A$12,E96=definitions!$A$12,E97=definitions!$A$12),definitions!A28,IF(OR(E93=definitions!$A$11,E94=definitions!$A$11,E95=definitions!$A$11,E96=definitions!$A$11,E97=definitions!$A$11),definitions!$A$11,IF(OR(E93=definitions!$A$13,E94=definitions!$A$13,E95=definitions!$A$13,E96=definitions!$A$13,E97=definitions!$A$13),definitions!$A$13,SUM(E93:E97))))</f>
        <v>BF</v>
      </c>
      <c r="F98" s="101"/>
      <c r="G98" s="101"/>
      <c r="H98" s="101"/>
      <c r="I98" s="101"/>
      <c r="J98" s="101"/>
      <c r="K98" s="21"/>
      <c r="L98" s="10"/>
      <c r="M98" s="10"/>
      <c r="N98" s="10"/>
      <c r="O98" s="10"/>
      <c r="P98" s="10"/>
      <c r="Q98" s="10"/>
    </row>
    <row r="99" spans="1:17" ht="27.75" customHeight="1" thickBot="1" x14ac:dyDescent="0.3">
      <c r="A99" s="786" t="s">
        <v>1050</v>
      </c>
      <c r="B99" s="787"/>
      <c r="C99" s="788"/>
      <c r="D99" s="789" t="str">
        <f>DATA!B291</f>
        <v>Blank Form</v>
      </c>
      <c r="E99" s="790"/>
      <c r="F99" s="790"/>
      <c r="G99" s="791"/>
      <c r="H99" s="95"/>
      <c r="I99" s="95"/>
      <c r="J99" s="96"/>
      <c r="L99" s="10"/>
      <c r="M99" s="10"/>
      <c r="N99" s="10"/>
      <c r="O99" s="10"/>
      <c r="P99" s="10"/>
      <c r="Q99" s="10"/>
    </row>
    <row r="100" spans="1:17" ht="15.75" customHeight="1"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5"/>
      <c r="E102" s="95"/>
      <c r="F102" s="95"/>
      <c r="G102" s="95"/>
      <c r="H102" s="95"/>
      <c r="I102" s="95"/>
      <c r="J102" s="95"/>
      <c r="K102" s="95"/>
      <c r="L102" s="95"/>
      <c r="M102" s="95"/>
      <c r="N102" s="95"/>
      <c r="O102" s="95"/>
      <c r="P102" s="95"/>
      <c r="Q102" s="96"/>
    </row>
    <row r="103" spans="1:17" x14ac:dyDescent="0.25">
      <c r="A103" s="96"/>
      <c r="B103" s="96"/>
      <c r="C103" s="96"/>
      <c r="D103" s="95"/>
      <c r="E103" s="95"/>
      <c r="F103" s="95"/>
      <c r="G103" s="95"/>
      <c r="H103" s="95"/>
      <c r="I103" s="95"/>
      <c r="J103" s="95"/>
      <c r="K103" s="95"/>
      <c r="L103" s="95"/>
      <c r="M103" s="95"/>
      <c r="N103" s="95"/>
      <c r="O103" s="95"/>
      <c r="P103" s="95"/>
      <c r="Q103" s="96"/>
    </row>
    <row r="104" spans="1:17" ht="15.75" customHeight="1" x14ac:dyDescent="0.25">
      <c r="A104" s="96"/>
      <c r="B104" s="96"/>
      <c r="C104" s="96"/>
      <c r="D104" s="95"/>
      <c r="E104" s="95"/>
      <c r="F104" s="95"/>
      <c r="G104" s="95"/>
      <c r="H104" s="95"/>
      <c r="I104" s="95"/>
      <c r="J104" s="95"/>
      <c r="K104" s="95"/>
      <c r="L104" s="95"/>
      <c r="M104" s="95"/>
      <c r="N104" s="95"/>
      <c r="O104" s="95"/>
      <c r="P104" s="95"/>
      <c r="Q104" s="96"/>
    </row>
    <row r="105" spans="1:17" ht="15.75" customHeight="1" x14ac:dyDescent="0.25">
      <c r="A105" s="96"/>
      <c r="B105" s="96"/>
      <c r="C105" s="96"/>
      <c r="D105" s="95"/>
      <c r="E105" s="95"/>
      <c r="F105" s="95"/>
      <c r="G105" s="95"/>
      <c r="H105" s="95"/>
      <c r="I105" s="95"/>
      <c r="J105" s="95"/>
      <c r="K105" s="95"/>
      <c r="L105" s="95"/>
      <c r="M105" s="95"/>
      <c r="N105" s="95"/>
      <c r="O105" s="95"/>
      <c r="P105" s="95"/>
      <c r="Q105" s="96"/>
    </row>
    <row r="106" spans="1:17" ht="15.75" customHeight="1" x14ac:dyDescent="0.25">
      <c r="A106" s="96"/>
      <c r="B106" s="96"/>
      <c r="C106" s="96"/>
      <c r="D106" s="95"/>
      <c r="E106" s="95"/>
      <c r="F106" s="95"/>
      <c r="G106" s="95"/>
      <c r="H106" s="95"/>
      <c r="I106" s="95"/>
      <c r="J106" s="95"/>
      <c r="K106" s="95"/>
      <c r="L106" s="95"/>
      <c r="M106" s="95"/>
      <c r="N106" s="95"/>
      <c r="O106" s="95"/>
      <c r="P106" s="95"/>
      <c r="Q106" s="96"/>
    </row>
    <row r="107" spans="1:17" ht="15.75" customHeight="1" x14ac:dyDescent="0.25">
      <c r="A107" s="96"/>
      <c r="B107" s="96"/>
      <c r="C107" s="96"/>
      <c r="D107" s="95"/>
      <c r="E107" s="95"/>
      <c r="F107" s="95"/>
      <c r="G107" s="95"/>
      <c r="H107" s="95"/>
      <c r="I107" s="95"/>
      <c r="J107" s="95"/>
      <c r="K107" s="95"/>
      <c r="L107" s="95"/>
      <c r="M107" s="95"/>
      <c r="N107" s="95"/>
      <c r="O107" s="95"/>
      <c r="P107" s="95"/>
      <c r="Q107" s="96"/>
    </row>
    <row r="108" spans="1:17" ht="15.75" customHeight="1" x14ac:dyDescent="0.25">
      <c r="A108" s="96"/>
      <c r="B108" s="96"/>
      <c r="C108" s="96"/>
      <c r="D108" s="95"/>
      <c r="E108" s="95"/>
      <c r="F108" s="95"/>
      <c r="G108" s="95"/>
      <c r="H108" s="95"/>
      <c r="I108" s="95"/>
      <c r="J108" s="95"/>
      <c r="K108" s="95"/>
      <c r="L108" s="95"/>
      <c r="M108" s="95"/>
      <c r="N108" s="95"/>
      <c r="O108" s="95"/>
      <c r="P108" s="95"/>
      <c r="Q108" s="96"/>
    </row>
    <row r="109" spans="1:17" ht="15.75" customHeight="1" x14ac:dyDescent="0.25">
      <c r="A109" s="96"/>
      <c r="B109" s="96"/>
      <c r="C109" s="96"/>
      <c r="D109" s="95"/>
      <c r="E109" s="95"/>
      <c r="F109" s="95"/>
      <c r="G109" s="95"/>
      <c r="H109" s="95"/>
      <c r="I109" s="95"/>
      <c r="J109" s="95"/>
      <c r="K109" s="95"/>
      <c r="L109" s="95"/>
      <c r="M109" s="95"/>
      <c r="N109" s="95"/>
      <c r="O109" s="95"/>
      <c r="P109" s="95"/>
      <c r="Q109" s="96"/>
    </row>
    <row r="110" spans="1:17" ht="15.75" customHeight="1" x14ac:dyDescent="0.25">
      <c r="A110" s="96"/>
      <c r="B110" s="96"/>
      <c r="C110" s="96"/>
      <c r="D110" s="95"/>
      <c r="E110" s="95"/>
      <c r="F110" s="95"/>
      <c r="G110" s="95"/>
      <c r="H110" s="95"/>
      <c r="I110" s="95"/>
      <c r="J110" s="95"/>
      <c r="K110" s="95"/>
      <c r="L110" s="95"/>
      <c r="M110" s="95"/>
      <c r="N110" s="95"/>
      <c r="O110" s="95"/>
      <c r="P110" s="95"/>
      <c r="Q110" s="96"/>
    </row>
    <row r="111" spans="1:17" ht="15.75" customHeight="1" x14ac:dyDescent="0.25">
      <c r="A111" s="96"/>
      <c r="B111" s="96"/>
      <c r="C111" s="96"/>
      <c r="D111" s="95"/>
      <c r="E111" s="95"/>
      <c r="F111" s="95"/>
      <c r="G111" s="95"/>
      <c r="H111" s="95"/>
      <c r="I111" s="95"/>
      <c r="J111" s="95"/>
      <c r="K111" s="95"/>
      <c r="L111" s="95"/>
      <c r="M111" s="95"/>
      <c r="N111" s="95"/>
      <c r="O111" s="95"/>
      <c r="P111" s="95"/>
      <c r="Q111" s="96"/>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6"/>
      <c r="E113" s="96"/>
      <c r="F113" s="96"/>
      <c r="G113" s="96"/>
      <c r="H113" s="96"/>
      <c r="I113" s="96"/>
      <c r="J113" s="96"/>
      <c r="K113" s="96"/>
      <c r="L113" s="95"/>
      <c r="M113" s="95"/>
      <c r="N113" s="95"/>
      <c r="O113" s="95"/>
      <c r="P113" s="95"/>
      <c r="Q113" s="95"/>
    </row>
    <row r="114" spans="1:17" x14ac:dyDescent="0.25">
      <c r="A114" s="96"/>
      <c r="B114" s="96"/>
      <c r="C114" s="96"/>
      <c r="D114" s="96"/>
      <c r="E114" s="96"/>
      <c r="F114" s="96"/>
      <c r="G114" s="96"/>
      <c r="H114" s="96"/>
      <c r="I114" s="96"/>
      <c r="J114" s="96"/>
      <c r="K114" s="96"/>
      <c r="L114" s="95"/>
      <c r="M114" s="95"/>
      <c r="N114" s="95"/>
      <c r="O114" s="95"/>
      <c r="P114" s="95"/>
      <c r="Q114" s="95"/>
    </row>
    <row r="115" spans="1:17" x14ac:dyDescent="0.25">
      <c r="A115" s="96"/>
      <c r="B115" s="96"/>
      <c r="C115" s="96"/>
      <c r="D115" s="96"/>
      <c r="E115" s="96"/>
      <c r="F115" s="96"/>
      <c r="G115" s="96"/>
      <c r="H115" s="96"/>
      <c r="I115" s="96"/>
      <c r="J115" s="96"/>
      <c r="K115" s="96"/>
      <c r="L115" s="95"/>
      <c r="M115" s="95"/>
      <c r="N115" s="95"/>
      <c r="O115" s="95"/>
      <c r="P115" s="95"/>
      <c r="Q115" s="95"/>
    </row>
    <row r="116" spans="1:17" x14ac:dyDescent="0.25">
      <c r="A116" s="96"/>
      <c r="B116" s="96"/>
      <c r="C116" s="96"/>
      <c r="D116" s="96"/>
      <c r="E116" s="96"/>
      <c r="F116" s="96"/>
      <c r="G116" s="96"/>
      <c r="H116" s="96"/>
      <c r="I116" s="96"/>
      <c r="J116" s="96"/>
      <c r="K116" s="96"/>
      <c r="L116" s="95"/>
      <c r="M116" s="95"/>
      <c r="N116" s="95"/>
      <c r="O116" s="95"/>
      <c r="P116" s="95"/>
      <c r="Q116" s="95"/>
    </row>
    <row r="117" spans="1:17" x14ac:dyDescent="0.25">
      <c r="A117" s="96"/>
      <c r="B117" s="96"/>
      <c r="C117" s="96"/>
      <c r="D117" s="96"/>
      <c r="E117" s="96"/>
      <c r="F117" s="96"/>
      <c r="G117" s="96"/>
      <c r="H117" s="96"/>
      <c r="I117" s="96"/>
      <c r="J117" s="96"/>
      <c r="K117" s="96"/>
      <c r="L117" s="95"/>
      <c r="M117" s="95"/>
      <c r="N117" s="95"/>
      <c r="O117" s="95"/>
      <c r="P117" s="95"/>
      <c r="Q117" s="95"/>
    </row>
    <row r="118" spans="1:17" x14ac:dyDescent="0.25">
      <c r="A118" s="96"/>
      <c r="B118" s="96"/>
      <c r="C118" s="96"/>
      <c r="D118" s="96"/>
      <c r="E118" s="96"/>
      <c r="F118" s="96"/>
      <c r="G118" s="96"/>
      <c r="H118" s="96"/>
      <c r="I118" s="96"/>
      <c r="J118" s="96"/>
      <c r="K118" s="96"/>
      <c r="L118" s="95"/>
      <c r="M118" s="95"/>
      <c r="N118" s="95"/>
      <c r="O118" s="95"/>
      <c r="P118" s="95"/>
      <c r="Q118" s="95"/>
    </row>
    <row r="119" spans="1:17" x14ac:dyDescent="0.25">
      <c r="A119" s="96"/>
      <c r="B119" s="96"/>
      <c r="C119" s="96"/>
      <c r="D119" s="96"/>
      <c r="E119" s="96"/>
      <c r="F119" s="96"/>
      <c r="G119" s="96"/>
      <c r="H119" s="96"/>
      <c r="I119" s="96"/>
      <c r="J119" s="96"/>
      <c r="K119" s="96"/>
      <c r="L119" s="95"/>
      <c r="M119" s="95"/>
      <c r="N119" s="95"/>
      <c r="O119" s="95"/>
      <c r="P119" s="95"/>
      <c r="Q119" s="95"/>
    </row>
    <row r="120" spans="1:17" x14ac:dyDescent="0.25">
      <c r="A120" s="96"/>
      <c r="B120" s="96"/>
      <c r="C120" s="96"/>
      <c r="D120" s="96"/>
      <c r="E120" s="96"/>
      <c r="F120" s="96"/>
      <c r="G120" s="96"/>
      <c r="H120" s="96"/>
      <c r="I120" s="96"/>
      <c r="J120" s="96"/>
      <c r="K120" s="96"/>
      <c r="L120" s="95"/>
      <c r="M120" s="95"/>
      <c r="N120" s="95"/>
      <c r="O120" s="95"/>
      <c r="P120" s="95"/>
      <c r="Q120" s="95"/>
    </row>
    <row r="121" spans="1:17" x14ac:dyDescent="0.25">
      <c r="A121" s="96"/>
      <c r="B121" s="96"/>
      <c r="C121" s="96"/>
      <c r="D121" s="96"/>
      <c r="E121" s="96"/>
      <c r="F121" s="96"/>
      <c r="G121" s="96"/>
      <c r="H121" s="96"/>
      <c r="I121" s="96"/>
      <c r="J121" s="96"/>
      <c r="K121" s="96"/>
      <c r="L121" s="95"/>
      <c r="M121" s="95"/>
      <c r="N121" s="95"/>
      <c r="O121" s="95"/>
      <c r="P121" s="95"/>
      <c r="Q121" s="95"/>
    </row>
    <row r="122" spans="1:17" x14ac:dyDescent="0.25">
      <c r="A122" s="96"/>
      <c r="B122" s="96"/>
      <c r="C122" s="96"/>
      <c r="D122" s="96"/>
      <c r="E122" s="96"/>
      <c r="F122" s="96"/>
      <c r="G122" s="96"/>
      <c r="H122" s="96"/>
      <c r="I122" s="96"/>
      <c r="J122" s="96"/>
      <c r="K122" s="96"/>
      <c r="L122" s="95"/>
      <c r="M122" s="95"/>
      <c r="N122" s="95"/>
      <c r="O122" s="95"/>
      <c r="P122" s="95"/>
      <c r="Q122" s="95"/>
    </row>
    <row r="123" spans="1:17" x14ac:dyDescent="0.25">
      <c r="A123" s="96"/>
      <c r="B123" s="96"/>
      <c r="C123" s="96"/>
      <c r="D123" s="96"/>
      <c r="E123" s="96"/>
      <c r="F123" s="96"/>
      <c r="G123" s="96"/>
      <c r="H123" s="96"/>
      <c r="I123" s="96"/>
      <c r="J123" s="96"/>
      <c r="K123" s="96"/>
      <c r="L123" s="95"/>
      <c r="M123" s="95"/>
      <c r="N123" s="95"/>
      <c r="O123" s="95"/>
      <c r="P123" s="95"/>
      <c r="Q123" s="95"/>
    </row>
  </sheetData>
  <sheetProtection password="C50A" sheet="1" objects="1" scenarios="1" selectLockedCells="1"/>
  <mergeCells count="126">
    <mergeCell ref="L64:O66"/>
    <mergeCell ref="G18:H18"/>
    <mergeCell ref="B88:F88"/>
    <mergeCell ref="B89:F89"/>
    <mergeCell ref="B90:F90"/>
    <mergeCell ref="E41:F41"/>
    <mergeCell ref="H43:H45"/>
    <mergeCell ref="C31:D31"/>
    <mergeCell ref="B79:F79"/>
    <mergeCell ref="B80:F80"/>
    <mergeCell ref="B81:F81"/>
    <mergeCell ref="B82:F82"/>
    <mergeCell ref="B83:F83"/>
    <mergeCell ref="B84:F84"/>
    <mergeCell ref="B85:F85"/>
    <mergeCell ref="B86:F86"/>
    <mergeCell ref="B87:F87"/>
    <mergeCell ref="G85:K85"/>
    <mergeCell ref="G86:K86"/>
    <mergeCell ref="G89:J89"/>
    <mergeCell ref="G88:J88"/>
    <mergeCell ref="G87:K87"/>
    <mergeCell ref="G84:K84"/>
    <mergeCell ref="G83:K83"/>
    <mergeCell ref="A78:F78"/>
    <mergeCell ref="A99:C99"/>
    <mergeCell ref="A98:C98"/>
    <mergeCell ref="A96:C96"/>
    <mergeCell ref="A97:C97"/>
    <mergeCell ref="D99:G99"/>
    <mergeCell ref="A95:C95"/>
    <mergeCell ref="A92:C92"/>
    <mergeCell ref="A93:C93"/>
    <mergeCell ref="A94:C94"/>
    <mergeCell ref="G78:J78"/>
    <mergeCell ref="A61:F63"/>
    <mergeCell ref="G61:J63"/>
    <mergeCell ref="A64:F77"/>
    <mergeCell ref="G64:J77"/>
    <mergeCell ref="G79:K79"/>
    <mergeCell ref="G82:K82"/>
    <mergeCell ref="G80:K80"/>
    <mergeCell ref="G81:K81"/>
    <mergeCell ref="B22:B23"/>
    <mergeCell ref="B49:B50"/>
    <mergeCell ref="B34:B35"/>
    <mergeCell ref="I59:J60"/>
    <mergeCell ref="A55:B55"/>
    <mergeCell ref="C54:D54"/>
    <mergeCell ref="E54:F54"/>
    <mergeCell ref="E55:F55"/>
    <mergeCell ref="G54:H54"/>
    <mergeCell ref="G55:H55"/>
    <mergeCell ref="I54:J54"/>
    <mergeCell ref="I55:J55"/>
    <mergeCell ref="C55:D55"/>
    <mergeCell ref="A36:J36"/>
    <mergeCell ref="A51:J51"/>
    <mergeCell ref="A53:J53"/>
    <mergeCell ref="A54:B54"/>
    <mergeCell ref="B59:B60"/>
    <mergeCell ref="A26:J26"/>
    <mergeCell ref="E27:F27"/>
    <mergeCell ref="C40:D40"/>
    <mergeCell ref="I49:J50"/>
    <mergeCell ref="C28:D28"/>
    <mergeCell ref="I34:J35"/>
    <mergeCell ref="A38:J38"/>
    <mergeCell ref="A28:B28"/>
    <mergeCell ref="A39:B39"/>
    <mergeCell ref="C39:D39"/>
    <mergeCell ref="E39:F39"/>
    <mergeCell ref="E40:F40"/>
    <mergeCell ref="G40:H40"/>
    <mergeCell ref="I39:J39"/>
    <mergeCell ref="I40:J40"/>
    <mergeCell ref="G39:H39"/>
    <mergeCell ref="G28:H28"/>
    <mergeCell ref="A1:J1"/>
    <mergeCell ref="A3:J3"/>
    <mergeCell ref="A4:B4"/>
    <mergeCell ref="C4:D4"/>
    <mergeCell ref="E4:F4"/>
    <mergeCell ref="A40:B40"/>
    <mergeCell ref="A27:B27"/>
    <mergeCell ref="C27:D27"/>
    <mergeCell ref="E28:F28"/>
    <mergeCell ref="G27:H27"/>
    <mergeCell ref="A5:B5"/>
    <mergeCell ref="C14:D14"/>
    <mergeCell ref="E14:F14"/>
    <mergeCell ref="G14:H14"/>
    <mergeCell ref="A16:B16"/>
    <mergeCell ref="C16:D16"/>
    <mergeCell ref="I11:J12"/>
    <mergeCell ref="C5:D5"/>
    <mergeCell ref="I27:J27"/>
    <mergeCell ref="I28:J28"/>
    <mergeCell ref="I22:J23"/>
    <mergeCell ref="A24:J24"/>
    <mergeCell ref="E16:F16"/>
    <mergeCell ref="G16:H16"/>
    <mergeCell ref="L59:P60"/>
    <mergeCell ref="L11:P12"/>
    <mergeCell ref="L22:P23"/>
    <mergeCell ref="L34:P35"/>
    <mergeCell ref="L49:P50"/>
    <mergeCell ref="C2:D2"/>
    <mergeCell ref="E2:F2"/>
    <mergeCell ref="G2:H2"/>
    <mergeCell ref="I2:J2"/>
    <mergeCell ref="A15:J15"/>
    <mergeCell ref="A17:B17"/>
    <mergeCell ref="I16:J16"/>
    <mergeCell ref="I17:J17"/>
    <mergeCell ref="C17:D17"/>
    <mergeCell ref="G5:H5"/>
    <mergeCell ref="I4:J4"/>
    <mergeCell ref="I5:J5"/>
    <mergeCell ref="G4:H4"/>
    <mergeCell ref="E5:F5"/>
    <mergeCell ref="E17:F17"/>
    <mergeCell ref="I14:J14"/>
    <mergeCell ref="A13:J13"/>
    <mergeCell ref="B11:B12"/>
    <mergeCell ref="G17:H17"/>
  </mergeCells>
  <phoneticPr fontId="19" type="noConversion"/>
  <conditionalFormatting sqref="D97">
    <cfRule type="expression" dxfId="339" priority="95" stopIfTrue="1">
      <formula>($G$8="*")</formula>
    </cfRule>
  </conditionalFormatting>
  <conditionalFormatting sqref="D97">
    <cfRule type="expression" dxfId="338" priority="94" stopIfTrue="1">
      <formula>($H$8="*")</formula>
    </cfRule>
  </conditionalFormatting>
  <conditionalFormatting sqref="D97">
    <cfRule type="expression" dxfId="337" priority="93" stopIfTrue="1">
      <formula>($I$8="*")</formula>
    </cfRule>
  </conditionalFormatting>
  <conditionalFormatting sqref="D97">
    <cfRule type="expression" dxfId="336" priority="92" stopIfTrue="1">
      <formula>($J$8="*")</formula>
    </cfRule>
  </conditionalFormatting>
  <conditionalFormatting sqref="D97">
    <cfRule type="expression" dxfId="335" priority="91" stopIfTrue="1">
      <formula>($K$8="*")</formula>
    </cfRule>
  </conditionalFormatting>
  <conditionalFormatting sqref="E93">
    <cfRule type="expression" dxfId="334" priority="51" stopIfTrue="1">
      <formula>($K$5="*")</formula>
    </cfRule>
  </conditionalFormatting>
  <conditionalFormatting sqref="E93:E94">
    <cfRule type="expression" dxfId="333" priority="83" stopIfTrue="1">
      <formula>($I$5="*")</formula>
    </cfRule>
  </conditionalFormatting>
  <conditionalFormatting sqref="E94">
    <cfRule type="expression" dxfId="332" priority="81" stopIfTrue="1">
      <formula>($K$5="*")</formula>
    </cfRule>
  </conditionalFormatting>
  <conditionalFormatting sqref="E95">
    <cfRule type="expression" dxfId="331" priority="80" stopIfTrue="1">
      <formula>($G$6="*")</formula>
    </cfRule>
  </conditionalFormatting>
  <conditionalFormatting sqref="E95">
    <cfRule type="expression" dxfId="330" priority="79" stopIfTrue="1">
      <formula>($H$6="*")</formula>
    </cfRule>
  </conditionalFormatting>
  <conditionalFormatting sqref="E95">
    <cfRule type="expression" dxfId="329" priority="78" stopIfTrue="1">
      <formula>($I$6="*")</formula>
    </cfRule>
  </conditionalFormatting>
  <conditionalFormatting sqref="E95">
    <cfRule type="expression" dxfId="328" priority="77" stopIfTrue="1">
      <formula>($J$6="*")</formula>
    </cfRule>
  </conditionalFormatting>
  <conditionalFormatting sqref="E95">
    <cfRule type="expression" dxfId="327" priority="76" stopIfTrue="1">
      <formula>($K$6="*")</formula>
    </cfRule>
  </conditionalFormatting>
  <conditionalFormatting sqref="E96">
    <cfRule type="expression" dxfId="326" priority="75" stopIfTrue="1">
      <formula>($G$7="*")</formula>
    </cfRule>
  </conditionalFormatting>
  <conditionalFormatting sqref="E96">
    <cfRule type="expression" dxfId="325" priority="74" stopIfTrue="1">
      <formula>($H$7="*")</formula>
    </cfRule>
  </conditionalFormatting>
  <conditionalFormatting sqref="E96">
    <cfRule type="expression" dxfId="324" priority="71" stopIfTrue="1">
      <formula>($K$7="*")</formula>
    </cfRule>
  </conditionalFormatting>
  <conditionalFormatting sqref="E97">
    <cfRule type="expression" dxfId="323" priority="70" stopIfTrue="1">
      <formula>($G$8="*")</formula>
    </cfRule>
  </conditionalFormatting>
  <conditionalFormatting sqref="E97">
    <cfRule type="expression" dxfId="322" priority="69" stopIfTrue="1">
      <formula>($H$8="*")</formula>
    </cfRule>
  </conditionalFormatting>
  <conditionalFormatting sqref="E97">
    <cfRule type="expression" dxfId="321" priority="68" stopIfTrue="1">
      <formula>($I$8="*")</formula>
    </cfRule>
  </conditionalFormatting>
  <conditionalFormatting sqref="E97">
    <cfRule type="expression" dxfId="320" priority="67" stopIfTrue="1">
      <formula>($J$8="*")</formula>
    </cfRule>
  </conditionalFormatting>
  <conditionalFormatting sqref="E97">
    <cfRule type="expression" dxfId="319" priority="66" stopIfTrue="1">
      <formula>($K$8="*")</formula>
    </cfRule>
  </conditionalFormatting>
  <conditionalFormatting sqref="D93:D96">
    <cfRule type="expression" dxfId="318" priority="26" stopIfTrue="1">
      <formula>($K$9="*")</formula>
    </cfRule>
  </conditionalFormatting>
  <conditionalFormatting sqref="D93:D96">
    <cfRule type="expression" dxfId="317" priority="30" stopIfTrue="1">
      <formula>($G$9="*")</formula>
    </cfRule>
  </conditionalFormatting>
  <conditionalFormatting sqref="D93:D96">
    <cfRule type="expression" dxfId="316" priority="29" stopIfTrue="1">
      <formula>($H$9="*")</formula>
    </cfRule>
  </conditionalFormatting>
  <conditionalFormatting sqref="D93:D96">
    <cfRule type="expression" dxfId="315" priority="28" stopIfTrue="1">
      <formula>($I$9="*")</formula>
    </cfRule>
  </conditionalFormatting>
  <conditionalFormatting sqref="D93:D96">
    <cfRule type="expression" dxfId="314" priority="27" stopIfTrue="1">
      <formula>($J$9="*")</formula>
    </cfRule>
  </conditionalFormatting>
  <conditionalFormatting sqref="E93:E94">
    <cfRule type="expression" dxfId="313" priority="256" stopIfTrue="1">
      <formula>(#REF!="*")</formula>
    </cfRule>
  </conditionalFormatting>
  <conditionalFormatting sqref="E93:E94">
    <cfRule type="expression" dxfId="312" priority="257" stopIfTrue="1">
      <formula>($G$5="*")</formula>
    </cfRule>
  </conditionalFormatting>
  <conditionalFormatting sqref="E93:E94">
    <cfRule type="expression" dxfId="311" priority="258" stopIfTrue="1">
      <formula>(#REF!="*")</formula>
    </cfRule>
  </conditionalFormatting>
  <conditionalFormatting sqref="E96">
    <cfRule type="expression" dxfId="310" priority="259" stopIfTrue="1">
      <formula>(#REF!="*")</formula>
    </cfRule>
  </conditionalFormatting>
  <conditionalFormatting sqref="E96">
    <cfRule type="expression" dxfId="309" priority="272" stopIfTrue="1">
      <formula>($J$7="*")</formula>
    </cfRule>
  </conditionalFormatting>
  <pageMargins left="0" right="0" top="0.5" bottom="0" header="0.5" footer="0.5"/>
  <pageSetup orientation="portrait" horizontalDpi="4294967292" verticalDpi="4294967292"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79</xdr:row>
                    <xdr:rowOff>0</xdr:rowOff>
                  </from>
                  <to>
                    <xdr:col>2</xdr:col>
                    <xdr:colOff>76200</xdr:colOff>
                    <xdr:row>79</xdr:row>
                    <xdr:rowOff>219075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80</xdr:row>
                    <xdr:rowOff>9525</xdr:rowOff>
                  </from>
                  <to>
                    <xdr:col>2</xdr:col>
                    <xdr:colOff>152400</xdr:colOff>
                    <xdr:row>80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81</xdr:row>
                    <xdr:rowOff>9525</xdr:rowOff>
                  </from>
                  <to>
                    <xdr:col>2</xdr:col>
                    <xdr:colOff>209550</xdr:colOff>
                    <xdr:row>81</xdr:row>
                    <xdr:rowOff>228600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82</xdr:row>
                    <xdr:rowOff>19050</xdr:rowOff>
                  </from>
                  <to>
                    <xdr:col>2</xdr:col>
                    <xdr:colOff>190500</xdr:colOff>
                    <xdr:row>82</xdr:row>
                    <xdr:rowOff>228600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83</xdr:row>
                    <xdr:rowOff>9525</xdr:rowOff>
                  </from>
                  <to>
                    <xdr:col>2</xdr:col>
                    <xdr:colOff>171450</xdr:colOff>
                    <xdr:row>83</xdr:row>
                    <xdr:rowOff>228600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84</xdr:row>
                    <xdr:rowOff>9525</xdr:rowOff>
                  </from>
                  <to>
                    <xdr:col>2</xdr:col>
                    <xdr:colOff>171450</xdr:colOff>
                    <xdr:row>84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85</xdr:row>
                    <xdr:rowOff>19050</xdr:rowOff>
                  </from>
                  <to>
                    <xdr:col>2</xdr:col>
                    <xdr:colOff>171450</xdr:colOff>
                    <xdr:row>85</xdr:row>
                    <xdr:rowOff>228600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86</xdr:row>
                    <xdr:rowOff>9525</xdr:rowOff>
                  </from>
                  <to>
                    <xdr:col>2</xdr:col>
                    <xdr:colOff>152400</xdr:colOff>
                    <xdr:row>86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78</xdr:row>
                    <xdr:rowOff>0</xdr:rowOff>
                  </from>
                  <to>
                    <xdr:col>2</xdr:col>
                    <xdr:colOff>142875</xdr:colOff>
                    <xdr:row>78</xdr:row>
                    <xdr:rowOff>219075</xdr:rowOff>
                  </to>
                </anchor>
              </controlPr>
            </control>
          </mc:Choice>
        </mc:AlternateContent>
        <mc:AlternateContent xmlns:mc="http://schemas.openxmlformats.org/markup-compatibility/2006">
          <mc:Choice Requires="x14">
            <control shapeId="18627" r:id="rId13" name="Check Box 195">
              <controlPr defaultSize="0" autoFill="0" autoLine="0" autoPict="0">
                <anchor moveWithCells="1">
                  <from>
                    <xdr:col>0</xdr:col>
                    <xdr:colOff>9525</xdr:colOff>
                    <xdr:row>87</xdr:row>
                    <xdr:rowOff>38100</xdr:rowOff>
                  </from>
                  <to>
                    <xdr:col>1</xdr:col>
                    <xdr:colOff>38100</xdr:colOff>
                    <xdr:row>87</xdr:row>
                    <xdr:rowOff>266700</xdr:rowOff>
                  </to>
                </anchor>
              </controlPr>
            </control>
          </mc:Choice>
        </mc:AlternateContent>
        <mc:AlternateContent xmlns:mc="http://schemas.openxmlformats.org/markup-compatibility/2006">
          <mc:Choice Requires="x14">
            <control shapeId="18628" r:id="rId14" name="Check Box 196">
              <controlPr defaultSize="0" autoFill="0" autoLine="0" autoPict="0">
                <anchor moveWithCells="1">
                  <from>
                    <xdr:col>0</xdr:col>
                    <xdr:colOff>9525</xdr:colOff>
                    <xdr:row>88</xdr:row>
                    <xdr:rowOff>19050</xdr:rowOff>
                  </from>
                  <to>
                    <xdr:col>0</xdr:col>
                    <xdr:colOff>228600</xdr:colOff>
                    <xdr:row>89</xdr:row>
                    <xdr:rowOff>0</xdr:rowOff>
                  </to>
                </anchor>
              </controlPr>
            </control>
          </mc:Choice>
        </mc:AlternateContent>
        <mc:AlternateContent xmlns:mc="http://schemas.openxmlformats.org/markup-compatibility/2006">
          <mc:Choice Requires="x14">
            <control shapeId="18629" r:id="rId15" name="Check Box 197">
              <controlPr defaultSize="0" autoFill="0" autoLine="0" autoPict="0">
                <anchor moveWithCells="1">
                  <from>
                    <xdr:col>0</xdr:col>
                    <xdr:colOff>9525</xdr:colOff>
                    <xdr:row>89</xdr:row>
                    <xdr:rowOff>19050</xdr:rowOff>
                  </from>
                  <to>
                    <xdr:col>0</xdr:col>
                    <xdr:colOff>219075</xdr:colOff>
                    <xdr:row>89</xdr:row>
                    <xdr:rowOff>219075</xdr:rowOff>
                  </to>
                </anchor>
              </controlPr>
            </control>
          </mc:Choice>
        </mc:AlternateContent>
        <mc:AlternateContent xmlns:mc="http://schemas.openxmlformats.org/markup-compatibility/2006">
          <mc:Choice Requires="x14">
            <control shapeId="18947" r:id="rId16" name="Check Box 515">
              <controlPr defaultSize="0" autoFill="0" autoLine="0" autoPict="0">
                <anchor moveWithCells="1">
                  <from>
                    <xdr:col>0</xdr:col>
                    <xdr:colOff>38100</xdr:colOff>
                    <xdr:row>5</xdr:row>
                    <xdr:rowOff>314325</xdr:rowOff>
                  </from>
                  <to>
                    <xdr:col>1</xdr:col>
                    <xdr:colOff>952500</xdr:colOff>
                    <xdr:row>5</xdr:row>
                    <xdr:rowOff>685800</xdr:rowOff>
                  </to>
                </anchor>
              </controlPr>
            </control>
          </mc:Choice>
        </mc:AlternateContent>
        <mc:AlternateContent xmlns:mc="http://schemas.openxmlformats.org/markup-compatibility/2006">
          <mc:Choice Requires="x14">
            <control shapeId="18948" r:id="rId17" name="Check Box 516">
              <controlPr defaultSize="0" autoFill="0" autoLine="0" autoPict="0">
                <anchor moveWithCells="1">
                  <from>
                    <xdr:col>0</xdr:col>
                    <xdr:colOff>38100</xdr:colOff>
                    <xdr:row>6</xdr:row>
                    <xdr:rowOff>180975</xdr:rowOff>
                  </from>
                  <to>
                    <xdr:col>1</xdr:col>
                    <xdr:colOff>952500</xdr:colOff>
                    <xdr:row>6</xdr:row>
                    <xdr:rowOff>561975</xdr:rowOff>
                  </to>
                </anchor>
              </controlPr>
            </control>
          </mc:Choice>
        </mc:AlternateContent>
        <mc:AlternateContent xmlns:mc="http://schemas.openxmlformats.org/markup-compatibility/2006">
          <mc:Choice Requires="x14">
            <control shapeId="18949" r:id="rId18" name="Check Box 517">
              <controlPr defaultSize="0" autoFill="0" autoLine="0" autoPict="0">
                <anchor moveWithCells="1">
                  <from>
                    <xdr:col>0</xdr:col>
                    <xdr:colOff>38100</xdr:colOff>
                    <xdr:row>7</xdr:row>
                    <xdr:rowOff>485775</xdr:rowOff>
                  </from>
                  <to>
                    <xdr:col>1</xdr:col>
                    <xdr:colOff>952500</xdr:colOff>
                    <xdr:row>7</xdr:row>
                    <xdr:rowOff>857250</xdr:rowOff>
                  </to>
                </anchor>
              </controlPr>
            </control>
          </mc:Choice>
        </mc:AlternateContent>
        <mc:AlternateContent xmlns:mc="http://schemas.openxmlformats.org/markup-compatibility/2006">
          <mc:Choice Requires="x14">
            <control shapeId="18951" r:id="rId19" name="Check Box 519">
              <controlPr defaultSize="0" autoFill="0" autoLine="0" autoPict="0">
                <anchor moveWithCells="1">
                  <from>
                    <xdr:col>0</xdr:col>
                    <xdr:colOff>28575</xdr:colOff>
                    <xdr:row>8</xdr:row>
                    <xdr:rowOff>28575</xdr:rowOff>
                  </from>
                  <to>
                    <xdr:col>1</xdr:col>
                    <xdr:colOff>942975</xdr:colOff>
                    <xdr:row>9</xdr:row>
                    <xdr:rowOff>9525</xdr:rowOff>
                  </to>
                </anchor>
              </controlPr>
            </control>
          </mc:Choice>
        </mc:AlternateContent>
        <mc:AlternateContent xmlns:mc="http://schemas.openxmlformats.org/markup-compatibility/2006">
          <mc:Choice Requires="x14">
            <control shapeId="18952" r:id="rId20" name="Check Box 520">
              <controlPr defaultSize="0" autoFill="0" autoLine="0" autoPict="0">
                <anchor moveWithCells="1">
                  <from>
                    <xdr:col>0</xdr:col>
                    <xdr:colOff>38100</xdr:colOff>
                    <xdr:row>9</xdr:row>
                    <xdr:rowOff>76200</xdr:rowOff>
                  </from>
                  <to>
                    <xdr:col>1</xdr:col>
                    <xdr:colOff>952500</xdr:colOff>
                    <xdr:row>9</xdr:row>
                    <xdr:rowOff>371475</xdr:rowOff>
                  </to>
                </anchor>
              </controlPr>
            </control>
          </mc:Choice>
        </mc:AlternateContent>
        <mc:AlternateContent xmlns:mc="http://schemas.openxmlformats.org/markup-compatibility/2006">
          <mc:Choice Requires="x14">
            <control shapeId="18953" r:id="rId21" name="Check Box 521">
              <controlPr defaultSize="0" autoFill="0" autoLine="0" autoPict="0">
                <anchor moveWithCells="1">
                  <from>
                    <xdr:col>2</xdr:col>
                    <xdr:colOff>38100</xdr:colOff>
                    <xdr:row>5</xdr:row>
                    <xdr:rowOff>314325</xdr:rowOff>
                  </from>
                  <to>
                    <xdr:col>3</xdr:col>
                    <xdr:colOff>952500</xdr:colOff>
                    <xdr:row>5</xdr:row>
                    <xdr:rowOff>666750</xdr:rowOff>
                  </to>
                </anchor>
              </controlPr>
            </control>
          </mc:Choice>
        </mc:AlternateContent>
        <mc:AlternateContent xmlns:mc="http://schemas.openxmlformats.org/markup-compatibility/2006">
          <mc:Choice Requires="x14">
            <control shapeId="18954" r:id="rId22" name="Check Box 522">
              <controlPr defaultSize="0" autoFill="0" autoLine="0" autoPict="0">
                <anchor moveWithCells="1">
                  <from>
                    <xdr:col>2</xdr:col>
                    <xdr:colOff>38100</xdr:colOff>
                    <xdr:row>6</xdr:row>
                    <xdr:rowOff>104775</xdr:rowOff>
                  </from>
                  <to>
                    <xdr:col>3</xdr:col>
                    <xdr:colOff>952500</xdr:colOff>
                    <xdr:row>6</xdr:row>
                    <xdr:rowOff>619125</xdr:rowOff>
                  </to>
                </anchor>
              </controlPr>
            </control>
          </mc:Choice>
        </mc:AlternateContent>
        <mc:AlternateContent xmlns:mc="http://schemas.openxmlformats.org/markup-compatibility/2006">
          <mc:Choice Requires="x14">
            <control shapeId="18955" r:id="rId23" name="Check Box 523">
              <controlPr defaultSize="0" autoFill="0" autoLine="0" autoPict="0">
                <anchor moveWithCells="1">
                  <from>
                    <xdr:col>2</xdr:col>
                    <xdr:colOff>38100</xdr:colOff>
                    <xdr:row>7</xdr:row>
                    <xdr:rowOff>285750</xdr:rowOff>
                  </from>
                  <to>
                    <xdr:col>3</xdr:col>
                    <xdr:colOff>952500</xdr:colOff>
                    <xdr:row>7</xdr:row>
                    <xdr:rowOff>990600</xdr:rowOff>
                  </to>
                </anchor>
              </controlPr>
            </control>
          </mc:Choice>
        </mc:AlternateContent>
        <mc:AlternateContent xmlns:mc="http://schemas.openxmlformats.org/markup-compatibility/2006">
          <mc:Choice Requires="x14">
            <control shapeId="18956" r:id="rId24" name="Check Box 524">
              <controlPr defaultSize="0" autoFill="0" autoLine="0" autoPict="0">
                <anchor moveWithCells="1">
                  <from>
                    <xdr:col>2</xdr:col>
                    <xdr:colOff>38100</xdr:colOff>
                    <xdr:row>8</xdr:row>
                    <xdr:rowOff>95250</xdr:rowOff>
                  </from>
                  <to>
                    <xdr:col>3</xdr:col>
                    <xdr:colOff>952500</xdr:colOff>
                    <xdr:row>8</xdr:row>
                    <xdr:rowOff>657225</xdr:rowOff>
                  </to>
                </anchor>
              </controlPr>
            </control>
          </mc:Choice>
        </mc:AlternateContent>
        <mc:AlternateContent xmlns:mc="http://schemas.openxmlformats.org/markup-compatibility/2006">
          <mc:Choice Requires="x14">
            <control shapeId="18957" r:id="rId25" name="Check Box 525">
              <controlPr defaultSize="0" autoFill="0" autoLine="0" autoPict="0">
                <anchor moveWithCells="1">
                  <from>
                    <xdr:col>4</xdr:col>
                    <xdr:colOff>38100</xdr:colOff>
                    <xdr:row>5</xdr:row>
                    <xdr:rowOff>333375</xdr:rowOff>
                  </from>
                  <to>
                    <xdr:col>5</xdr:col>
                    <xdr:colOff>952500</xdr:colOff>
                    <xdr:row>5</xdr:row>
                    <xdr:rowOff>628650</xdr:rowOff>
                  </to>
                </anchor>
              </controlPr>
            </control>
          </mc:Choice>
        </mc:AlternateContent>
        <mc:AlternateContent xmlns:mc="http://schemas.openxmlformats.org/markup-compatibility/2006">
          <mc:Choice Requires="x14">
            <control shapeId="18958" r:id="rId26" name="Check Box 526">
              <controlPr defaultSize="0" autoFill="0" autoLine="0" autoPict="0">
                <anchor moveWithCells="1">
                  <from>
                    <xdr:col>4</xdr:col>
                    <xdr:colOff>38100</xdr:colOff>
                    <xdr:row>6</xdr:row>
                    <xdr:rowOff>123825</xdr:rowOff>
                  </from>
                  <to>
                    <xdr:col>5</xdr:col>
                    <xdr:colOff>952500</xdr:colOff>
                    <xdr:row>6</xdr:row>
                    <xdr:rowOff>647700</xdr:rowOff>
                  </to>
                </anchor>
              </controlPr>
            </control>
          </mc:Choice>
        </mc:AlternateContent>
        <mc:AlternateContent xmlns:mc="http://schemas.openxmlformats.org/markup-compatibility/2006">
          <mc:Choice Requires="x14">
            <control shapeId="18959" r:id="rId27" name="Check Box 527">
              <controlPr defaultSize="0" autoFill="0" autoLine="0" autoPict="0">
                <anchor moveWithCells="1">
                  <from>
                    <xdr:col>4</xdr:col>
                    <xdr:colOff>38100</xdr:colOff>
                    <xdr:row>7</xdr:row>
                    <xdr:rowOff>428625</xdr:rowOff>
                  </from>
                  <to>
                    <xdr:col>5</xdr:col>
                    <xdr:colOff>952500</xdr:colOff>
                    <xdr:row>7</xdr:row>
                    <xdr:rowOff>781050</xdr:rowOff>
                  </to>
                </anchor>
              </controlPr>
            </control>
          </mc:Choice>
        </mc:AlternateContent>
        <mc:AlternateContent xmlns:mc="http://schemas.openxmlformats.org/markup-compatibility/2006">
          <mc:Choice Requires="x14">
            <control shapeId="18960" r:id="rId28" name="Check Box 528">
              <controlPr defaultSize="0" autoFill="0" autoLine="0" autoPict="0">
                <anchor moveWithCells="1">
                  <from>
                    <xdr:col>4</xdr:col>
                    <xdr:colOff>38100</xdr:colOff>
                    <xdr:row>8</xdr:row>
                    <xdr:rowOff>114300</xdr:rowOff>
                  </from>
                  <to>
                    <xdr:col>5</xdr:col>
                    <xdr:colOff>952500</xdr:colOff>
                    <xdr:row>8</xdr:row>
                    <xdr:rowOff>609600</xdr:rowOff>
                  </to>
                </anchor>
              </controlPr>
            </control>
          </mc:Choice>
        </mc:AlternateContent>
        <mc:AlternateContent xmlns:mc="http://schemas.openxmlformats.org/markup-compatibility/2006">
          <mc:Choice Requires="x14">
            <control shapeId="18961" r:id="rId29" name="Check Box 529">
              <controlPr defaultSize="0" autoFill="0" autoLine="0" autoPict="0">
                <anchor moveWithCells="1">
                  <from>
                    <xdr:col>6</xdr:col>
                    <xdr:colOff>38100</xdr:colOff>
                    <xdr:row>5</xdr:row>
                    <xdr:rowOff>114300</xdr:rowOff>
                  </from>
                  <to>
                    <xdr:col>7</xdr:col>
                    <xdr:colOff>952500</xdr:colOff>
                    <xdr:row>5</xdr:row>
                    <xdr:rowOff>819150</xdr:rowOff>
                  </to>
                </anchor>
              </controlPr>
            </control>
          </mc:Choice>
        </mc:AlternateContent>
        <mc:AlternateContent xmlns:mc="http://schemas.openxmlformats.org/markup-compatibility/2006">
          <mc:Choice Requires="x14">
            <control shapeId="18962" r:id="rId30" name="Check Box 530">
              <controlPr defaultSize="0" autoFill="0" autoLine="0" autoPict="0">
                <anchor moveWithCells="1">
                  <from>
                    <xdr:col>6</xdr:col>
                    <xdr:colOff>38100</xdr:colOff>
                    <xdr:row>6</xdr:row>
                    <xdr:rowOff>161925</xdr:rowOff>
                  </from>
                  <to>
                    <xdr:col>7</xdr:col>
                    <xdr:colOff>952500</xdr:colOff>
                    <xdr:row>6</xdr:row>
                    <xdr:rowOff>590550</xdr:rowOff>
                  </to>
                </anchor>
              </controlPr>
            </control>
          </mc:Choice>
        </mc:AlternateContent>
        <mc:AlternateContent xmlns:mc="http://schemas.openxmlformats.org/markup-compatibility/2006">
          <mc:Choice Requires="x14">
            <control shapeId="18963" r:id="rId31" name="Check Box 531">
              <controlPr defaultSize="0" autoFill="0" autoLine="0" autoPict="0">
                <anchor moveWithCells="1">
                  <from>
                    <xdr:col>6</xdr:col>
                    <xdr:colOff>38100</xdr:colOff>
                    <xdr:row>7</xdr:row>
                    <xdr:rowOff>47625</xdr:rowOff>
                  </from>
                  <to>
                    <xdr:col>7</xdr:col>
                    <xdr:colOff>952500</xdr:colOff>
                    <xdr:row>7</xdr:row>
                    <xdr:rowOff>1238250</xdr:rowOff>
                  </to>
                </anchor>
              </controlPr>
            </control>
          </mc:Choice>
        </mc:AlternateContent>
        <mc:AlternateContent xmlns:mc="http://schemas.openxmlformats.org/markup-compatibility/2006">
          <mc:Choice Requires="x14">
            <control shapeId="18964" r:id="rId32" name="Check Box 532">
              <controlPr defaultSize="0" autoFill="0" autoLine="0" autoPict="0">
                <anchor moveWithCells="1">
                  <from>
                    <xdr:col>8</xdr:col>
                    <xdr:colOff>38100</xdr:colOff>
                    <xdr:row>5</xdr:row>
                    <xdr:rowOff>47625</xdr:rowOff>
                  </from>
                  <to>
                    <xdr:col>9</xdr:col>
                    <xdr:colOff>952500</xdr:colOff>
                    <xdr:row>5</xdr:row>
                    <xdr:rowOff>914400</xdr:rowOff>
                  </to>
                </anchor>
              </controlPr>
            </control>
          </mc:Choice>
        </mc:AlternateContent>
        <mc:AlternateContent xmlns:mc="http://schemas.openxmlformats.org/markup-compatibility/2006">
          <mc:Choice Requires="x14">
            <control shapeId="18965" r:id="rId33" name="Check Box 533">
              <controlPr defaultSize="0" autoFill="0" autoLine="0" autoPict="0">
                <anchor moveWithCells="1">
                  <from>
                    <xdr:col>8</xdr:col>
                    <xdr:colOff>38100</xdr:colOff>
                    <xdr:row>6</xdr:row>
                    <xdr:rowOff>66675</xdr:rowOff>
                  </from>
                  <to>
                    <xdr:col>9</xdr:col>
                    <xdr:colOff>952500</xdr:colOff>
                    <xdr:row>6</xdr:row>
                    <xdr:rowOff>733425</xdr:rowOff>
                  </to>
                </anchor>
              </controlPr>
            </control>
          </mc:Choice>
        </mc:AlternateContent>
        <mc:AlternateContent xmlns:mc="http://schemas.openxmlformats.org/markup-compatibility/2006">
          <mc:Choice Requires="x14">
            <control shapeId="18966" r:id="rId34" name="Check Box 534">
              <controlPr defaultSize="0" autoFill="0" autoLine="0" autoPict="0">
                <anchor moveWithCells="1">
                  <from>
                    <xdr:col>8</xdr:col>
                    <xdr:colOff>38100</xdr:colOff>
                    <xdr:row>7</xdr:row>
                    <xdr:rowOff>295275</xdr:rowOff>
                  </from>
                  <to>
                    <xdr:col>9</xdr:col>
                    <xdr:colOff>952500</xdr:colOff>
                    <xdr:row>7</xdr:row>
                    <xdr:rowOff>981075</xdr:rowOff>
                  </to>
                </anchor>
              </controlPr>
            </control>
          </mc:Choice>
        </mc:AlternateContent>
        <mc:AlternateContent xmlns:mc="http://schemas.openxmlformats.org/markup-compatibility/2006">
          <mc:Choice Requires="x14">
            <control shapeId="18967" r:id="rId35" name="Check Box 535">
              <controlPr defaultSize="0" autoFill="0" autoLine="0" autoPict="0">
                <anchor moveWithCells="1">
                  <from>
                    <xdr:col>0</xdr:col>
                    <xdr:colOff>38100</xdr:colOff>
                    <xdr:row>18</xdr:row>
                    <xdr:rowOff>104775</xdr:rowOff>
                  </from>
                  <to>
                    <xdr:col>1</xdr:col>
                    <xdr:colOff>952500</xdr:colOff>
                    <xdr:row>18</xdr:row>
                    <xdr:rowOff>628650</xdr:rowOff>
                  </to>
                </anchor>
              </controlPr>
            </control>
          </mc:Choice>
        </mc:AlternateContent>
        <mc:AlternateContent xmlns:mc="http://schemas.openxmlformats.org/markup-compatibility/2006">
          <mc:Choice Requires="x14">
            <control shapeId="18968" r:id="rId36" name="Check Box 536">
              <controlPr defaultSize="0" autoFill="0" autoLine="0" autoPict="0">
                <anchor moveWithCells="1">
                  <from>
                    <xdr:col>2</xdr:col>
                    <xdr:colOff>38100</xdr:colOff>
                    <xdr:row>18</xdr:row>
                    <xdr:rowOff>28575</xdr:rowOff>
                  </from>
                  <to>
                    <xdr:col>3</xdr:col>
                    <xdr:colOff>952500</xdr:colOff>
                    <xdr:row>19</xdr:row>
                    <xdr:rowOff>9525</xdr:rowOff>
                  </to>
                </anchor>
              </controlPr>
            </control>
          </mc:Choice>
        </mc:AlternateContent>
        <mc:AlternateContent xmlns:mc="http://schemas.openxmlformats.org/markup-compatibility/2006">
          <mc:Choice Requires="x14">
            <control shapeId="18969" r:id="rId37" name="Check Box 537">
              <controlPr defaultSize="0" autoFill="0" autoLine="0" autoPict="0">
                <anchor moveWithCells="1">
                  <from>
                    <xdr:col>2</xdr:col>
                    <xdr:colOff>38100</xdr:colOff>
                    <xdr:row>19</xdr:row>
                    <xdr:rowOff>57150</xdr:rowOff>
                  </from>
                  <to>
                    <xdr:col>3</xdr:col>
                    <xdr:colOff>952500</xdr:colOff>
                    <xdr:row>19</xdr:row>
                    <xdr:rowOff>876300</xdr:rowOff>
                  </to>
                </anchor>
              </controlPr>
            </control>
          </mc:Choice>
        </mc:AlternateContent>
        <mc:AlternateContent xmlns:mc="http://schemas.openxmlformats.org/markup-compatibility/2006">
          <mc:Choice Requires="x14">
            <control shapeId="18970" r:id="rId38" name="Check Box 538">
              <controlPr defaultSize="0" autoFill="0" autoLine="0" autoPict="0">
                <anchor moveWithCells="1">
                  <from>
                    <xdr:col>4</xdr:col>
                    <xdr:colOff>38100</xdr:colOff>
                    <xdr:row>18</xdr:row>
                    <xdr:rowOff>9525</xdr:rowOff>
                  </from>
                  <to>
                    <xdr:col>5</xdr:col>
                    <xdr:colOff>952500</xdr:colOff>
                    <xdr:row>19</xdr:row>
                    <xdr:rowOff>28575</xdr:rowOff>
                  </to>
                </anchor>
              </controlPr>
            </control>
          </mc:Choice>
        </mc:AlternateContent>
        <mc:AlternateContent xmlns:mc="http://schemas.openxmlformats.org/markup-compatibility/2006">
          <mc:Choice Requires="x14">
            <control shapeId="18971" r:id="rId39" name="Check Box 539">
              <controlPr defaultSize="0" autoFill="0" autoLine="0" autoPict="0">
                <anchor moveWithCells="1">
                  <from>
                    <xdr:col>6</xdr:col>
                    <xdr:colOff>38100</xdr:colOff>
                    <xdr:row>18</xdr:row>
                    <xdr:rowOff>152400</xdr:rowOff>
                  </from>
                  <to>
                    <xdr:col>7</xdr:col>
                    <xdr:colOff>952500</xdr:colOff>
                    <xdr:row>18</xdr:row>
                    <xdr:rowOff>504825</xdr:rowOff>
                  </to>
                </anchor>
              </controlPr>
            </control>
          </mc:Choice>
        </mc:AlternateContent>
        <mc:AlternateContent xmlns:mc="http://schemas.openxmlformats.org/markup-compatibility/2006">
          <mc:Choice Requires="x14">
            <control shapeId="18972" r:id="rId40" name="Check Box 540">
              <controlPr defaultSize="0" autoFill="0" autoLine="0" autoPict="0">
                <anchor moveWithCells="1">
                  <from>
                    <xdr:col>6</xdr:col>
                    <xdr:colOff>38100</xdr:colOff>
                    <xdr:row>19</xdr:row>
                    <xdr:rowOff>238125</xdr:rowOff>
                  </from>
                  <to>
                    <xdr:col>7</xdr:col>
                    <xdr:colOff>952500</xdr:colOff>
                    <xdr:row>19</xdr:row>
                    <xdr:rowOff>723900</xdr:rowOff>
                  </to>
                </anchor>
              </controlPr>
            </control>
          </mc:Choice>
        </mc:AlternateContent>
        <mc:AlternateContent xmlns:mc="http://schemas.openxmlformats.org/markup-compatibility/2006">
          <mc:Choice Requires="x14">
            <control shapeId="18973" r:id="rId41" name="Check Box 541">
              <controlPr defaultSize="0" autoFill="0" autoLine="0" autoPict="0">
                <anchor moveWithCells="1">
                  <from>
                    <xdr:col>8</xdr:col>
                    <xdr:colOff>38100</xdr:colOff>
                    <xdr:row>17</xdr:row>
                    <xdr:rowOff>342900</xdr:rowOff>
                  </from>
                  <to>
                    <xdr:col>9</xdr:col>
                    <xdr:colOff>952500</xdr:colOff>
                    <xdr:row>19</xdr:row>
                    <xdr:rowOff>38100</xdr:rowOff>
                  </to>
                </anchor>
              </controlPr>
            </control>
          </mc:Choice>
        </mc:AlternateContent>
        <mc:AlternateContent xmlns:mc="http://schemas.openxmlformats.org/markup-compatibility/2006">
          <mc:Choice Requires="x14">
            <control shapeId="18974" r:id="rId42" name="Check Box 542">
              <controlPr defaultSize="0" autoFill="0" autoLine="0" autoPict="0">
                <anchor moveWithCells="1">
                  <from>
                    <xdr:col>8</xdr:col>
                    <xdr:colOff>38100</xdr:colOff>
                    <xdr:row>19</xdr:row>
                    <xdr:rowOff>209550</xdr:rowOff>
                  </from>
                  <to>
                    <xdr:col>9</xdr:col>
                    <xdr:colOff>952500</xdr:colOff>
                    <xdr:row>19</xdr:row>
                    <xdr:rowOff>704850</xdr:rowOff>
                  </to>
                </anchor>
              </controlPr>
            </control>
          </mc:Choice>
        </mc:AlternateContent>
        <mc:AlternateContent xmlns:mc="http://schemas.openxmlformats.org/markup-compatibility/2006">
          <mc:Choice Requires="x14">
            <control shapeId="18975" r:id="rId43" name="Check Box 543">
              <controlPr defaultSize="0" autoFill="0" autoLine="0" autoPict="0">
                <anchor moveWithCells="1">
                  <from>
                    <xdr:col>0</xdr:col>
                    <xdr:colOff>38100</xdr:colOff>
                    <xdr:row>28</xdr:row>
                    <xdr:rowOff>238125</xdr:rowOff>
                  </from>
                  <to>
                    <xdr:col>1</xdr:col>
                    <xdr:colOff>952500</xdr:colOff>
                    <xdr:row>28</xdr:row>
                    <xdr:rowOff>752475</xdr:rowOff>
                  </to>
                </anchor>
              </controlPr>
            </control>
          </mc:Choice>
        </mc:AlternateContent>
        <mc:AlternateContent xmlns:mc="http://schemas.openxmlformats.org/markup-compatibility/2006">
          <mc:Choice Requires="x14">
            <control shapeId="18976" r:id="rId44" name="Check Box 544">
              <controlPr defaultSize="0" autoFill="0" autoLine="0" autoPict="0">
                <anchor moveWithCells="1">
                  <from>
                    <xdr:col>0</xdr:col>
                    <xdr:colOff>38100</xdr:colOff>
                    <xdr:row>29</xdr:row>
                    <xdr:rowOff>85725</xdr:rowOff>
                  </from>
                  <to>
                    <xdr:col>1</xdr:col>
                    <xdr:colOff>952500</xdr:colOff>
                    <xdr:row>29</xdr:row>
                    <xdr:rowOff>828675</xdr:rowOff>
                  </to>
                </anchor>
              </controlPr>
            </control>
          </mc:Choice>
        </mc:AlternateContent>
        <mc:AlternateContent xmlns:mc="http://schemas.openxmlformats.org/markup-compatibility/2006">
          <mc:Choice Requires="x14">
            <control shapeId="18977" r:id="rId45" name="Check Box 545">
              <controlPr defaultSize="0" autoFill="0" autoLine="0" autoPict="0">
                <anchor moveWithCells="1">
                  <from>
                    <xdr:col>2</xdr:col>
                    <xdr:colOff>38100</xdr:colOff>
                    <xdr:row>28</xdr:row>
                    <xdr:rowOff>66675</xdr:rowOff>
                  </from>
                  <to>
                    <xdr:col>3</xdr:col>
                    <xdr:colOff>952500</xdr:colOff>
                    <xdr:row>28</xdr:row>
                    <xdr:rowOff>895350</xdr:rowOff>
                  </to>
                </anchor>
              </controlPr>
            </control>
          </mc:Choice>
        </mc:AlternateContent>
        <mc:AlternateContent xmlns:mc="http://schemas.openxmlformats.org/markup-compatibility/2006">
          <mc:Choice Requires="x14">
            <control shapeId="18978" r:id="rId46" name="Check Box 546">
              <controlPr defaultSize="0" autoFill="0" autoLine="0" autoPict="0">
                <anchor moveWithCells="1">
                  <from>
                    <xdr:col>2</xdr:col>
                    <xdr:colOff>38100</xdr:colOff>
                    <xdr:row>29</xdr:row>
                    <xdr:rowOff>9525</xdr:rowOff>
                  </from>
                  <to>
                    <xdr:col>3</xdr:col>
                    <xdr:colOff>952500</xdr:colOff>
                    <xdr:row>30</xdr:row>
                    <xdr:rowOff>0</xdr:rowOff>
                  </to>
                </anchor>
              </controlPr>
            </control>
          </mc:Choice>
        </mc:AlternateContent>
        <mc:AlternateContent xmlns:mc="http://schemas.openxmlformats.org/markup-compatibility/2006">
          <mc:Choice Requires="x14">
            <control shapeId="18980" r:id="rId47" name="Check Box 548">
              <controlPr defaultSize="0" autoFill="0" autoLine="0" autoPict="0">
                <anchor moveWithCells="1">
                  <from>
                    <xdr:col>2</xdr:col>
                    <xdr:colOff>38100</xdr:colOff>
                    <xdr:row>31</xdr:row>
                    <xdr:rowOff>209550</xdr:rowOff>
                  </from>
                  <to>
                    <xdr:col>3</xdr:col>
                    <xdr:colOff>952500</xdr:colOff>
                    <xdr:row>31</xdr:row>
                    <xdr:rowOff>504825</xdr:rowOff>
                  </to>
                </anchor>
              </controlPr>
            </control>
          </mc:Choice>
        </mc:AlternateContent>
        <mc:AlternateContent xmlns:mc="http://schemas.openxmlformats.org/markup-compatibility/2006">
          <mc:Choice Requires="x14">
            <control shapeId="18981" r:id="rId48" name="Check Box 549">
              <controlPr defaultSize="0" autoFill="0" autoLine="0" autoPict="0">
                <anchor moveWithCells="1">
                  <from>
                    <xdr:col>2</xdr:col>
                    <xdr:colOff>28575</xdr:colOff>
                    <xdr:row>32</xdr:row>
                    <xdr:rowOff>114300</xdr:rowOff>
                  </from>
                  <to>
                    <xdr:col>3</xdr:col>
                    <xdr:colOff>942975</xdr:colOff>
                    <xdr:row>32</xdr:row>
                    <xdr:rowOff>323850</xdr:rowOff>
                  </to>
                </anchor>
              </controlPr>
            </control>
          </mc:Choice>
        </mc:AlternateContent>
        <mc:AlternateContent xmlns:mc="http://schemas.openxmlformats.org/markup-compatibility/2006">
          <mc:Choice Requires="x14">
            <control shapeId="18982" r:id="rId49" name="Check Box 550">
              <controlPr defaultSize="0" autoFill="0" autoLine="0" autoPict="0">
                <anchor moveWithCells="1">
                  <from>
                    <xdr:col>4</xdr:col>
                    <xdr:colOff>38100</xdr:colOff>
                    <xdr:row>28</xdr:row>
                    <xdr:rowOff>190500</xdr:rowOff>
                  </from>
                  <to>
                    <xdr:col>5</xdr:col>
                    <xdr:colOff>952500</xdr:colOff>
                    <xdr:row>28</xdr:row>
                    <xdr:rowOff>781050</xdr:rowOff>
                  </to>
                </anchor>
              </controlPr>
            </control>
          </mc:Choice>
        </mc:AlternateContent>
        <mc:AlternateContent xmlns:mc="http://schemas.openxmlformats.org/markup-compatibility/2006">
          <mc:Choice Requires="x14">
            <control shapeId="18983" r:id="rId50" name="Check Box 551">
              <controlPr defaultSize="0" autoFill="0" autoLine="0" autoPict="0">
                <anchor moveWithCells="1">
                  <from>
                    <xdr:col>4</xdr:col>
                    <xdr:colOff>38100</xdr:colOff>
                    <xdr:row>29</xdr:row>
                    <xdr:rowOff>133350</xdr:rowOff>
                  </from>
                  <to>
                    <xdr:col>5</xdr:col>
                    <xdr:colOff>952500</xdr:colOff>
                    <xdr:row>29</xdr:row>
                    <xdr:rowOff>733425</xdr:rowOff>
                  </to>
                </anchor>
              </controlPr>
            </control>
          </mc:Choice>
        </mc:AlternateContent>
        <mc:AlternateContent xmlns:mc="http://schemas.openxmlformats.org/markup-compatibility/2006">
          <mc:Choice Requires="x14">
            <control shapeId="18984" r:id="rId51" name="Check Box 552">
              <controlPr defaultSize="0" autoFill="0" autoLine="0" autoPict="0">
                <anchor moveWithCells="1">
                  <from>
                    <xdr:col>4</xdr:col>
                    <xdr:colOff>38100</xdr:colOff>
                    <xdr:row>30</xdr:row>
                    <xdr:rowOff>152400</xdr:rowOff>
                  </from>
                  <to>
                    <xdr:col>5</xdr:col>
                    <xdr:colOff>952500</xdr:colOff>
                    <xdr:row>30</xdr:row>
                    <xdr:rowOff>390525</xdr:rowOff>
                  </to>
                </anchor>
              </controlPr>
            </control>
          </mc:Choice>
        </mc:AlternateContent>
        <mc:AlternateContent xmlns:mc="http://schemas.openxmlformats.org/markup-compatibility/2006">
          <mc:Choice Requires="x14">
            <control shapeId="18985" r:id="rId52" name="Check Box 553">
              <controlPr defaultSize="0" autoFill="0" autoLine="0" autoPict="0">
                <anchor moveWithCells="1">
                  <from>
                    <xdr:col>4</xdr:col>
                    <xdr:colOff>38100</xdr:colOff>
                    <xdr:row>31</xdr:row>
                    <xdr:rowOff>238125</xdr:rowOff>
                  </from>
                  <to>
                    <xdr:col>5</xdr:col>
                    <xdr:colOff>952500</xdr:colOff>
                    <xdr:row>31</xdr:row>
                    <xdr:rowOff>533400</xdr:rowOff>
                  </to>
                </anchor>
              </controlPr>
            </control>
          </mc:Choice>
        </mc:AlternateContent>
        <mc:AlternateContent xmlns:mc="http://schemas.openxmlformats.org/markup-compatibility/2006">
          <mc:Choice Requires="x14">
            <control shapeId="18986" r:id="rId53" name="Check Box 554">
              <controlPr defaultSize="0" autoFill="0" autoLine="0" autoPict="0">
                <anchor moveWithCells="1">
                  <from>
                    <xdr:col>6</xdr:col>
                    <xdr:colOff>38100</xdr:colOff>
                    <xdr:row>27</xdr:row>
                    <xdr:rowOff>476250</xdr:rowOff>
                  </from>
                  <to>
                    <xdr:col>7</xdr:col>
                    <xdr:colOff>952500</xdr:colOff>
                    <xdr:row>29</xdr:row>
                    <xdr:rowOff>95250</xdr:rowOff>
                  </to>
                </anchor>
              </controlPr>
            </control>
          </mc:Choice>
        </mc:AlternateContent>
        <mc:AlternateContent xmlns:mc="http://schemas.openxmlformats.org/markup-compatibility/2006">
          <mc:Choice Requires="x14">
            <control shapeId="18987" r:id="rId54" name="Check Box 555">
              <controlPr defaultSize="0" autoFill="0" autoLine="0" autoPict="0">
                <anchor moveWithCells="1">
                  <from>
                    <xdr:col>8</xdr:col>
                    <xdr:colOff>38100</xdr:colOff>
                    <xdr:row>28</xdr:row>
                    <xdr:rowOff>209550</xdr:rowOff>
                  </from>
                  <to>
                    <xdr:col>9</xdr:col>
                    <xdr:colOff>952500</xdr:colOff>
                    <xdr:row>28</xdr:row>
                    <xdr:rowOff>752475</xdr:rowOff>
                  </to>
                </anchor>
              </controlPr>
            </control>
          </mc:Choice>
        </mc:AlternateContent>
        <mc:AlternateContent xmlns:mc="http://schemas.openxmlformats.org/markup-compatibility/2006">
          <mc:Choice Requires="x14">
            <control shapeId="18988" r:id="rId55" name="Check Box 556">
              <controlPr defaultSize="0" autoFill="0" autoLine="0" autoPict="0">
                <anchor moveWithCells="1">
                  <from>
                    <xdr:col>8</xdr:col>
                    <xdr:colOff>38100</xdr:colOff>
                    <xdr:row>29</xdr:row>
                    <xdr:rowOff>76200</xdr:rowOff>
                  </from>
                  <to>
                    <xdr:col>9</xdr:col>
                    <xdr:colOff>952500</xdr:colOff>
                    <xdr:row>29</xdr:row>
                    <xdr:rowOff>828675</xdr:rowOff>
                  </to>
                </anchor>
              </controlPr>
            </control>
          </mc:Choice>
        </mc:AlternateContent>
        <mc:AlternateContent xmlns:mc="http://schemas.openxmlformats.org/markup-compatibility/2006">
          <mc:Choice Requires="x14">
            <control shapeId="18989" r:id="rId56" name="Check Box 557">
              <controlPr defaultSize="0" autoFill="0" autoLine="0" autoPict="0">
                <anchor moveWithCells="1">
                  <from>
                    <xdr:col>0</xdr:col>
                    <xdr:colOff>38100</xdr:colOff>
                    <xdr:row>39</xdr:row>
                    <xdr:rowOff>266700</xdr:rowOff>
                  </from>
                  <to>
                    <xdr:col>1</xdr:col>
                    <xdr:colOff>952500</xdr:colOff>
                    <xdr:row>41</xdr:row>
                    <xdr:rowOff>38100</xdr:rowOff>
                  </to>
                </anchor>
              </controlPr>
            </control>
          </mc:Choice>
        </mc:AlternateContent>
        <mc:AlternateContent xmlns:mc="http://schemas.openxmlformats.org/markup-compatibility/2006">
          <mc:Choice Requires="x14">
            <control shapeId="18990" r:id="rId57" name="Check Box 558">
              <controlPr defaultSize="0" autoFill="0" autoLine="0" autoPict="0">
                <anchor moveWithCells="1">
                  <from>
                    <xdr:col>2</xdr:col>
                    <xdr:colOff>38100</xdr:colOff>
                    <xdr:row>39</xdr:row>
                    <xdr:rowOff>276225</xdr:rowOff>
                  </from>
                  <to>
                    <xdr:col>3</xdr:col>
                    <xdr:colOff>952500</xdr:colOff>
                    <xdr:row>41</xdr:row>
                    <xdr:rowOff>85725</xdr:rowOff>
                  </to>
                </anchor>
              </controlPr>
            </control>
          </mc:Choice>
        </mc:AlternateContent>
        <mc:AlternateContent xmlns:mc="http://schemas.openxmlformats.org/markup-compatibility/2006">
          <mc:Choice Requires="x14">
            <control shapeId="18991" r:id="rId58" name="Check Box 559">
              <controlPr defaultSize="0" autoFill="0" autoLine="0" autoPict="0">
                <anchor moveWithCells="1">
                  <from>
                    <xdr:col>4</xdr:col>
                    <xdr:colOff>38100</xdr:colOff>
                    <xdr:row>41</xdr:row>
                    <xdr:rowOff>66675</xdr:rowOff>
                  </from>
                  <to>
                    <xdr:col>5</xdr:col>
                    <xdr:colOff>952500</xdr:colOff>
                    <xdr:row>41</xdr:row>
                    <xdr:rowOff>295275</xdr:rowOff>
                  </to>
                </anchor>
              </controlPr>
            </control>
          </mc:Choice>
        </mc:AlternateContent>
        <mc:AlternateContent xmlns:mc="http://schemas.openxmlformats.org/markup-compatibility/2006">
          <mc:Choice Requires="x14">
            <control shapeId="18992" r:id="rId59" name="Check Box 560">
              <controlPr defaultSize="0" autoFill="0" autoLine="0" autoPict="0">
                <anchor moveWithCells="1">
                  <from>
                    <xdr:col>4</xdr:col>
                    <xdr:colOff>38100</xdr:colOff>
                    <xdr:row>42</xdr:row>
                    <xdr:rowOff>38100</xdr:rowOff>
                  </from>
                  <to>
                    <xdr:col>5</xdr:col>
                    <xdr:colOff>952500</xdr:colOff>
                    <xdr:row>42</xdr:row>
                    <xdr:rowOff>333375</xdr:rowOff>
                  </to>
                </anchor>
              </controlPr>
            </control>
          </mc:Choice>
        </mc:AlternateContent>
        <mc:AlternateContent xmlns:mc="http://schemas.openxmlformats.org/markup-compatibility/2006">
          <mc:Choice Requires="x14">
            <control shapeId="18993" r:id="rId60" name="Check Box 561">
              <controlPr defaultSize="0" autoFill="0" autoLine="0" autoPict="0">
                <anchor moveWithCells="1">
                  <from>
                    <xdr:col>4</xdr:col>
                    <xdr:colOff>38100</xdr:colOff>
                    <xdr:row>43</xdr:row>
                    <xdr:rowOff>28575</xdr:rowOff>
                  </from>
                  <to>
                    <xdr:col>5</xdr:col>
                    <xdr:colOff>952500</xdr:colOff>
                    <xdr:row>43</xdr:row>
                    <xdr:rowOff>323850</xdr:rowOff>
                  </to>
                </anchor>
              </controlPr>
            </control>
          </mc:Choice>
        </mc:AlternateContent>
        <mc:AlternateContent xmlns:mc="http://schemas.openxmlformats.org/markup-compatibility/2006">
          <mc:Choice Requires="x14">
            <control shapeId="18994" r:id="rId61" name="Check Box 562">
              <controlPr defaultSize="0" autoFill="0" autoLine="0" autoPict="0">
                <anchor moveWithCells="1">
                  <from>
                    <xdr:col>4</xdr:col>
                    <xdr:colOff>38100</xdr:colOff>
                    <xdr:row>44</xdr:row>
                    <xdr:rowOff>66675</xdr:rowOff>
                  </from>
                  <to>
                    <xdr:col>5</xdr:col>
                    <xdr:colOff>952500</xdr:colOff>
                    <xdr:row>44</xdr:row>
                    <xdr:rowOff>361950</xdr:rowOff>
                  </to>
                </anchor>
              </controlPr>
            </control>
          </mc:Choice>
        </mc:AlternateContent>
        <mc:AlternateContent xmlns:mc="http://schemas.openxmlformats.org/markup-compatibility/2006">
          <mc:Choice Requires="x14">
            <control shapeId="18995" r:id="rId62" name="Check Box 563">
              <controlPr defaultSize="0" autoFill="0" autoLine="0" autoPict="0">
                <anchor moveWithCells="1">
                  <from>
                    <xdr:col>4</xdr:col>
                    <xdr:colOff>38100</xdr:colOff>
                    <xdr:row>45</xdr:row>
                    <xdr:rowOff>66675</xdr:rowOff>
                  </from>
                  <to>
                    <xdr:col>5</xdr:col>
                    <xdr:colOff>952500</xdr:colOff>
                    <xdr:row>45</xdr:row>
                    <xdr:rowOff>361950</xdr:rowOff>
                  </to>
                </anchor>
              </controlPr>
            </control>
          </mc:Choice>
        </mc:AlternateContent>
        <mc:AlternateContent xmlns:mc="http://schemas.openxmlformats.org/markup-compatibility/2006">
          <mc:Choice Requires="x14">
            <control shapeId="18996" r:id="rId63" name="Check Box 564">
              <controlPr defaultSize="0" autoFill="0" autoLine="0" autoPict="0">
                <anchor moveWithCells="1">
                  <from>
                    <xdr:col>4</xdr:col>
                    <xdr:colOff>38100</xdr:colOff>
                    <xdr:row>47</xdr:row>
                    <xdr:rowOff>38100</xdr:rowOff>
                  </from>
                  <to>
                    <xdr:col>5</xdr:col>
                    <xdr:colOff>952500</xdr:colOff>
                    <xdr:row>48</xdr:row>
                    <xdr:rowOff>19050</xdr:rowOff>
                  </to>
                </anchor>
              </controlPr>
            </control>
          </mc:Choice>
        </mc:AlternateContent>
        <mc:AlternateContent xmlns:mc="http://schemas.openxmlformats.org/markup-compatibility/2006">
          <mc:Choice Requires="x14">
            <control shapeId="18997" r:id="rId64" name="Check Box 565">
              <controlPr defaultSize="0" autoFill="0" autoLine="0" autoPict="0">
                <anchor moveWithCells="1">
                  <from>
                    <xdr:col>6</xdr:col>
                    <xdr:colOff>38100</xdr:colOff>
                    <xdr:row>40</xdr:row>
                    <xdr:rowOff>9525</xdr:rowOff>
                  </from>
                  <to>
                    <xdr:col>7</xdr:col>
                    <xdr:colOff>952500</xdr:colOff>
                    <xdr:row>41</xdr:row>
                    <xdr:rowOff>38100</xdr:rowOff>
                  </to>
                </anchor>
              </controlPr>
            </control>
          </mc:Choice>
        </mc:AlternateContent>
        <mc:AlternateContent xmlns:mc="http://schemas.openxmlformats.org/markup-compatibility/2006">
          <mc:Choice Requires="x14">
            <control shapeId="18998" r:id="rId65" name="Check Box 566">
              <controlPr defaultSize="0" autoFill="0" autoLine="0" autoPict="0">
                <anchor moveWithCells="1">
                  <from>
                    <xdr:col>6</xdr:col>
                    <xdr:colOff>38100</xdr:colOff>
                    <xdr:row>42</xdr:row>
                    <xdr:rowOff>152400</xdr:rowOff>
                  </from>
                  <to>
                    <xdr:col>7</xdr:col>
                    <xdr:colOff>952500</xdr:colOff>
                    <xdr:row>44</xdr:row>
                    <xdr:rowOff>381000</xdr:rowOff>
                  </to>
                </anchor>
              </controlPr>
            </control>
          </mc:Choice>
        </mc:AlternateContent>
        <mc:AlternateContent xmlns:mc="http://schemas.openxmlformats.org/markup-compatibility/2006">
          <mc:Choice Requires="x14">
            <control shapeId="18999" r:id="rId66" name="Check Box 567">
              <controlPr defaultSize="0" autoFill="0" autoLine="0" autoPict="0">
                <anchor moveWithCells="1">
                  <from>
                    <xdr:col>8</xdr:col>
                    <xdr:colOff>38100</xdr:colOff>
                    <xdr:row>39</xdr:row>
                    <xdr:rowOff>276225</xdr:rowOff>
                  </from>
                  <to>
                    <xdr:col>9</xdr:col>
                    <xdr:colOff>952500</xdr:colOff>
                    <xdr:row>41</xdr:row>
                    <xdr:rowOff>38100</xdr:rowOff>
                  </to>
                </anchor>
              </controlPr>
            </control>
          </mc:Choice>
        </mc:AlternateContent>
        <mc:AlternateContent xmlns:mc="http://schemas.openxmlformats.org/markup-compatibility/2006">
          <mc:Choice Requires="x14">
            <control shapeId="19000" r:id="rId67" name="Check Box 568">
              <controlPr defaultSize="0" autoFill="0" autoLine="0" autoPict="0">
                <anchor moveWithCells="1">
                  <from>
                    <xdr:col>0</xdr:col>
                    <xdr:colOff>38100</xdr:colOff>
                    <xdr:row>55</xdr:row>
                    <xdr:rowOff>485775</xdr:rowOff>
                  </from>
                  <to>
                    <xdr:col>1</xdr:col>
                    <xdr:colOff>952500</xdr:colOff>
                    <xdr:row>55</xdr:row>
                    <xdr:rowOff>904875</xdr:rowOff>
                  </to>
                </anchor>
              </controlPr>
            </control>
          </mc:Choice>
        </mc:AlternateContent>
        <mc:AlternateContent xmlns:mc="http://schemas.openxmlformats.org/markup-compatibility/2006">
          <mc:Choice Requires="x14">
            <control shapeId="19001" r:id="rId68" name="Check Box 569">
              <controlPr defaultSize="0" autoFill="0" autoLine="0" autoPict="0">
                <anchor moveWithCells="1">
                  <from>
                    <xdr:col>0</xdr:col>
                    <xdr:colOff>38100</xdr:colOff>
                    <xdr:row>55</xdr:row>
                    <xdr:rowOff>1314450</xdr:rowOff>
                  </from>
                  <to>
                    <xdr:col>1</xdr:col>
                    <xdr:colOff>952500</xdr:colOff>
                    <xdr:row>57</xdr:row>
                    <xdr:rowOff>57150</xdr:rowOff>
                  </to>
                </anchor>
              </controlPr>
            </control>
          </mc:Choice>
        </mc:AlternateContent>
        <mc:AlternateContent xmlns:mc="http://schemas.openxmlformats.org/markup-compatibility/2006">
          <mc:Choice Requires="x14">
            <control shapeId="19002" r:id="rId69" name="Check Box 570">
              <controlPr defaultSize="0" autoFill="0" autoLine="0" autoPict="0">
                <anchor moveWithCells="1">
                  <from>
                    <xdr:col>2</xdr:col>
                    <xdr:colOff>38100</xdr:colOff>
                    <xdr:row>55</xdr:row>
                    <xdr:rowOff>19050</xdr:rowOff>
                  </from>
                  <to>
                    <xdr:col>3</xdr:col>
                    <xdr:colOff>952500</xdr:colOff>
                    <xdr:row>55</xdr:row>
                    <xdr:rowOff>1276350</xdr:rowOff>
                  </to>
                </anchor>
              </controlPr>
            </control>
          </mc:Choice>
        </mc:AlternateContent>
        <mc:AlternateContent xmlns:mc="http://schemas.openxmlformats.org/markup-compatibility/2006">
          <mc:Choice Requires="x14">
            <control shapeId="19003" r:id="rId70" name="Check Box 571">
              <controlPr defaultSize="0" autoFill="0" autoLine="0" autoPict="0">
                <anchor moveWithCells="1">
                  <from>
                    <xdr:col>2</xdr:col>
                    <xdr:colOff>38100</xdr:colOff>
                    <xdr:row>56</xdr:row>
                    <xdr:rowOff>57150</xdr:rowOff>
                  </from>
                  <to>
                    <xdr:col>3</xdr:col>
                    <xdr:colOff>952500</xdr:colOff>
                    <xdr:row>56</xdr:row>
                    <xdr:rowOff>800100</xdr:rowOff>
                  </to>
                </anchor>
              </controlPr>
            </control>
          </mc:Choice>
        </mc:AlternateContent>
        <mc:AlternateContent xmlns:mc="http://schemas.openxmlformats.org/markup-compatibility/2006">
          <mc:Choice Requires="x14">
            <control shapeId="19004" r:id="rId71" name="Check Box 572">
              <controlPr defaultSize="0" autoFill="0" autoLine="0" autoPict="0">
                <anchor moveWithCells="1">
                  <from>
                    <xdr:col>4</xdr:col>
                    <xdr:colOff>38100</xdr:colOff>
                    <xdr:row>55</xdr:row>
                    <xdr:rowOff>114300</xdr:rowOff>
                  </from>
                  <to>
                    <xdr:col>5</xdr:col>
                    <xdr:colOff>952500</xdr:colOff>
                    <xdr:row>55</xdr:row>
                    <xdr:rowOff>1295400</xdr:rowOff>
                  </to>
                </anchor>
              </controlPr>
            </control>
          </mc:Choice>
        </mc:AlternateContent>
        <mc:AlternateContent xmlns:mc="http://schemas.openxmlformats.org/markup-compatibility/2006">
          <mc:Choice Requires="x14">
            <control shapeId="19005" r:id="rId72" name="Check Box 573">
              <controlPr defaultSize="0" autoFill="0" autoLine="0" autoPict="0">
                <anchor moveWithCells="1">
                  <from>
                    <xdr:col>4</xdr:col>
                    <xdr:colOff>38100</xdr:colOff>
                    <xdr:row>56</xdr:row>
                    <xdr:rowOff>95250</xdr:rowOff>
                  </from>
                  <to>
                    <xdr:col>5</xdr:col>
                    <xdr:colOff>952500</xdr:colOff>
                    <xdr:row>56</xdr:row>
                    <xdr:rowOff>752475</xdr:rowOff>
                  </to>
                </anchor>
              </controlPr>
            </control>
          </mc:Choice>
        </mc:AlternateContent>
        <mc:AlternateContent xmlns:mc="http://schemas.openxmlformats.org/markup-compatibility/2006">
          <mc:Choice Requires="x14">
            <control shapeId="19006" r:id="rId73" name="Check Box 574">
              <controlPr defaultSize="0" autoFill="0" autoLine="0" autoPict="0">
                <anchor moveWithCells="1">
                  <from>
                    <xdr:col>6</xdr:col>
                    <xdr:colOff>38100</xdr:colOff>
                    <xdr:row>55</xdr:row>
                    <xdr:rowOff>428625</xdr:rowOff>
                  </from>
                  <to>
                    <xdr:col>7</xdr:col>
                    <xdr:colOff>952500</xdr:colOff>
                    <xdr:row>55</xdr:row>
                    <xdr:rowOff>962025</xdr:rowOff>
                  </to>
                </anchor>
              </controlPr>
            </control>
          </mc:Choice>
        </mc:AlternateContent>
        <mc:AlternateContent xmlns:mc="http://schemas.openxmlformats.org/markup-compatibility/2006">
          <mc:Choice Requires="x14">
            <control shapeId="19007" r:id="rId74" name="Check Box 575">
              <controlPr defaultSize="0" autoFill="0" autoLine="0" autoPict="0">
                <anchor moveWithCells="1">
                  <from>
                    <xdr:col>6</xdr:col>
                    <xdr:colOff>38100</xdr:colOff>
                    <xdr:row>55</xdr:row>
                    <xdr:rowOff>1323975</xdr:rowOff>
                  </from>
                  <to>
                    <xdr:col>7</xdr:col>
                    <xdr:colOff>952500</xdr:colOff>
                    <xdr:row>57</xdr:row>
                    <xdr:rowOff>9525</xdr:rowOff>
                  </to>
                </anchor>
              </controlPr>
            </control>
          </mc:Choice>
        </mc:AlternateContent>
        <mc:AlternateContent xmlns:mc="http://schemas.openxmlformats.org/markup-compatibility/2006">
          <mc:Choice Requires="x14">
            <control shapeId="19008" r:id="rId75" name="Check Box 576">
              <controlPr defaultSize="0" autoFill="0" autoLine="0" autoPict="0">
                <anchor moveWithCells="1">
                  <from>
                    <xdr:col>8</xdr:col>
                    <xdr:colOff>38100</xdr:colOff>
                    <xdr:row>55</xdr:row>
                    <xdr:rowOff>190500</xdr:rowOff>
                  </from>
                  <to>
                    <xdr:col>9</xdr:col>
                    <xdr:colOff>952500</xdr:colOff>
                    <xdr:row>55</xdr:row>
                    <xdr:rowOff>1219200</xdr:rowOff>
                  </to>
                </anchor>
              </controlPr>
            </control>
          </mc:Choice>
        </mc:AlternateContent>
        <mc:AlternateContent xmlns:mc="http://schemas.openxmlformats.org/markup-compatibility/2006">
          <mc:Choice Requires="x14">
            <control shapeId="19009" r:id="rId76" name="Check Box 577">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19010" r:id="rId77" name="Check Box 578">
              <controlPr defaultSize="0" autoFill="0" autoLine="0" autoPict="0">
                <anchor moveWithCells="1">
                  <from>
                    <xdr:col>8</xdr:col>
                    <xdr:colOff>28575</xdr:colOff>
                    <xdr:row>20</xdr:row>
                    <xdr:rowOff>0</xdr:rowOff>
                  </from>
                  <to>
                    <xdr:col>9</xdr:col>
                    <xdr:colOff>971550</xdr:colOff>
                    <xdr:row>21</xdr:row>
                    <xdr:rowOff>9525</xdr:rowOff>
                  </to>
                </anchor>
              </controlPr>
            </control>
          </mc:Choice>
        </mc:AlternateContent>
        <mc:AlternateContent xmlns:mc="http://schemas.openxmlformats.org/markup-compatibility/2006">
          <mc:Choice Requires="x14">
            <control shapeId="19011" r:id="rId78" name="Check Box 579">
              <controlPr defaultSize="0" autoFill="0" autoLine="0" autoPict="0">
                <anchor moveWithCells="1">
                  <from>
                    <xdr:col>8</xdr:col>
                    <xdr:colOff>28575</xdr:colOff>
                    <xdr:row>32</xdr:row>
                    <xdr:rowOff>0</xdr:rowOff>
                  </from>
                  <to>
                    <xdr:col>9</xdr:col>
                    <xdr:colOff>971550</xdr:colOff>
                    <xdr:row>32</xdr:row>
                    <xdr:rowOff>400050</xdr:rowOff>
                  </to>
                </anchor>
              </controlPr>
            </control>
          </mc:Choice>
        </mc:AlternateContent>
        <mc:AlternateContent xmlns:mc="http://schemas.openxmlformats.org/markup-compatibility/2006">
          <mc:Choice Requires="x14">
            <control shapeId="19012" r:id="rId79" name="Check Box 580">
              <controlPr defaultSize="0" autoFill="0" autoLine="0" autoPict="0">
                <anchor moveWithCells="1">
                  <from>
                    <xdr:col>8</xdr:col>
                    <xdr:colOff>28575</xdr:colOff>
                    <xdr:row>47</xdr:row>
                    <xdr:rowOff>0</xdr:rowOff>
                  </from>
                  <to>
                    <xdr:col>9</xdr:col>
                    <xdr:colOff>971550</xdr:colOff>
                    <xdr:row>47</xdr:row>
                    <xdr:rowOff>409575</xdr:rowOff>
                  </to>
                </anchor>
              </controlPr>
            </control>
          </mc:Choice>
        </mc:AlternateContent>
        <mc:AlternateContent xmlns:mc="http://schemas.openxmlformats.org/markup-compatibility/2006">
          <mc:Choice Requires="x14">
            <control shapeId="19013" r:id="rId80" name="Check Box 581">
              <controlPr defaultSize="0" autoFill="0" autoLine="0" autoPict="0">
                <anchor moveWithCells="1">
                  <from>
                    <xdr:col>8</xdr:col>
                    <xdr:colOff>28575</xdr:colOff>
                    <xdr:row>57</xdr:row>
                    <xdr:rowOff>0</xdr:rowOff>
                  </from>
                  <to>
                    <xdr:col>9</xdr:col>
                    <xdr:colOff>971550</xdr:colOff>
                    <xdr:row>57</xdr:row>
                    <xdr:rowOff>409575</xdr:rowOff>
                  </to>
                </anchor>
              </controlPr>
            </control>
          </mc:Choice>
        </mc:AlternateContent>
        <mc:AlternateContent xmlns:mc="http://schemas.openxmlformats.org/markup-compatibility/2006">
          <mc:Choice Requires="x14">
            <control shapeId="19014" r:id="rId81" name="Check Box 582">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19015" r:id="rId82" name="Check Box 583">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19016" r:id="rId83" name="Check Box 584">
              <controlPr defaultSize="0" autoFill="0" autoLine="0" autoPict="0">
                <anchor moveWithCells="1">
                  <from>
                    <xdr:col>0</xdr:col>
                    <xdr:colOff>28575</xdr:colOff>
                    <xdr:row>32</xdr:row>
                    <xdr:rowOff>400050</xdr:rowOff>
                  </from>
                  <to>
                    <xdr:col>1</xdr:col>
                    <xdr:colOff>971550</xdr:colOff>
                    <xdr:row>34</xdr:row>
                    <xdr:rowOff>161925</xdr:rowOff>
                  </to>
                </anchor>
              </controlPr>
            </control>
          </mc:Choice>
        </mc:AlternateContent>
        <mc:AlternateContent xmlns:mc="http://schemas.openxmlformats.org/markup-compatibility/2006">
          <mc:Choice Requires="x14">
            <control shapeId="19017" r:id="rId84" name="Check Box 585">
              <controlPr defaultSize="0" autoFill="0" autoLine="0" autoPict="0">
                <anchor moveWithCells="1">
                  <from>
                    <xdr:col>0</xdr:col>
                    <xdr:colOff>28575</xdr:colOff>
                    <xdr:row>47</xdr:row>
                    <xdr:rowOff>400050</xdr:rowOff>
                  </from>
                  <to>
                    <xdr:col>1</xdr:col>
                    <xdr:colOff>971550</xdr:colOff>
                    <xdr:row>48</xdr:row>
                    <xdr:rowOff>66675</xdr:rowOff>
                  </to>
                </anchor>
              </controlPr>
            </control>
          </mc:Choice>
        </mc:AlternateContent>
        <mc:AlternateContent xmlns:mc="http://schemas.openxmlformats.org/markup-compatibility/2006">
          <mc:Choice Requires="x14">
            <control shapeId="19018" r:id="rId85" name="Check Box 586">
              <controlPr defaultSize="0" autoFill="0" autoLine="0" autoPict="0">
                <anchor moveWithCells="1">
                  <from>
                    <xdr:col>0</xdr:col>
                    <xdr:colOff>28575</xdr:colOff>
                    <xdr:row>57</xdr:row>
                    <xdr:rowOff>400050</xdr:rowOff>
                  </from>
                  <to>
                    <xdr:col>1</xdr:col>
                    <xdr:colOff>971550</xdr:colOff>
                    <xdr:row>59</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8F5B6665-7605-4811-AF55-66796C33613B}">
            <xm:f>OR($I$11="No Score",$I$11=definitions!$B$13)</xm:f>
            <x14:dxf>
              <fill>
                <gradientFill degree="270">
                  <stop position="0">
                    <color theme="0"/>
                  </stop>
                  <stop position="1">
                    <color rgb="FFFF0000"/>
                  </stop>
                </gradientFill>
              </fill>
            </x14:dxf>
          </x14:cfRule>
          <x14:cfRule type="expression" priority="13" id="{C3388A06-EC3D-417C-A709-357141E47780}">
            <xm:f>definitions!$B$35=TRUE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10" id="{1AEF22A9-EA5E-4A38-A136-89814BBCF5A9}">
            <xm:f>OR($I$22="No Score",$I$22=definitions!$B$13)</xm:f>
            <x14:dxf>
              <fill>
                <gradientFill degree="270">
                  <stop position="0">
                    <color theme="0"/>
                  </stop>
                  <stop position="1">
                    <color rgb="FFFF0000"/>
                  </stop>
                </gradientFill>
              </fill>
            </x14:dxf>
          </x14:cfRule>
          <x14:cfRule type="expression" priority="11" id="{B1803CA2-E46A-4D65-958C-8F2AF281C73A}">
            <xm:f>definitions!$B$36=TRUE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8" id="{E6DD15C5-C935-42E5-8744-05B0BF7E85BD}">
            <xm:f>OR($I$34="No Score",$I$34=definitions!$B$13)</xm:f>
            <x14:dxf>
              <fill>
                <gradientFill degree="270">
                  <stop position="0">
                    <color theme="0"/>
                  </stop>
                  <stop position="1">
                    <color rgb="FFFF0000"/>
                  </stop>
                </gradientFill>
              </fill>
            </x14:dxf>
          </x14:cfRule>
          <x14:cfRule type="expression" priority="9" id="{EE4DD083-F9D2-4FD9-8422-A01E44C80B59}">
            <xm:f>definitions!$B$37=TRUE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6" id="{97614580-0830-4C35-BD42-DFE010F2C0A0}">
            <xm:f>OR($I$49="No Score",$I$49=definitions!$B$13)</xm:f>
            <x14:dxf>
              <fill>
                <gradientFill degree="270">
                  <stop position="0">
                    <color theme="0"/>
                  </stop>
                  <stop position="1">
                    <color rgb="FFFF0000"/>
                  </stop>
                </gradientFill>
              </fill>
            </x14:dxf>
          </x14:cfRule>
          <x14:cfRule type="expression" priority="7" id="{8FAAD3FF-BE3D-4AC8-B99C-63B70387E295}">
            <xm:f>definitions!$B$38=TRUE</xm:f>
            <x14:dxf>
              <fill>
                <gradientFill degree="270">
                  <stop position="0">
                    <color theme="0"/>
                  </stop>
                  <stop position="1">
                    <color rgb="FFFFFF00"/>
                  </stop>
                </gradientFill>
              </fill>
            </x14:dxf>
          </x14:cfRule>
          <xm:sqref>L49:P50</xm:sqref>
        </x14:conditionalFormatting>
        <x14:conditionalFormatting xmlns:xm="http://schemas.microsoft.com/office/excel/2006/main">
          <x14:cfRule type="expression" priority="4" id="{594146BB-732A-4991-9159-37CB2FEB3BBA}">
            <xm:f>OR($I$59="No Score",$I$59=definitions!$B$13)</xm:f>
            <x14:dxf>
              <fill>
                <gradientFill degree="270">
                  <stop position="0">
                    <color theme="0"/>
                  </stop>
                  <stop position="1">
                    <color rgb="FFFF0000"/>
                  </stop>
                </gradientFill>
              </fill>
            </x14:dxf>
          </x14:cfRule>
          <x14:cfRule type="expression" priority="5" id="{F9D31619-D15D-4A91-A4CF-FDF1C5E9C921}">
            <xm:f>definitions!$B$39=TRUE</xm:f>
            <x14:dxf>
              <fill>
                <gradientFill degree="270">
                  <stop position="0">
                    <color theme="0"/>
                  </stop>
                  <stop position="1">
                    <color rgb="FFFFFF00"/>
                  </stop>
                </gradientFill>
              </fill>
            </x14:dxf>
          </x14:cfRule>
          <xm:sqref>L59:P60</xm:sqref>
        </x14:conditionalFormatting>
        <x14:conditionalFormatting xmlns:xm="http://schemas.microsoft.com/office/excel/2006/main">
          <x14:cfRule type="expression" priority="1" id="{E1CCF85B-6620-4FE1-89BB-9A3470F66537}">
            <xm:f>AND(ISBLANK(A64),OR($D$99=definitions!$B$6,$D$99=definitions!$B$7))</xm:f>
            <x14:dxf>
              <fill>
                <gradientFill degree="270">
                  <stop position="0">
                    <color theme="0"/>
                  </stop>
                  <stop position="1">
                    <color rgb="FFFF0000"/>
                  </stop>
                </gradientFill>
              </fill>
            </x14:dxf>
          </x14:cfRule>
          <xm:sqref>L64:O66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Q107"/>
  <sheetViews>
    <sheetView showGridLines="0" showRowColHeaders="0" workbookViewId="0">
      <selection activeCell="A45" sqref="A45:F4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682" t="s">
        <v>2524</v>
      </c>
      <c r="B1" s="722"/>
      <c r="C1" s="722"/>
      <c r="D1" s="722"/>
      <c r="E1" s="722"/>
      <c r="F1" s="722"/>
      <c r="G1" s="722"/>
      <c r="H1" s="722"/>
      <c r="I1" s="722"/>
      <c r="J1" s="723"/>
      <c r="L1" s="10"/>
      <c r="M1" s="10"/>
      <c r="N1" s="10"/>
      <c r="O1" s="10"/>
      <c r="P1" s="10"/>
      <c r="Q1" s="10"/>
    </row>
    <row r="2" spans="1:17" ht="37.5" customHeight="1" thickBot="1" x14ac:dyDescent="0.3">
      <c r="A2" s="146"/>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t="s">
        <v>3317</v>
      </c>
      <c r="B3" s="680"/>
      <c r="C3" s="680"/>
      <c r="D3" s="680"/>
      <c r="E3" s="680"/>
      <c r="F3" s="680"/>
      <c r="G3" s="680"/>
      <c r="H3" s="680"/>
      <c r="I3" s="680"/>
      <c r="J3" s="681"/>
      <c r="L3" s="10"/>
      <c r="M3" s="10"/>
      <c r="N3" s="10"/>
      <c r="O3" s="10"/>
      <c r="P3" s="10"/>
      <c r="Q3" s="10"/>
    </row>
    <row r="4" spans="1:17" ht="15.75" customHeight="1" x14ac:dyDescent="0.25">
      <c r="A4" s="698"/>
      <c r="B4" s="699"/>
      <c r="C4" s="700" t="str">
        <f>DATA!E299</f>
        <v>. . . and</v>
      </c>
      <c r="D4" s="701"/>
      <c r="E4" s="700" t="str">
        <f>DATA!E304</f>
        <v>. . . and</v>
      </c>
      <c r="F4" s="701"/>
      <c r="G4" s="702" t="str">
        <f>DATA!E308</f>
        <v>. . . and</v>
      </c>
      <c r="H4" s="703"/>
      <c r="I4" s="694" t="str">
        <f>DATA!E312</f>
        <v>. . . and</v>
      </c>
      <c r="J4" s="695"/>
      <c r="L4" s="10"/>
      <c r="M4" s="10"/>
      <c r="N4" s="10"/>
      <c r="O4" s="10"/>
      <c r="P4" s="10"/>
      <c r="Q4" s="10"/>
    </row>
    <row r="5" spans="1:17" s="22" customFormat="1" ht="60" customHeight="1" x14ac:dyDescent="0.25">
      <c r="A5" s="689" t="str">
        <f>DATA!E289</f>
        <v>THE PRINCIPAL:</v>
      </c>
      <c r="B5" s="690"/>
      <c r="C5" s="697" t="str">
        <f>DATA!E300</f>
        <v>THE PRINCIPAL  
invites families and community members into the school to participate in:</v>
      </c>
      <c r="D5" s="691"/>
      <c r="E5" s="697" t="str">
        <f>DATA!E305</f>
        <v>THE PRINCIPAL:</v>
      </c>
      <c r="F5" s="691"/>
      <c r="G5" s="689" t="str">
        <f>DATA!E309</f>
        <v>Parents, families, and community members participate in:</v>
      </c>
      <c r="H5" s="691"/>
      <c r="I5" s="689" t="str">
        <f>DATA!E313</f>
        <v>Parents and SCHOOL STAFF MEMBERS:</v>
      </c>
      <c r="J5" s="691"/>
      <c r="L5" s="23"/>
      <c r="M5" s="23"/>
      <c r="N5" s="23"/>
      <c r="O5" s="23"/>
      <c r="P5" s="23"/>
      <c r="Q5" s="23"/>
    </row>
    <row r="6" spans="1:17" ht="109.5" customHeight="1" x14ac:dyDescent="0.25">
      <c r="A6" s="76"/>
      <c r="B6" s="124" t="str">
        <f>DATA!E293</f>
        <v>Establishes a school culture that is welcoming to students, staff, and visitors.</v>
      </c>
      <c r="C6" s="125"/>
      <c r="D6" s="120" t="str">
        <f>DATA!E301</f>
        <v>Decision making processes.</v>
      </c>
      <c r="E6" s="69"/>
      <c r="F6" s="120" t="str">
        <f>DATA!E306</f>
        <v>Establishes an inclusive school culture based on collaboration among and between students, parents, staff, and the community.</v>
      </c>
      <c r="G6" s="69"/>
      <c r="H6" s="120" t="str">
        <f>DATA!E310</f>
        <v>A variety of meaningful school-based activities.</v>
      </c>
      <c r="I6" s="69"/>
      <c r="J6" s="120" t="str">
        <f>DATA!E314</f>
        <v>Collaborate on student learning initiatives.</v>
      </c>
      <c r="L6" s="10"/>
      <c r="M6" s="10"/>
      <c r="N6" s="10"/>
      <c r="O6" s="10"/>
      <c r="P6" s="10"/>
      <c r="Q6" s="10"/>
    </row>
    <row r="7" spans="1:17" ht="56.25" customHeight="1" x14ac:dyDescent="0.25">
      <c r="A7" s="719" t="str">
        <f>DATA!E294</f>
        <v>Communicates with families and the community:</v>
      </c>
      <c r="B7" s="720"/>
      <c r="C7" s="126"/>
      <c r="D7" s="120" t="str">
        <f>DATA!E302</f>
        <v>Parent conferences.</v>
      </c>
      <c r="E7" s="69"/>
      <c r="F7" s="120"/>
      <c r="G7" s="69"/>
      <c r="H7" s="120" t="str">
        <f>DATA!E311</f>
        <v>Decision making processes related to their children’s education.</v>
      </c>
      <c r="J7" s="120"/>
      <c r="L7" s="10"/>
      <c r="M7" s="10"/>
      <c r="N7" s="10"/>
      <c r="O7" s="10"/>
      <c r="P7" s="10"/>
      <c r="Q7" s="10"/>
    </row>
    <row r="8" spans="1:17" ht="72" customHeight="1" x14ac:dyDescent="0.25">
      <c r="A8" s="76"/>
      <c r="B8" s="124" t="str">
        <f>DATA!E295</f>
        <v>Frequently.</v>
      </c>
      <c r="C8" s="126"/>
      <c r="D8" s="120" t="str">
        <f>DATA!E303</f>
        <v>Activities to learn about how to help students.</v>
      </c>
      <c r="E8" s="69"/>
      <c r="F8" s="120" t="str">
        <f>DATA!E307</f>
        <v>Consistently monitors school culture to ensure that it is conducive to student learning.</v>
      </c>
      <c r="G8" s="69"/>
      <c r="H8" s="120"/>
      <c r="I8" s="70"/>
      <c r="J8" s="120"/>
      <c r="L8" s="10"/>
      <c r="M8" s="10"/>
      <c r="N8" s="10"/>
      <c r="O8" s="10"/>
      <c r="P8" s="10"/>
      <c r="Q8" s="10"/>
    </row>
    <row r="9" spans="1:17" ht="39.75" customHeight="1" x14ac:dyDescent="0.25">
      <c r="A9" s="76"/>
      <c r="B9" s="124" t="str">
        <f>DATA!E296</f>
        <v>Focusing on including them in the school’s activities.</v>
      </c>
      <c r="C9" s="126"/>
      <c r="D9" s="120"/>
      <c r="E9" s="69"/>
      <c r="F9" s="120"/>
      <c r="G9" s="69"/>
      <c r="H9" s="120"/>
      <c r="I9" s="69"/>
      <c r="J9" s="120"/>
      <c r="L9" s="10"/>
      <c r="M9" s="10"/>
      <c r="N9" s="10"/>
      <c r="O9" s="10"/>
      <c r="P9" s="10"/>
      <c r="Q9" s="10"/>
    </row>
    <row r="10" spans="1:17" ht="33" customHeight="1" thickBot="1" x14ac:dyDescent="0.3">
      <c r="A10" s="76"/>
      <c r="B10" s="124" t="str">
        <f>DATA!E297</f>
        <v>In an inclusive manner.</v>
      </c>
      <c r="C10" s="177"/>
      <c r="D10" s="175"/>
      <c r="E10" s="69"/>
      <c r="F10" s="175"/>
      <c r="G10" s="69"/>
      <c r="H10" s="175"/>
      <c r="I10" s="184"/>
      <c r="J10" s="185" t="str">
        <f>definitions!$B$21</f>
        <v>Click here to revisit element</v>
      </c>
      <c r="L10" s="10"/>
      <c r="M10" s="10"/>
      <c r="N10" s="10"/>
      <c r="O10" s="10"/>
      <c r="P10" s="10"/>
      <c r="Q10" s="10"/>
    </row>
    <row r="11" spans="1:17" ht="15" customHeight="1" x14ac:dyDescent="0.25">
      <c r="A11" s="182"/>
      <c r="B11" s="711" t="str">
        <f>definitions!$B$26</f>
        <v>No Basic practices apply</v>
      </c>
      <c r="C11" s="131"/>
      <c r="D11" s="71"/>
      <c r="E11" s="79"/>
      <c r="F11" s="71"/>
      <c r="G11" s="79"/>
      <c r="H11" s="71"/>
      <c r="I11" s="704" t="str">
        <f>DATA!B316</f>
        <v>Blank Form</v>
      </c>
      <c r="J11" s="705"/>
      <c r="L11" s="688" t="str">
        <f>IF(I11=definitions!$B$11,definitions!$B$16,IF(definitions!$B$40=TRUE,definitions!$B$22,IF(I11=definitions!$B$13,definitions!$B$18,definitions!$B$20)))</f>
        <v>No Professional Practices have been selected.</v>
      </c>
      <c r="M11" s="688"/>
      <c r="N11" s="688"/>
      <c r="O11" s="688"/>
      <c r="P11" s="688"/>
      <c r="Q11" s="10"/>
    </row>
    <row r="12" spans="1:17" ht="15" customHeight="1" x14ac:dyDescent="0.25">
      <c r="A12" s="183"/>
      <c r="B12" s="712"/>
      <c r="C12" s="131"/>
      <c r="D12" s="71"/>
      <c r="E12" s="79"/>
      <c r="F12" s="71"/>
      <c r="G12" s="79"/>
      <c r="H12" s="80"/>
      <c r="I12" s="706"/>
      <c r="J12" s="707"/>
      <c r="L12" s="688"/>
      <c r="M12" s="688"/>
      <c r="N12" s="688"/>
      <c r="O12" s="688"/>
      <c r="P12" s="688"/>
      <c r="Q12" s="10"/>
    </row>
    <row r="13" spans="1:17" ht="42" customHeight="1" thickBot="1" x14ac:dyDescent="0.3">
      <c r="A13" s="708" t="str">
        <f>A1</f>
        <v>Standard III:  Principals Demonstrate School Culture and Equity Leadership</v>
      </c>
      <c r="B13" s="709"/>
      <c r="C13" s="709"/>
      <c r="D13" s="709"/>
      <c r="E13" s="709"/>
      <c r="F13" s="709"/>
      <c r="G13" s="709"/>
      <c r="H13" s="709"/>
      <c r="I13" s="709"/>
      <c r="J13" s="710"/>
      <c r="L13" s="10"/>
      <c r="M13" s="10"/>
      <c r="N13" s="10"/>
      <c r="O13" s="10"/>
      <c r="P13" s="10"/>
      <c r="Q13" s="10"/>
    </row>
    <row r="14" spans="1:17" ht="15.95" customHeight="1" thickBot="1" x14ac:dyDescent="0.3">
      <c r="A14" s="146"/>
      <c r="B14" s="127" t="s">
        <v>1979</v>
      </c>
      <c r="C14" s="685" t="s">
        <v>1974</v>
      </c>
      <c r="D14" s="686"/>
      <c r="E14" s="687" t="s">
        <v>1975</v>
      </c>
      <c r="F14" s="686"/>
      <c r="G14" s="687" t="s">
        <v>1976</v>
      </c>
      <c r="H14" s="686"/>
      <c r="I14" s="687" t="s">
        <v>520</v>
      </c>
      <c r="J14" s="686"/>
      <c r="L14" s="10"/>
      <c r="M14" s="10"/>
      <c r="N14" s="10"/>
      <c r="O14" s="10"/>
      <c r="P14" s="10"/>
      <c r="Q14" s="10"/>
    </row>
    <row r="15" spans="1:17" ht="27.75" customHeight="1" thickBot="1" x14ac:dyDescent="0.3">
      <c r="A15" s="679" t="s">
        <v>3318</v>
      </c>
      <c r="B15" s="680"/>
      <c r="C15" s="680"/>
      <c r="D15" s="680"/>
      <c r="E15" s="680"/>
      <c r="F15" s="680"/>
      <c r="G15" s="680"/>
      <c r="H15" s="680"/>
      <c r="I15" s="680"/>
      <c r="J15" s="681"/>
      <c r="L15" s="10"/>
      <c r="M15" s="10"/>
      <c r="N15" s="10"/>
      <c r="O15" s="10"/>
      <c r="P15" s="10"/>
      <c r="Q15" s="10"/>
    </row>
    <row r="16" spans="1:17" x14ac:dyDescent="0.25">
      <c r="A16" s="717"/>
      <c r="B16" s="718"/>
      <c r="C16" s="692" t="str">
        <f>DATA!E320</f>
        <v>. . . and</v>
      </c>
      <c r="D16" s="693"/>
      <c r="E16" s="694" t="str">
        <f>DATA!E323</f>
        <v>. . . and</v>
      </c>
      <c r="F16" s="695"/>
      <c r="G16" s="694" t="str">
        <f>DATA!E326</f>
        <v>. . . and</v>
      </c>
      <c r="H16" s="696"/>
      <c r="I16" s="694" t="str">
        <f>DATA!E330</f>
        <v>. . . and</v>
      </c>
      <c r="J16" s="695"/>
      <c r="L16" s="10"/>
      <c r="M16" s="10"/>
      <c r="N16" s="10"/>
      <c r="O16" s="10"/>
      <c r="P16" s="10"/>
      <c r="Q16" s="10"/>
    </row>
    <row r="17" spans="1:17" s="22" customFormat="1" ht="24" customHeight="1" x14ac:dyDescent="0.25">
      <c r="A17" s="689" t="str">
        <f>DATA!E317</f>
        <v>THE PRINCIPAL:</v>
      </c>
      <c r="B17" s="690"/>
      <c r="C17" s="697" t="str">
        <f>DATA!E321</f>
        <v>THE PRINCIPAL:</v>
      </c>
      <c r="D17" s="691"/>
      <c r="E17" s="689" t="str">
        <f>DATA!E324</f>
        <v>THE PRINCIPAL:</v>
      </c>
      <c r="F17" s="691"/>
      <c r="G17" s="689" t="str">
        <f>DATA!E327</f>
        <v xml:space="preserve">SCHOOL STAFF MEMBERS: </v>
      </c>
      <c r="H17" s="690"/>
      <c r="I17" s="689" t="str">
        <f>DATA!E331</f>
        <v xml:space="preserve">SCHOOL STAFF MEMBERS: </v>
      </c>
      <c r="J17" s="691"/>
      <c r="L17" s="23"/>
      <c r="M17" s="23"/>
      <c r="N17" s="23"/>
      <c r="O17" s="23"/>
      <c r="P17" s="23"/>
      <c r="Q17" s="23"/>
    </row>
    <row r="18" spans="1:17" ht="126.75" customHeight="1" x14ac:dyDescent="0.25">
      <c r="A18" s="76"/>
      <c r="B18" s="120" t="str">
        <f>DATA!E318</f>
        <v>Understands the interconnectedness of students’ cognitive, physical, social and emotional health and welfare.</v>
      </c>
      <c r="C18" s="126"/>
      <c r="D18" s="120" t="str">
        <f>DATA!E322</f>
        <v>Implements an approach to learning that integrates research based practices to address students’ cognitive, physical, social and emotional health and welfare.</v>
      </c>
      <c r="E18" s="90"/>
      <c r="F18" s="120" t="str">
        <f>DATA!E325</f>
        <v>Monitors school activities and initiatives to assure that all of the students’ needs are addressed.</v>
      </c>
      <c r="G18" s="90"/>
      <c r="H18" s="124" t="str">
        <f>DATA!E328</f>
        <v xml:space="preserve">Identify and address the needs of the whole child. </v>
      </c>
      <c r="I18" s="70"/>
      <c r="J18" s="120" t="str">
        <f>DATA!E332</f>
        <v>Address student needs in a holistic, integrated, and comprehensive manner.</v>
      </c>
      <c r="L18" s="10"/>
      <c r="M18" s="10"/>
      <c r="N18" s="10"/>
      <c r="O18" s="10"/>
      <c r="P18" s="10"/>
      <c r="Q18" s="10"/>
    </row>
    <row r="19" spans="1:17" ht="58.5" customHeight="1" x14ac:dyDescent="0.25">
      <c r="A19" s="76"/>
      <c r="B19" s="124"/>
      <c r="C19" s="126"/>
      <c r="D19" s="120"/>
      <c r="E19" s="90"/>
      <c r="F19" s="120"/>
      <c r="G19" s="90"/>
      <c r="H19" s="124" t="str">
        <f>DATA!E329</f>
        <v>Seek advice of experts who can help address student needs when necessary.</v>
      </c>
      <c r="I19" s="70"/>
      <c r="J19" s="115"/>
      <c r="L19" s="10"/>
      <c r="M19" s="10"/>
      <c r="N19" s="10"/>
      <c r="O19" s="10"/>
      <c r="P19" s="10"/>
      <c r="Q19" s="10"/>
    </row>
    <row r="20" spans="1:17" ht="33" customHeight="1" thickBot="1" x14ac:dyDescent="0.3">
      <c r="A20" s="76"/>
      <c r="B20" s="124"/>
      <c r="C20" s="177"/>
      <c r="D20" s="175"/>
      <c r="E20" s="90"/>
      <c r="F20" s="175"/>
      <c r="G20" s="90"/>
      <c r="H20" s="124"/>
      <c r="I20" s="184"/>
      <c r="J20" s="185" t="str">
        <f>definitions!$B$21</f>
        <v>Click here to revisit element</v>
      </c>
      <c r="L20" s="10"/>
      <c r="M20" s="10"/>
      <c r="N20" s="10"/>
      <c r="O20" s="10"/>
      <c r="P20" s="10"/>
      <c r="Q20" s="10"/>
    </row>
    <row r="21" spans="1:17" ht="15" customHeight="1" x14ac:dyDescent="0.25">
      <c r="A21" s="182"/>
      <c r="B21" s="711" t="str">
        <f>definitions!$B$26</f>
        <v>No Basic practices apply</v>
      </c>
      <c r="C21" s="131"/>
      <c r="D21" s="71"/>
      <c r="E21" s="91"/>
      <c r="F21" s="81"/>
      <c r="G21" s="91"/>
      <c r="H21" s="88"/>
      <c r="I21" s="713" t="str">
        <f>DATA!B334</f>
        <v>Blank Form</v>
      </c>
      <c r="J21" s="714"/>
      <c r="L21" s="688" t="str">
        <f>IF(I21=definitions!$B$11,definitions!$B$16,IF(definitions!$B$41=TRUE,definitions!$B$22,IF(I21=definitions!$B$13,definitions!$B$18,definitions!$B$20)))</f>
        <v>No Professional Practices have been selected.</v>
      </c>
      <c r="M21" s="688"/>
      <c r="N21" s="688"/>
      <c r="O21" s="688"/>
      <c r="P21" s="688"/>
      <c r="Q21" s="10"/>
    </row>
    <row r="22" spans="1:17" ht="15" customHeight="1" thickBot="1" x14ac:dyDescent="0.3">
      <c r="A22" s="183"/>
      <c r="B22" s="712"/>
      <c r="C22" s="132"/>
      <c r="D22" s="82"/>
      <c r="E22" s="92"/>
      <c r="F22" s="86"/>
      <c r="G22" s="92"/>
      <c r="H22" s="89"/>
      <c r="I22" s="715"/>
      <c r="J22" s="716"/>
      <c r="L22" s="688"/>
      <c r="M22" s="688"/>
      <c r="N22" s="688"/>
      <c r="O22" s="688"/>
      <c r="P22" s="688"/>
      <c r="Q22" s="10"/>
    </row>
    <row r="23" spans="1:17" ht="45.75" customHeight="1" thickBot="1" x14ac:dyDescent="0.3">
      <c r="A23" s="721" t="str">
        <f>A1</f>
        <v>Standard III:  Principals Demonstrate School Culture and Equity Leadership</v>
      </c>
      <c r="B23" s="722"/>
      <c r="C23" s="722"/>
      <c r="D23" s="722"/>
      <c r="E23" s="722"/>
      <c r="F23" s="722"/>
      <c r="G23" s="722"/>
      <c r="H23" s="722"/>
      <c r="I23" s="722"/>
      <c r="J23" s="723"/>
      <c r="L23" s="10"/>
      <c r="M23" s="10"/>
      <c r="N23" s="10"/>
      <c r="O23" s="10"/>
      <c r="P23" s="10"/>
      <c r="Q23" s="10"/>
    </row>
    <row r="24" spans="1:17" ht="15.95" customHeight="1" thickBot="1" x14ac:dyDescent="0.3">
      <c r="A24" s="146"/>
      <c r="B24" s="127" t="s">
        <v>1979</v>
      </c>
      <c r="C24" s="144"/>
      <c r="D24" s="145" t="s">
        <v>1974</v>
      </c>
      <c r="E24" s="146"/>
      <c r="F24" s="148" t="s">
        <v>1975</v>
      </c>
      <c r="G24" s="146"/>
      <c r="H24" s="148" t="s">
        <v>1976</v>
      </c>
      <c r="I24" s="146"/>
      <c r="J24" s="145" t="s">
        <v>520</v>
      </c>
      <c r="L24" s="10"/>
      <c r="M24" s="10"/>
      <c r="N24" s="10"/>
      <c r="O24" s="10"/>
      <c r="P24" s="10"/>
      <c r="Q24" s="10"/>
    </row>
    <row r="25" spans="1:17" ht="39.75" customHeight="1" thickBot="1" x14ac:dyDescent="0.3">
      <c r="A25" s="679" t="s">
        <v>3319</v>
      </c>
      <c r="B25" s="680"/>
      <c r="C25" s="680"/>
      <c r="D25" s="680"/>
      <c r="E25" s="680"/>
      <c r="F25" s="680"/>
      <c r="G25" s="680"/>
      <c r="H25" s="680"/>
      <c r="I25" s="680"/>
      <c r="J25" s="681"/>
      <c r="L25" s="10"/>
      <c r="M25" s="10"/>
      <c r="N25" s="10"/>
      <c r="O25" s="10"/>
      <c r="P25" s="10"/>
      <c r="Q25" s="10"/>
    </row>
    <row r="26" spans="1:17" x14ac:dyDescent="0.25">
      <c r="A26" s="717"/>
      <c r="B26" s="718"/>
      <c r="C26" s="692" t="str">
        <f>DATA!E339</f>
        <v>. . . and</v>
      </c>
      <c r="D26" s="693"/>
      <c r="E26" s="694" t="str">
        <f>DATA!E344</f>
        <v>. . . and</v>
      </c>
      <c r="F26" s="695"/>
      <c r="G26" s="694" t="str">
        <f>DATA!E350</f>
        <v>. . . and</v>
      </c>
      <c r="H26" s="695"/>
      <c r="I26" s="694" t="str">
        <f>DATA!E354</f>
        <v>. . . and</v>
      </c>
      <c r="J26" s="695"/>
      <c r="L26" s="10"/>
      <c r="M26" s="10"/>
      <c r="N26" s="10"/>
      <c r="O26" s="10"/>
      <c r="P26" s="10"/>
      <c r="Q26" s="10"/>
    </row>
    <row r="27" spans="1:17" s="22" customFormat="1" ht="36" customHeight="1" x14ac:dyDescent="0.25">
      <c r="A27" s="689" t="str">
        <f>DATA!E335</f>
        <v>THE PRINCIPAL:</v>
      </c>
      <c r="B27" s="690"/>
      <c r="C27" s="697" t="str">
        <f>DATA!E340</f>
        <v xml:space="preserve">THE PRINCIPAL:  </v>
      </c>
      <c r="D27" s="691"/>
      <c r="E27" s="689" t="str">
        <f>DATA!E345</f>
        <v>THE PRINCIPAL sets the expectation that all students will:</v>
      </c>
      <c r="F27" s="691"/>
      <c r="G27" s="689" t="str">
        <f>DATA!E351</f>
        <v>SCHOOL STAFF MEMBERS:</v>
      </c>
      <c r="H27" s="691"/>
      <c r="I27" s="689" t="str">
        <f>DATA!E355</f>
        <v xml:space="preserve">SCHOOL STAFF MEMBERS and the community: </v>
      </c>
      <c r="J27" s="691"/>
      <c r="L27" s="23"/>
      <c r="M27" s="23"/>
      <c r="N27" s="23"/>
      <c r="O27" s="23"/>
      <c r="P27" s="23"/>
      <c r="Q27" s="23"/>
    </row>
    <row r="28" spans="1:17" ht="90" customHeight="1" x14ac:dyDescent="0.25">
      <c r="A28" s="76"/>
      <c r="B28" s="124" t="str">
        <f>DATA!E336</f>
        <v>Understands the diversity of the school community.</v>
      </c>
      <c r="C28" s="126"/>
      <c r="D28" s="123" t="str">
        <f>DATA!E341</f>
        <v>Sets student expectations that reflect an understanding of and respect for their backgrounds, needs, or skills.</v>
      </c>
      <c r="E28" s="69"/>
      <c r="F28" s="123" t="str">
        <f>DATA!E346</f>
        <v>Achieve one year of growth for one year of instruction.</v>
      </c>
      <c r="G28" s="69"/>
      <c r="H28" s="123" t="str">
        <f>DATA!E352</f>
        <v>Ensure that all students are treated with respect and dignity.</v>
      </c>
      <c r="I28" s="69"/>
      <c r="J28" s="123" t="str">
        <f>DATA!E356</f>
        <v>Initiate actions that encourage an inclusive climate of respect for student diversity.</v>
      </c>
      <c r="L28" s="10"/>
      <c r="M28" s="10"/>
      <c r="N28" s="10"/>
      <c r="O28" s="10"/>
      <c r="P28" s="10"/>
      <c r="Q28" s="10"/>
    </row>
    <row r="29" spans="1:17" ht="75.75" customHeight="1" x14ac:dyDescent="0.25">
      <c r="A29" s="76"/>
      <c r="B29" s="124" t="str">
        <f>DATA!E337</f>
        <v>Recognizes that diversity is an asset to the school.</v>
      </c>
      <c r="C29" s="126"/>
      <c r="D29" s="123" t="str">
        <f>DATA!E342</f>
        <v>Provides all students opportunities to showcase their skills and talents.</v>
      </c>
      <c r="E29" s="69"/>
      <c r="F29" s="123" t="str">
        <f>DATA!E347</f>
        <v>Graduate from high school.</v>
      </c>
      <c r="G29" s="69"/>
      <c r="H29" s="123" t="str">
        <f>DATA!E353</f>
        <v>Respect students for their unique talents and skills.</v>
      </c>
      <c r="I29" s="807" t="str">
        <f>DATA!E357</f>
        <v xml:space="preserve">Students: </v>
      </c>
      <c r="J29" s="806"/>
      <c r="L29" s="10"/>
      <c r="M29" s="10"/>
      <c r="N29" s="10"/>
      <c r="O29" s="10"/>
      <c r="P29" s="10"/>
      <c r="Q29" s="10"/>
    </row>
    <row r="30" spans="1:17" ht="73.5" customHeight="1" x14ac:dyDescent="0.25">
      <c r="A30" s="76"/>
      <c r="B30" s="124"/>
      <c r="C30" s="126"/>
      <c r="D30" s="123" t="str">
        <f>DATA!E343</f>
        <v>Demonstrates an appreciation for and sensitivity to diversity in the school community.</v>
      </c>
      <c r="E30" s="69"/>
      <c r="F30" s="123" t="str">
        <f>DATA!E348</f>
        <v>Be college or career ready at time of high school graduation.</v>
      </c>
      <c r="G30" s="69"/>
      <c r="H30" s="123"/>
      <c r="I30" s="69"/>
      <c r="J30" s="123" t="str">
        <f>DATA!E358</f>
        <v>Accept and respect students who are different from them.</v>
      </c>
      <c r="L30" s="10"/>
      <c r="M30" s="10"/>
      <c r="N30" s="10"/>
      <c r="O30" s="10"/>
      <c r="P30" s="10"/>
      <c r="Q30" s="10"/>
    </row>
    <row r="31" spans="1:17" ht="53.25" customHeight="1" x14ac:dyDescent="0.25">
      <c r="A31" s="76"/>
      <c r="B31" s="68"/>
      <c r="C31" s="126"/>
      <c r="D31" s="123"/>
      <c r="E31" s="69"/>
      <c r="F31" s="123" t="str">
        <f>DATA!E349</f>
        <v>Implements activities and provides services to meet student needs.</v>
      </c>
      <c r="G31" s="69"/>
      <c r="H31" s="71"/>
      <c r="I31" s="69"/>
      <c r="J31" s="71"/>
      <c r="L31" s="10"/>
      <c r="M31" s="10"/>
      <c r="N31" s="10"/>
      <c r="O31" s="10"/>
      <c r="P31" s="10"/>
      <c r="Q31" s="10"/>
    </row>
    <row r="32" spans="1:17" ht="33" customHeight="1" thickBot="1" x14ac:dyDescent="0.3">
      <c r="A32" s="76"/>
      <c r="B32" s="68"/>
      <c r="C32" s="177"/>
      <c r="D32" s="176"/>
      <c r="E32" s="69"/>
      <c r="F32" s="176"/>
      <c r="G32" s="69"/>
      <c r="H32" s="71"/>
      <c r="I32" s="184"/>
      <c r="J32" s="185" t="str">
        <f>definitions!$B$21</f>
        <v>Click here to revisit element</v>
      </c>
      <c r="L32" s="10"/>
      <c r="M32" s="10"/>
      <c r="N32" s="10"/>
      <c r="O32" s="10"/>
      <c r="P32" s="10"/>
      <c r="Q32" s="10"/>
    </row>
    <row r="33" spans="1:17" ht="15" customHeight="1" x14ac:dyDescent="0.25">
      <c r="A33" s="182"/>
      <c r="B33" s="711" t="str">
        <f>definitions!$B$26</f>
        <v>No Basic practices apply</v>
      </c>
      <c r="C33" s="131"/>
      <c r="D33" s="71"/>
      <c r="E33" s="79"/>
      <c r="F33" s="123"/>
      <c r="G33" s="79"/>
      <c r="H33" s="71"/>
      <c r="I33" s="713" t="str">
        <f>DATA!B360</f>
        <v>Blank Form</v>
      </c>
      <c r="J33" s="714"/>
      <c r="L33" s="688" t="str">
        <f>IF(I33=definitions!$B$11,definitions!$B$16,IF(definitions!$B$42=TRUE,definitions!$B$22,IF(I33=definitions!$B$13,definitions!$B$18,definitions!$B$20)))</f>
        <v>No Professional Practices have been selected.</v>
      </c>
      <c r="M33" s="688"/>
      <c r="N33" s="688"/>
      <c r="O33" s="688"/>
      <c r="P33" s="688"/>
      <c r="Q33" s="10"/>
    </row>
    <row r="34" spans="1:17" ht="15" customHeight="1" thickBot="1" x14ac:dyDescent="0.3">
      <c r="A34" s="183"/>
      <c r="B34" s="712"/>
      <c r="C34" s="132"/>
      <c r="D34" s="82"/>
      <c r="E34" s="85"/>
      <c r="F34" s="86"/>
      <c r="G34" s="85"/>
      <c r="H34" s="86"/>
      <c r="I34" s="715"/>
      <c r="J34" s="716"/>
      <c r="L34" s="688"/>
      <c r="M34" s="688"/>
      <c r="N34" s="688"/>
      <c r="O34" s="688"/>
      <c r="P34" s="688"/>
      <c r="Q34" s="10"/>
    </row>
    <row r="35" spans="1:17" ht="39.75" customHeight="1" thickBot="1" x14ac:dyDescent="0.3">
      <c r="A35" s="721" t="str">
        <f>A1</f>
        <v>Standard III:  Principals Demonstrate School Culture and Equity Leadership</v>
      </c>
      <c r="B35" s="722"/>
      <c r="C35" s="722"/>
      <c r="D35" s="722"/>
      <c r="E35" s="722"/>
      <c r="F35" s="722"/>
      <c r="G35" s="722"/>
      <c r="H35" s="722"/>
      <c r="I35" s="722"/>
      <c r="J35" s="723"/>
      <c r="L35" s="10"/>
      <c r="M35" s="10"/>
      <c r="N35" s="10"/>
      <c r="O35" s="10"/>
      <c r="P35" s="10"/>
      <c r="Q35" s="10"/>
    </row>
    <row r="36" spans="1:17" ht="15.95" customHeight="1" thickBot="1" x14ac:dyDescent="0.3">
      <c r="A36" s="146"/>
      <c r="B36" s="127" t="s">
        <v>1979</v>
      </c>
      <c r="C36" s="144"/>
      <c r="D36" s="145" t="s">
        <v>1974</v>
      </c>
      <c r="E36" s="146"/>
      <c r="F36" s="148" t="s">
        <v>1975</v>
      </c>
      <c r="G36" s="146"/>
      <c r="H36" s="148" t="s">
        <v>1976</v>
      </c>
      <c r="I36" s="146"/>
      <c r="J36" s="145" t="s">
        <v>520</v>
      </c>
      <c r="L36" s="10"/>
      <c r="M36" s="10"/>
      <c r="N36" s="10"/>
      <c r="O36" s="10"/>
      <c r="P36" s="10"/>
      <c r="Q36" s="10"/>
    </row>
    <row r="37" spans="1:17" ht="43.5" customHeight="1" thickBot="1" x14ac:dyDescent="0.3">
      <c r="A37" s="724" t="s">
        <v>3320</v>
      </c>
      <c r="B37" s="725"/>
      <c r="C37" s="725"/>
      <c r="D37" s="725"/>
      <c r="E37" s="725"/>
      <c r="F37" s="725"/>
      <c r="G37" s="725"/>
      <c r="H37" s="725"/>
      <c r="I37" s="725"/>
      <c r="J37" s="726"/>
      <c r="L37" s="10"/>
      <c r="M37" s="10"/>
      <c r="N37" s="10"/>
      <c r="O37" s="10"/>
      <c r="P37" s="10"/>
      <c r="Q37" s="10"/>
    </row>
    <row r="38" spans="1:17" ht="15.75" customHeight="1" x14ac:dyDescent="0.25">
      <c r="A38" s="727"/>
      <c r="B38" s="728"/>
      <c r="C38" s="729" t="str">
        <f>DATA!E365</f>
        <v>. . . and</v>
      </c>
      <c r="D38" s="730"/>
      <c r="E38" s="694" t="str">
        <f>DATA!E368</f>
        <v>. . . and</v>
      </c>
      <c r="F38" s="695"/>
      <c r="G38" s="694" t="str">
        <f>DATA!E372</f>
        <v>. . . and</v>
      </c>
      <c r="H38" s="695"/>
      <c r="I38" s="694" t="str">
        <f>DATA!E376</f>
        <v>. . . and</v>
      </c>
      <c r="J38" s="695"/>
      <c r="L38" s="10"/>
      <c r="M38" s="10"/>
      <c r="N38" s="10"/>
      <c r="O38" s="10"/>
      <c r="P38" s="10"/>
      <c r="Q38" s="10"/>
    </row>
    <row r="39" spans="1:17" ht="56.25" customHeight="1" x14ac:dyDescent="0.25">
      <c r="A39" s="689" t="str">
        <f>DATA!E361</f>
        <v>THE PRINCIPAL:</v>
      </c>
      <c r="B39" s="690"/>
      <c r="C39" s="697" t="str">
        <f>DATA!E366</f>
        <v>THE PRINCIPAL:</v>
      </c>
      <c r="D39" s="691"/>
      <c r="E39" s="689" t="str">
        <f>DATA!E369</f>
        <v>THE PRINCIPAL 
creates a culture of risk taking and learning within the school by:</v>
      </c>
      <c r="F39" s="691"/>
      <c r="G39" s="689" t="str">
        <f>DATA!E373</f>
        <v>School staff members participate in the evaluation of:</v>
      </c>
      <c r="H39" s="691"/>
      <c r="I39" s="689" t="str">
        <f>DATA!E377</f>
        <v>SCHOOL STAFF MEMBERS 
recommend:</v>
      </c>
      <c r="J39" s="691"/>
      <c r="L39" s="10"/>
      <c r="M39" s="10"/>
      <c r="N39" s="10"/>
      <c r="O39" s="10"/>
      <c r="P39" s="10"/>
      <c r="Q39" s="10"/>
    </row>
    <row r="40" spans="1:17" ht="79.5" customHeight="1" x14ac:dyDescent="0.25">
      <c r="A40" s="76"/>
      <c r="B40" s="124" t="str">
        <f>DATA!E362</f>
        <v>Routinely assesses student outcomes.</v>
      </c>
      <c r="C40" s="126"/>
      <c r="D40" s="120" t="str">
        <f>DATA!E367</f>
        <v>Develops the capacity of staff and other stakeholders to use data for decision making.</v>
      </c>
      <c r="E40" s="75"/>
      <c r="F40" s="147" t="str">
        <f>DATA!E370</f>
        <v>Developing new initiatives and monitoring their impact on student learning.</v>
      </c>
      <c r="G40" s="69"/>
      <c r="H40" s="120" t="str">
        <f>DATA!E374</f>
        <v>Instructional approaches.</v>
      </c>
      <c r="I40" s="75"/>
      <c r="J40" s="122" t="str">
        <f>DATA!E378</f>
        <v>Activities and initiatives for elimination or scale back.</v>
      </c>
      <c r="L40" s="10"/>
      <c r="M40" s="10"/>
      <c r="N40" s="10"/>
      <c r="O40" s="10"/>
      <c r="P40" s="10"/>
      <c r="Q40" s="10"/>
    </row>
    <row r="41" spans="1:17" ht="73.5" customHeight="1" x14ac:dyDescent="0.25">
      <c r="A41" s="76"/>
      <c r="B41" s="124" t="str">
        <f>DATA!E363</f>
        <v>Requires staff to use data to identify needed improvements to teaching and learning activities.</v>
      </c>
      <c r="C41" s="126"/>
      <c r="D41" s="147"/>
      <c r="E41" s="143"/>
      <c r="F41" s="147" t="str">
        <f>DATA!E371</f>
        <v>Eliminating ineffective activities and initiatives.</v>
      </c>
      <c r="G41" s="69"/>
      <c r="H41" s="147" t="str">
        <f>DATA!E375</f>
        <v>Progress toward achieving goals and student outcomes.</v>
      </c>
      <c r="I41" s="69"/>
      <c r="J41" s="120" t="str">
        <f>DATA!E379</f>
        <v>Evidence based programs, practices, and instructional programs for implementation.</v>
      </c>
      <c r="L41" s="10"/>
      <c r="M41" s="10"/>
      <c r="N41" s="10"/>
      <c r="O41" s="10"/>
      <c r="P41" s="10"/>
      <c r="Q41" s="10"/>
    </row>
    <row r="42" spans="1:17" ht="33" customHeight="1" thickBot="1" x14ac:dyDescent="0.3">
      <c r="A42" s="76"/>
      <c r="B42" s="124"/>
      <c r="C42" s="177"/>
      <c r="D42" s="147"/>
      <c r="E42" s="174"/>
      <c r="F42" s="68"/>
      <c r="G42" s="70"/>
      <c r="H42" s="68"/>
      <c r="I42" s="184"/>
      <c r="J42" s="185" t="str">
        <f>definitions!$B$21</f>
        <v>Click here to revisit element</v>
      </c>
      <c r="L42" s="10"/>
      <c r="M42" s="10"/>
      <c r="N42" s="10"/>
      <c r="O42" s="10"/>
      <c r="P42" s="10"/>
      <c r="Q42" s="10"/>
    </row>
    <row r="43" spans="1:17" ht="15" customHeight="1" x14ac:dyDescent="0.25">
      <c r="A43" s="182"/>
      <c r="B43" s="711" t="str">
        <f>definitions!$B$26</f>
        <v>No Basic practices apply</v>
      </c>
      <c r="C43" s="134"/>
      <c r="D43" s="74"/>
      <c r="E43" s="75"/>
      <c r="F43" s="121"/>
      <c r="G43" s="72"/>
      <c r="H43" s="73"/>
      <c r="I43" s="704" t="str">
        <f>DATA!B381</f>
        <v>Blank Form</v>
      </c>
      <c r="J43" s="731"/>
      <c r="L43" s="688" t="str">
        <f>IF(I43=definitions!$B$11,definitions!$B$16,IF(definitions!$B$43=TRUE,definitions!$B$22,IF(I43=definitions!$B$13,definitions!$B$18,definitions!$B$20)))</f>
        <v>No Professional Practices have been selected.</v>
      </c>
      <c r="M43" s="688"/>
      <c r="N43" s="688"/>
      <c r="O43" s="688"/>
      <c r="P43" s="688"/>
      <c r="Q43" s="10"/>
    </row>
    <row r="44" spans="1:17" ht="15" customHeight="1" thickBot="1" x14ac:dyDescent="0.3">
      <c r="A44" s="183"/>
      <c r="B44" s="712"/>
      <c r="C44" s="135"/>
      <c r="D44" s="71"/>
      <c r="E44" s="72"/>
      <c r="F44" s="73"/>
      <c r="G44" s="72"/>
      <c r="H44" s="87"/>
      <c r="I44" s="732"/>
      <c r="J44" s="733"/>
      <c r="L44" s="688"/>
      <c r="M44" s="688"/>
      <c r="N44" s="688"/>
      <c r="O44" s="688"/>
      <c r="P44" s="688"/>
      <c r="Q44" s="10"/>
    </row>
    <row r="45" spans="1:17" ht="15" customHeight="1" x14ac:dyDescent="0.25">
      <c r="A45" s="736" t="s">
        <v>1977</v>
      </c>
      <c r="B45" s="737"/>
      <c r="C45" s="737"/>
      <c r="D45" s="737"/>
      <c r="E45" s="737"/>
      <c r="F45" s="738"/>
      <c r="G45" s="745" t="s">
        <v>1978</v>
      </c>
      <c r="H45" s="746"/>
      <c r="I45" s="746"/>
      <c r="J45" s="747"/>
      <c r="L45" s="10"/>
      <c r="M45" s="10"/>
      <c r="N45" s="10"/>
      <c r="O45" s="10"/>
      <c r="P45" s="10"/>
      <c r="Q45" s="10"/>
    </row>
    <row r="46" spans="1:17" ht="15" customHeight="1" x14ac:dyDescent="0.25">
      <c r="A46" s="739"/>
      <c r="B46" s="740"/>
      <c r="C46" s="740"/>
      <c r="D46" s="740"/>
      <c r="E46" s="740"/>
      <c r="F46" s="741"/>
      <c r="G46" s="748"/>
      <c r="H46" s="749"/>
      <c r="I46" s="749"/>
      <c r="J46" s="750"/>
      <c r="L46" s="10"/>
      <c r="M46" s="10"/>
      <c r="N46" s="10"/>
      <c r="O46" s="10"/>
      <c r="P46" s="10"/>
      <c r="Q46" s="10"/>
    </row>
    <row r="47" spans="1:17" ht="15" customHeight="1" thickBot="1" x14ac:dyDescent="0.3">
      <c r="A47" s="742"/>
      <c r="B47" s="743"/>
      <c r="C47" s="743"/>
      <c r="D47" s="743"/>
      <c r="E47" s="743"/>
      <c r="F47" s="744"/>
      <c r="G47" s="751"/>
      <c r="H47" s="752"/>
      <c r="I47" s="752"/>
      <c r="J47" s="753"/>
      <c r="L47" s="10"/>
      <c r="M47" s="10"/>
      <c r="N47" s="10"/>
      <c r="O47" s="10"/>
      <c r="P47" s="10"/>
      <c r="Q47" s="10"/>
    </row>
    <row r="48" spans="1:17" ht="15" customHeight="1" x14ac:dyDescent="0.25">
      <c r="A48" s="754"/>
      <c r="B48" s="755"/>
      <c r="C48" s="755"/>
      <c r="D48" s="755"/>
      <c r="E48" s="755"/>
      <c r="F48" s="756"/>
      <c r="G48" s="763"/>
      <c r="H48" s="764"/>
      <c r="I48" s="764"/>
      <c r="J48" s="765"/>
      <c r="L48" s="678" t="str">
        <f>IF(AND(ISBLANK(A48),OR(D83=definitions!$B$6,D83=definitions!$B$7)),definitions!$B$25," ")</f>
        <v xml:space="preserve"> </v>
      </c>
      <c r="M48" s="678"/>
      <c r="N48" s="678"/>
      <c r="O48" s="678"/>
      <c r="P48" s="10"/>
      <c r="Q48" s="10"/>
    </row>
    <row r="49" spans="1:17" ht="15" customHeight="1" x14ac:dyDescent="0.25">
      <c r="A49" s="757"/>
      <c r="B49" s="758"/>
      <c r="C49" s="758"/>
      <c r="D49" s="758"/>
      <c r="E49" s="758"/>
      <c r="F49" s="759"/>
      <c r="G49" s="766"/>
      <c r="H49" s="767"/>
      <c r="I49" s="767"/>
      <c r="J49" s="768"/>
      <c r="L49" s="678"/>
      <c r="M49" s="678"/>
      <c r="N49" s="678"/>
      <c r="O49" s="678"/>
      <c r="P49" s="10"/>
      <c r="Q49" s="10"/>
    </row>
    <row r="50" spans="1:17" ht="15" customHeight="1" x14ac:dyDescent="0.25">
      <c r="A50" s="757"/>
      <c r="B50" s="758"/>
      <c r="C50" s="758"/>
      <c r="D50" s="758"/>
      <c r="E50" s="758"/>
      <c r="F50" s="759"/>
      <c r="G50" s="766"/>
      <c r="H50" s="767"/>
      <c r="I50" s="767"/>
      <c r="J50" s="768"/>
      <c r="L50" s="678"/>
      <c r="M50" s="678"/>
      <c r="N50" s="678"/>
      <c r="O50" s="678"/>
      <c r="P50" s="10"/>
      <c r="Q50" s="10"/>
    </row>
    <row r="51" spans="1:17" ht="15" customHeight="1" x14ac:dyDescent="0.25">
      <c r="A51" s="757"/>
      <c r="B51" s="758"/>
      <c r="C51" s="758"/>
      <c r="D51" s="758"/>
      <c r="E51" s="758"/>
      <c r="F51" s="759"/>
      <c r="G51" s="766"/>
      <c r="H51" s="767"/>
      <c r="I51" s="767"/>
      <c r="J51" s="768"/>
      <c r="L51" s="10"/>
      <c r="M51" s="10"/>
      <c r="N51" s="10"/>
      <c r="O51" s="10"/>
      <c r="P51" s="10"/>
      <c r="Q51" s="10"/>
    </row>
    <row r="52" spans="1:17" ht="15" customHeight="1" x14ac:dyDescent="0.25">
      <c r="A52" s="757"/>
      <c r="B52" s="758"/>
      <c r="C52" s="758"/>
      <c r="D52" s="758"/>
      <c r="E52" s="758"/>
      <c r="F52" s="759"/>
      <c r="G52" s="766"/>
      <c r="H52" s="767"/>
      <c r="I52" s="767"/>
      <c r="J52" s="768"/>
      <c r="L52" s="10"/>
      <c r="M52" s="10"/>
      <c r="N52" s="10"/>
      <c r="O52" s="10"/>
      <c r="P52" s="10"/>
      <c r="Q52" s="10"/>
    </row>
    <row r="53" spans="1:17" ht="15" customHeight="1" x14ac:dyDescent="0.25">
      <c r="A53" s="757"/>
      <c r="B53" s="758"/>
      <c r="C53" s="758"/>
      <c r="D53" s="758"/>
      <c r="E53" s="758"/>
      <c r="F53" s="759"/>
      <c r="G53" s="766"/>
      <c r="H53" s="767"/>
      <c r="I53" s="767"/>
      <c r="J53" s="768"/>
      <c r="L53" s="10"/>
      <c r="M53" s="10"/>
      <c r="N53" s="10"/>
      <c r="O53" s="10"/>
      <c r="P53" s="10"/>
      <c r="Q53" s="10"/>
    </row>
    <row r="54" spans="1:17" ht="15" customHeight="1" x14ac:dyDescent="0.25">
      <c r="A54" s="757"/>
      <c r="B54" s="758"/>
      <c r="C54" s="758"/>
      <c r="D54" s="758"/>
      <c r="E54" s="758"/>
      <c r="F54" s="759"/>
      <c r="G54" s="766"/>
      <c r="H54" s="767"/>
      <c r="I54" s="767"/>
      <c r="J54" s="768"/>
      <c r="L54" s="10"/>
      <c r="M54" s="10"/>
      <c r="N54" s="10"/>
      <c r="O54" s="10"/>
      <c r="P54" s="10"/>
      <c r="Q54" s="10"/>
    </row>
    <row r="55" spans="1:17" ht="15" customHeight="1" x14ac:dyDescent="0.25">
      <c r="A55" s="757"/>
      <c r="B55" s="758"/>
      <c r="C55" s="758"/>
      <c r="D55" s="758"/>
      <c r="E55" s="758"/>
      <c r="F55" s="759"/>
      <c r="G55" s="766"/>
      <c r="H55" s="767"/>
      <c r="I55" s="767"/>
      <c r="J55" s="768"/>
      <c r="L55" s="10"/>
      <c r="M55" s="10"/>
      <c r="N55" s="10"/>
      <c r="O55" s="10"/>
      <c r="P55" s="10"/>
      <c r="Q55" s="10"/>
    </row>
    <row r="56" spans="1:17" ht="15" customHeight="1" x14ac:dyDescent="0.25">
      <c r="A56" s="757"/>
      <c r="B56" s="758"/>
      <c r="C56" s="758"/>
      <c r="D56" s="758"/>
      <c r="E56" s="758"/>
      <c r="F56" s="759"/>
      <c r="G56" s="766"/>
      <c r="H56" s="767"/>
      <c r="I56" s="767"/>
      <c r="J56" s="768"/>
      <c r="L56" s="10"/>
      <c r="M56" s="10"/>
      <c r="N56" s="10"/>
      <c r="O56" s="10"/>
      <c r="P56" s="10"/>
      <c r="Q56" s="10"/>
    </row>
    <row r="57" spans="1:17" ht="15" customHeight="1" x14ac:dyDescent="0.25">
      <c r="A57" s="757"/>
      <c r="B57" s="758"/>
      <c r="C57" s="758"/>
      <c r="D57" s="758"/>
      <c r="E57" s="758"/>
      <c r="F57" s="759"/>
      <c r="G57" s="766"/>
      <c r="H57" s="767"/>
      <c r="I57" s="767"/>
      <c r="J57" s="768"/>
      <c r="L57" s="10"/>
      <c r="M57" s="10"/>
      <c r="N57" s="10"/>
      <c r="O57" s="10"/>
      <c r="P57" s="10"/>
      <c r="Q57" s="10"/>
    </row>
    <row r="58" spans="1:17" ht="15" customHeight="1" x14ac:dyDescent="0.25">
      <c r="A58" s="757"/>
      <c r="B58" s="758"/>
      <c r="C58" s="758"/>
      <c r="D58" s="758"/>
      <c r="E58" s="758"/>
      <c r="F58" s="759"/>
      <c r="G58" s="766"/>
      <c r="H58" s="767"/>
      <c r="I58" s="767"/>
      <c r="J58" s="768"/>
      <c r="L58" s="10"/>
      <c r="M58" s="10"/>
      <c r="N58" s="10"/>
      <c r="O58" s="10"/>
      <c r="P58" s="10"/>
      <c r="Q58" s="10"/>
    </row>
    <row r="59" spans="1:17" ht="15" customHeight="1" x14ac:dyDescent="0.25">
      <c r="A59" s="757"/>
      <c r="B59" s="758"/>
      <c r="C59" s="758"/>
      <c r="D59" s="758"/>
      <c r="E59" s="758"/>
      <c r="F59" s="759"/>
      <c r="G59" s="766"/>
      <c r="H59" s="767"/>
      <c r="I59" s="767"/>
      <c r="J59" s="768"/>
      <c r="L59" s="10"/>
      <c r="M59" s="10"/>
      <c r="N59" s="10"/>
      <c r="O59" s="10"/>
      <c r="P59" s="10"/>
      <c r="Q59" s="10"/>
    </row>
    <row r="60" spans="1:17" ht="15" customHeight="1" x14ac:dyDescent="0.25">
      <c r="A60" s="757"/>
      <c r="B60" s="758"/>
      <c r="C60" s="758"/>
      <c r="D60" s="758"/>
      <c r="E60" s="758"/>
      <c r="F60" s="759"/>
      <c r="G60" s="766"/>
      <c r="H60" s="767"/>
      <c r="I60" s="767"/>
      <c r="J60" s="768"/>
      <c r="L60" s="10"/>
      <c r="M60" s="10"/>
      <c r="N60" s="10"/>
      <c r="O60" s="10"/>
      <c r="P60" s="10"/>
      <c r="Q60" s="10"/>
    </row>
    <row r="61" spans="1:17" ht="15" customHeight="1" thickBot="1" x14ac:dyDescent="0.3">
      <c r="A61" s="760"/>
      <c r="B61" s="761"/>
      <c r="C61" s="761"/>
      <c r="D61" s="761"/>
      <c r="E61" s="761"/>
      <c r="F61" s="762"/>
      <c r="G61" s="769"/>
      <c r="H61" s="770"/>
      <c r="I61" s="770"/>
      <c r="J61" s="771"/>
      <c r="L61" s="10"/>
      <c r="M61" s="10"/>
      <c r="N61" s="10"/>
      <c r="O61" s="10"/>
      <c r="P61" s="10"/>
      <c r="Q61" s="10"/>
    </row>
    <row r="62" spans="1:17" ht="17.25" customHeight="1" thickBot="1" x14ac:dyDescent="0.3">
      <c r="A62" s="772" t="s">
        <v>1060</v>
      </c>
      <c r="B62" s="773"/>
      <c r="C62" s="773"/>
      <c r="D62" s="773"/>
      <c r="E62" s="773"/>
      <c r="F62" s="774"/>
      <c r="G62" s="775" t="s">
        <v>1059</v>
      </c>
      <c r="H62" s="776"/>
      <c r="I62" s="776"/>
      <c r="J62" s="776"/>
      <c r="K62" s="11"/>
      <c r="L62" s="10"/>
      <c r="M62" s="10"/>
      <c r="N62" s="10"/>
      <c r="O62" s="10"/>
      <c r="P62" s="10"/>
      <c r="Q62" s="10"/>
    </row>
    <row r="63" spans="1:17" ht="21.75" customHeight="1" thickBot="1" x14ac:dyDescent="0.3">
      <c r="A63" s="12"/>
      <c r="B63" s="777" t="s">
        <v>2514</v>
      </c>
      <c r="C63" s="778"/>
      <c r="D63" s="778"/>
      <c r="E63" s="778"/>
      <c r="F63" s="779"/>
      <c r="G63" s="675"/>
      <c r="H63" s="676"/>
      <c r="I63" s="676"/>
      <c r="J63" s="676"/>
      <c r="K63" s="677"/>
      <c r="L63" s="10"/>
      <c r="M63" s="10"/>
      <c r="N63" s="10"/>
      <c r="O63" s="10"/>
      <c r="P63" s="10"/>
      <c r="Q63" s="10"/>
    </row>
    <row r="64" spans="1:17" ht="21.75" customHeight="1" thickBot="1" x14ac:dyDescent="0.3">
      <c r="A64" s="15"/>
      <c r="B64" s="777" t="s">
        <v>2515</v>
      </c>
      <c r="C64" s="778"/>
      <c r="D64" s="778"/>
      <c r="E64" s="778"/>
      <c r="F64" s="779"/>
      <c r="G64" s="675"/>
      <c r="H64" s="676"/>
      <c r="I64" s="676"/>
      <c r="J64" s="676"/>
      <c r="K64" s="677"/>
      <c r="L64" s="10"/>
      <c r="M64" s="10"/>
      <c r="N64" s="10"/>
      <c r="O64" s="10"/>
      <c r="P64" s="10"/>
      <c r="Q64" s="10"/>
    </row>
    <row r="65" spans="1:17" ht="21.75" customHeight="1" thickBot="1" x14ac:dyDescent="0.3">
      <c r="A65" s="16"/>
      <c r="B65" s="777" t="s">
        <v>2525</v>
      </c>
      <c r="C65" s="778"/>
      <c r="D65" s="778"/>
      <c r="E65" s="778"/>
      <c r="F65" s="779"/>
      <c r="G65" s="675"/>
      <c r="H65" s="676"/>
      <c r="I65" s="676"/>
      <c r="J65" s="676"/>
      <c r="K65" s="677"/>
      <c r="L65" s="10"/>
      <c r="M65" s="10"/>
      <c r="N65" s="10"/>
      <c r="O65" s="10"/>
      <c r="P65" s="10"/>
      <c r="Q65" s="10"/>
    </row>
    <row r="66" spans="1:17" ht="21.75" customHeight="1" thickBot="1" x14ac:dyDescent="0.3">
      <c r="A66" s="16"/>
      <c r="B66" s="780" t="s">
        <v>2526</v>
      </c>
      <c r="C66" s="781"/>
      <c r="D66" s="781"/>
      <c r="E66" s="781"/>
      <c r="F66" s="782"/>
      <c r="G66" s="675"/>
      <c r="H66" s="676"/>
      <c r="I66" s="676"/>
      <c r="J66" s="676"/>
      <c r="K66" s="677"/>
      <c r="L66" s="10"/>
      <c r="M66" s="10"/>
      <c r="N66" s="10"/>
      <c r="O66" s="10"/>
      <c r="P66" s="10"/>
      <c r="Q66" s="10"/>
    </row>
    <row r="67" spans="1:17" ht="21.75" customHeight="1" thickBot="1" x14ac:dyDescent="0.3">
      <c r="A67" s="19"/>
      <c r="B67" s="780" t="s">
        <v>2516</v>
      </c>
      <c r="C67" s="781"/>
      <c r="D67" s="781"/>
      <c r="E67" s="781"/>
      <c r="F67" s="782"/>
      <c r="G67" s="675"/>
      <c r="H67" s="676"/>
      <c r="I67" s="676"/>
      <c r="J67" s="676"/>
      <c r="K67" s="677"/>
      <c r="L67" s="10"/>
      <c r="M67" s="10"/>
      <c r="N67" s="10"/>
      <c r="O67" s="10"/>
      <c r="P67" s="10"/>
      <c r="Q67" s="10"/>
    </row>
    <row r="68" spans="1:17" ht="21.75" customHeight="1" thickBot="1" x14ac:dyDescent="0.3">
      <c r="A68" s="19"/>
      <c r="B68" s="780" t="s">
        <v>2521</v>
      </c>
      <c r="C68" s="781"/>
      <c r="D68" s="781"/>
      <c r="E68" s="781"/>
      <c r="F68" s="782"/>
      <c r="G68" s="675"/>
      <c r="H68" s="676"/>
      <c r="I68" s="676"/>
      <c r="J68" s="676"/>
      <c r="K68" s="677"/>
      <c r="L68" s="10"/>
      <c r="M68" s="10"/>
      <c r="N68" s="10"/>
      <c r="O68" s="10"/>
      <c r="P68" s="10"/>
      <c r="Q68" s="10"/>
    </row>
    <row r="69" spans="1:17" ht="27.75" customHeight="1" thickBot="1" x14ac:dyDescent="0.3">
      <c r="A69" s="19"/>
      <c r="B69" s="780" t="s">
        <v>2527</v>
      </c>
      <c r="C69" s="781"/>
      <c r="D69" s="781"/>
      <c r="E69" s="781"/>
      <c r="F69" s="782"/>
      <c r="G69" s="675"/>
      <c r="H69" s="676"/>
      <c r="I69" s="676"/>
      <c r="J69" s="676"/>
      <c r="K69" s="677"/>
      <c r="L69" s="10"/>
      <c r="M69" s="10"/>
      <c r="N69" s="10"/>
      <c r="O69" s="10"/>
      <c r="P69" s="10"/>
      <c r="Q69" s="10"/>
    </row>
    <row r="70" spans="1:17" ht="21.75" customHeight="1" thickBot="1" x14ac:dyDescent="0.3">
      <c r="A70" s="19"/>
      <c r="B70" s="780"/>
      <c r="C70" s="781"/>
      <c r="D70" s="781"/>
      <c r="E70" s="781"/>
      <c r="F70" s="782"/>
      <c r="G70" s="675"/>
      <c r="H70" s="676"/>
      <c r="I70" s="676"/>
      <c r="J70" s="676"/>
      <c r="K70" s="677"/>
      <c r="L70" s="10"/>
      <c r="M70" s="10"/>
      <c r="N70" s="10"/>
      <c r="O70" s="10"/>
      <c r="P70" s="10"/>
      <c r="Q70" s="10"/>
    </row>
    <row r="71" spans="1:17" ht="21.75" customHeight="1" thickBot="1" x14ac:dyDescent="0.3">
      <c r="A71" s="19"/>
      <c r="B71" s="780"/>
      <c r="C71" s="781"/>
      <c r="D71" s="781"/>
      <c r="E71" s="781"/>
      <c r="F71" s="782"/>
      <c r="G71" s="675"/>
      <c r="H71" s="676"/>
      <c r="I71" s="676"/>
      <c r="J71" s="676"/>
      <c r="K71" s="677"/>
      <c r="L71" s="10"/>
      <c r="M71" s="10"/>
      <c r="N71" s="10"/>
      <c r="O71" s="10"/>
      <c r="P71" s="10"/>
      <c r="Q71" s="10"/>
    </row>
    <row r="72" spans="1:17" ht="21.75" customHeight="1" thickBot="1" x14ac:dyDescent="0.3">
      <c r="A72" s="12"/>
      <c r="B72" s="780"/>
      <c r="C72" s="781"/>
      <c r="D72" s="781"/>
      <c r="E72" s="781"/>
      <c r="F72" s="782"/>
      <c r="G72" s="675"/>
      <c r="H72" s="676"/>
      <c r="I72" s="676"/>
      <c r="J72" s="676"/>
      <c r="K72" s="56"/>
      <c r="L72" s="10"/>
      <c r="M72" s="10"/>
      <c r="N72" s="10"/>
      <c r="O72" s="10"/>
      <c r="P72" s="10"/>
      <c r="Q72" s="10"/>
    </row>
    <row r="73" spans="1:17" ht="18.75" customHeight="1" thickBot="1" x14ac:dyDescent="0.3">
      <c r="A73" s="12"/>
      <c r="B73" s="780"/>
      <c r="C73" s="781"/>
      <c r="D73" s="781"/>
      <c r="E73" s="781"/>
      <c r="F73" s="782"/>
      <c r="G73" s="675"/>
      <c r="H73" s="676"/>
      <c r="I73" s="676"/>
      <c r="J73" s="676"/>
      <c r="K73" s="56"/>
      <c r="L73" s="10"/>
      <c r="M73" s="10"/>
      <c r="N73" s="10"/>
      <c r="O73" s="10"/>
      <c r="P73" s="10"/>
      <c r="Q73" s="10"/>
    </row>
    <row r="74" spans="1:17" ht="20.100000000000001" customHeight="1" thickBot="1" x14ac:dyDescent="0.3">
      <c r="A74" s="12"/>
      <c r="B74" s="796"/>
      <c r="C74" s="797"/>
      <c r="D74" s="797"/>
      <c r="E74" s="797"/>
      <c r="F74" s="798"/>
      <c r="G74" s="400"/>
      <c r="H74" s="401"/>
      <c r="I74" s="401"/>
      <c r="J74" s="401"/>
      <c r="K74" s="56"/>
      <c r="L74" s="10"/>
      <c r="M74" s="10"/>
      <c r="N74" s="10"/>
      <c r="O74" s="10"/>
      <c r="P74" s="10"/>
      <c r="Q74" s="10"/>
    </row>
    <row r="75" spans="1:17" ht="20.100000000000001" customHeight="1" thickBot="1" x14ac:dyDescent="0.3">
      <c r="A75" s="12"/>
      <c r="B75" s="796" t="s">
        <v>2523</v>
      </c>
      <c r="C75" s="797"/>
      <c r="D75" s="797"/>
      <c r="E75" s="797"/>
      <c r="F75" s="798"/>
      <c r="G75" s="400"/>
      <c r="H75" s="401"/>
      <c r="I75" s="401"/>
      <c r="J75" s="401"/>
      <c r="K75" s="56"/>
      <c r="L75" s="10"/>
      <c r="M75" s="10"/>
      <c r="N75" s="10"/>
      <c r="O75" s="10"/>
      <c r="P75" s="10"/>
      <c r="Q75" s="10"/>
    </row>
    <row r="76" spans="1:17" ht="11.25" customHeight="1" thickBot="1" x14ac:dyDescent="0.3">
      <c r="A76" s="103"/>
      <c r="B76" s="104"/>
      <c r="C76" s="104"/>
      <c r="D76" s="105"/>
      <c r="E76" s="106"/>
      <c r="F76" s="107"/>
      <c r="G76" s="108"/>
      <c r="H76" s="108"/>
      <c r="I76" s="108"/>
      <c r="J76" s="108"/>
      <c r="K76" s="56"/>
      <c r="L76" s="10"/>
      <c r="M76" s="10"/>
      <c r="N76" s="10"/>
      <c r="O76" s="10"/>
      <c r="P76" s="10"/>
      <c r="Q76" s="10"/>
    </row>
    <row r="77" spans="1:17" ht="24" customHeight="1" thickBot="1" x14ac:dyDescent="0.3">
      <c r="A77" s="792" t="s">
        <v>3223</v>
      </c>
      <c r="B77" s="793"/>
      <c r="C77" s="794"/>
      <c r="D77" s="109" t="s">
        <v>1011</v>
      </c>
      <c r="E77" s="110" t="s">
        <v>483</v>
      </c>
      <c r="F77" s="101"/>
      <c r="G77" s="102"/>
      <c r="H77" s="101"/>
      <c r="I77" s="101"/>
      <c r="J77" s="101"/>
      <c r="K77" s="20"/>
      <c r="L77" s="10"/>
      <c r="M77" s="10"/>
      <c r="N77" s="10"/>
      <c r="O77" s="10"/>
      <c r="P77" s="10"/>
      <c r="Q77" s="10"/>
    </row>
    <row r="78" spans="1:17" ht="24.95" customHeight="1" thickBot="1" x14ac:dyDescent="0.3">
      <c r="A78" s="608" t="s">
        <v>2528</v>
      </c>
      <c r="B78" s="609"/>
      <c r="C78" s="609"/>
      <c r="D78" s="34" t="str">
        <f>DATA!B316</f>
        <v>Blank Form</v>
      </c>
      <c r="E78" s="98" t="str">
        <f>DATA!B317</f>
        <v>BF</v>
      </c>
      <c r="F78" s="101"/>
      <c r="G78" s="102"/>
      <c r="H78" s="101"/>
      <c r="I78" s="101"/>
      <c r="J78" s="101"/>
      <c r="K78" s="20"/>
      <c r="L78" s="10"/>
      <c r="M78" s="10"/>
      <c r="N78" s="10"/>
      <c r="O78" s="10"/>
      <c r="P78" s="10"/>
      <c r="Q78" s="10"/>
    </row>
    <row r="79" spans="1:17" ht="24.95" customHeight="1" thickBot="1" x14ac:dyDescent="0.3">
      <c r="A79" s="456" t="s">
        <v>2529</v>
      </c>
      <c r="B79" s="795"/>
      <c r="C79" s="795"/>
      <c r="D79" s="34" t="str">
        <f>DATA!B334</f>
        <v>Blank Form</v>
      </c>
      <c r="E79" s="98" t="str">
        <f>DATA!B335</f>
        <v>BF</v>
      </c>
      <c r="F79" s="101"/>
      <c r="G79" s="102"/>
      <c r="H79" s="101"/>
      <c r="I79" s="101"/>
      <c r="J79" s="101"/>
      <c r="K79" s="20"/>
      <c r="L79" s="10"/>
      <c r="M79" s="10"/>
      <c r="N79" s="10"/>
      <c r="O79" s="10"/>
      <c r="P79" s="10"/>
      <c r="Q79" s="10"/>
    </row>
    <row r="80" spans="1:17" ht="24.95" customHeight="1" thickBot="1" x14ac:dyDescent="0.3">
      <c r="A80" s="456" t="s">
        <v>2531</v>
      </c>
      <c r="B80" s="457"/>
      <c r="C80" s="457"/>
      <c r="D80" s="34" t="str">
        <f>DATA!B360</f>
        <v>Blank Form</v>
      </c>
      <c r="E80" s="98" t="str">
        <f>DATA!B361</f>
        <v>BF</v>
      </c>
      <c r="F80" s="101"/>
      <c r="G80" s="102"/>
      <c r="H80" s="101"/>
      <c r="I80" s="101"/>
      <c r="J80" s="101"/>
      <c r="K80" s="20"/>
      <c r="L80" s="10"/>
      <c r="M80" s="10"/>
      <c r="N80" s="10"/>
      <c r="O80" s="10"/>
      <c r="P80" s="10"/>
      <c r="Q80" s="10"/>
    </row>
    <row r="81" spans="1:17" ht="24.95" customHeight="1" thickBot="1" x14ac:dyDescent="0.3">
      <c r="A81" s="608" t="s">
        <v>2530</v>
      </c>
      <c r="B81" s="609"/>
      <c r="C81" s="609"/>
      <c r="D81" s="34" t="str">
        <f>DATA!B381</f>
        <v>Blank Form</v>
      </c>
      <c r="E81" s="99" t="str">
        <f>DATA!B382</f>
        <v>BF</v>
      </c>
      <c r="F81" s="101"/>
      <c r="G81" s="102"/>
      <c r="H81" s="101"/>
      <c r="I81" s="101"/>
      <c r="J81" s="101"/>
      <c r="K81" s="20"/>
      <c r="L81" s="10"/>
      <c r="M81" s="10"/>
      <c r="N81" s="10"/>
      <c r="O81" s="10"/>
      <c r="P81" s="10"/>
      <c r="Q81" s="10"/>
    </row>
    <row r="82" spans="1:17" ht="15.75" customHeight="1" thickBot="1" x14ac:dyDescent="0.3">
      <c r="A82" s="783" t="s">
        <v>1049</v>
      </c>
      <c r="B82" s="784"/>
      <c r="C82" s="785"/>
      <c r="D82" s="51"/>
      <c r="E82" s="406" t="str">
        <f>IF(OR(E78=definitions!$A$12,E79=definitions!$A$12,E80=definitions!$A$12,E81=definitions!$A$12),definitions!A8,IF(OR(E78=definitions!$A$11,E79=definitions!$A$11,E80=definitions!$A$11,E81=definitions!$A$11),definitions!$A$11,IF(OR(E78=definitions!$A$13,E79=definitions!$A$13,E80=definitions!$A$13,E81=definitions!$A$13),definitions!$A$13,SUM(E78:E81))))</f>
        <v>BF</v>
      </c>
      <c r="F82" s="101"/>
      <c r="G82" s="101"/>
      <c r="H82" s="101"/>
      <c r="I82" s="101"/>
      <c r="J82" s="101"/>
      <c r="K82" s="21"/>
      <c r="L82" s="10"/>
      <c r="M82" s="10"/>
      <c r="N82" s="10"/>
      <c r="O82" s="10"/>
      <c r="P82" s="10"/>
      <c r="Q82" s="10"/>
    </row>
    <row r="83" spans="1:17" ht="27.75" customHeight="1" thickBot="1" x14ac:dyDescent="0.3">
      <c r="A83" s="786" t="s">
        <v>1050</v>
      </c>
      <c r="B83" s="787"/>
      <c r="C83" s="788"/>
      <c r="D83" s="789" t="str">
        <f>DATA!B384</f>
        <v>Blank Form</v>
      </c>
      <c r="E83" s="790"/>
      <c r="F83" s="790"/>
      <c r="G83" s="791"/>
      <c r="H83" s="95"/>
      <c r="I83" s="95"/>
      <c r="J83" s="96"/>
      <c r="L83" s="10"/>
      <c r="M83" s="10"/>
      <c r="N83" s="10"/>
      <c r="O83" s="10"/>
      <c r="P83" s="10"/>
      <c r="Q83" s="10"/>
    </row>
    <row r="84" spans="1:17" ht="15.75" customHeight="1" x14ac:dyDescent="0.25">
      <c r="A84" s="96"/>
      <c r="B84" s="96"/>
      <c r="C84" s="96"/>
      <c r="D84" s="96"/>
      <c r="E84" s="96"/>
      <c r="F84" s="96"/>
      <c r="G84" s="96"/>
      <c r="H84" s="96"/>
      <c r="I84" s="96"/>
      <c r="J84" s="96"/>
      <c r="K84" s="96"/>
      <c r="L84" s="95"/>
      <c r="M84" s="95"/>
      <c r="N84" s="95"/>
      <c r="O84" s="95"/>
      <c r="P84" s="95"/>
      <c r="Q84" s="95"/>
    </row>
    <row r="85" spans="1:17" x14ac:dyDescent="0.25">
      <c r="A85" s="96"/>
      <c r="B85" s="96"/>
      <c r="C85" s="96"/>
      <c r="D85" s="96"/>
      <c r="E85" s="96"/>
      <c r="F85" s="96"/>
      <c r="G85" s="96"/>
      <c r="H85" s="96"/>
      <c r="I85" s="96"/>
      <c r="J85" s="96"/>
      <c r="K85" s="96"/>
      <c r="L85" s="95"/>
      <c r="M85" s="95"/>
      <c r="N85" s="95"/>
      <c r="O85" s="95"/>
      <c r="P85" s="95"/>
      <c r="Q85" s="95"/>
    </row>
    <row r="86" spans="1:17" x14ac:dyDescent="0.25">
      <c r="A86" s="96"/>
      <c r="B86" s="96"/>
      <c r="C86" s="96"/>
      <c r="D86" s="95"/>
      <c r="E86" s="95"/>
      <c r="F86" s="95"/>
      <c r="G86" s="95"/>
      <c r="H86" s="95"/>
      <c r="I86" s="95"/>
      <c r="J86" s="95"/>
      <c r="K86" s="95"/>
      <c r="L86" s="95"/>
      <c r="M86" s="95"/>
      <c r="N86" s="95"/>
      <c r="O86" s="95"/>
      <c r="P86" s="95"/>
      <c r="Q86" s="96"/>
    </row>
    <row r="87" spans="1:17"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ht="15.75" customHeight="1" x14ac:dyDescent="0.25">
      <c r="A94" s="96"/>
      <c r="B94" s="96"/>
      <c r="C94" s="96"/>
      <c r="D94" s="95"/>
      <c r="E94" s="95"/>
      <c r="F94" s="95"/>
      <c r="G94" s="95"/>
      <c r="H94" s="95"/>
      <c r="I94" s="95"/>
      <c r="J94" s="95"/>
      <c r="K94" s="95"/>
      <c r="L94" s="95"/>
      <c r="M94" s="95"/>
      <c r="N94" s="95"/>
      <c r="O94" s="95"/>
      <c r="P94" s="95"/>
      <c r="Q94" s="96"/>
    </row>
    <row r="95" spans="1:17" ht="15.75" customHeight="1" x14ac:dyDescent="0.25">
      <c r="A95" s="96"/>
      <c r="B95" s="96"/>
      <c r="C95" s="96"/>
      <c r="D95" s="95"/>
      <c r="E95" s="95"/>
      <c r="F95" s="95"/>
      <c r="G95" s="95"/>
      <c r="H95" s="95"/>
      <c r="I95" s="95"/>
      <c r="J95" s="95"/>
      <c r="K95" s="95"/>
      <c r="L95" s="95"/>
      <c r="M95" s="95"/>
      <c r="N95" s="95"/>
      <c r="O95" s="95"/>
      <c r="P95" s="95"/>
      <c r="Q95" s="96"/>
    </row>
    <row r="96" spans="1:17" x14ac:dyDescent="0.25">
      <c r="A96" s="96"/>
      <c r="B96" s="96"/>
      <c r="C96" s="96"/>
      <c r="D96" s="95"/>
      <c r="E96" s="95"/>
      <c r="F96" s="95"/>
      <c r="G96" s="95"/>
      <c r="H96" s="95"/>
      <c r="I96" s="95"/>
      <c r="J96" s="95"/>
      <c r="K96" s="95"/>
      <c r="L96" s="95"/>
      <c r="M96" s="95"/>
      <c r="N96" s="95"/>
      <c r="O96" s="95"/>
      <c r="P96" s="95"/>
      <c r="Q96" s="96"/>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row r="106" spans="1:17" x14ac:dyDescent="0.25">
      <c r="A106" s="96"/>
      <c r="B106" s="96"/>
      <c r="C106" s="96"/>
      <c r="D106" s="96"/>
      <c r="E106" s="96"/>
      <c r="F106" s="96"/>
      <c r="G106" s="96"/>
      <c r="H106" s="96"/>
      <c r="I106" s="96"/>
      <c r="J106" s="96"/>
      <c r="K106" s="96"/>
      <c r="L106" s="95"/>
      <c r="M106" s="95"/>
      <c r="N106" s="95"/>
      <c r="O106" s="95"/>
      <c r="P106" s="95"/>
      <c r="Q106" s="95"/>
    </row>
    <row r="107" spans="1:17" x14ac:dyDescent="0.25">
      <c r="A107" s="96"/>
      <c r="B107" s="96"/>
      <c r="C107" s="96"/>
      <c r="D107" s="96"/>
      <c r="E107" s="96"/>
      <c r="F107" s="96"/>
      <c r="G107" s="96"/>
      <c r="H107" s="96"/>
      <c r="I107" s="96"/>
      <c r="J107" s="96"/>
      <c r="K107" s="96"/>
      <c r="L107" s="95"/>
      <c r="M107" s="95"/>
      <c r="N107" s="95"/>
      <c r="O107" s="95"/>
      <c r="P107" s="95"/>
      <c r="Q107" s="95"/>
    </row>
  </sheetData>
  <sheetProtection password="C50A" sheet="1" objects="1" scenarios="1" selectLockedCells="1"/>
  <mergeCells count="109">
    <mergeCell ref="L48:O50"/>
    <mergeCell ref="I17:J17"/>
    <mergeCell ref="A82:C82"/>
    <mergeCell ref="A83:C83"/>
    <mergeCell ref="D83:G83"/>
    <mergeCell ref="A77:C77"/>
    <mergeCell ref="A78:C78"/>
    <mergeCell ref="A79:C79"/>
    <mergeCell ref="A80:C80"/>
    <mergeCell ref="A81:C81"/>
    <mergeCell ref="G69:K69"/>
    <mergeCell ref="G70:K70"/>
    <mergeCell ref="G71:K71"/>
    <mergeCell ref="G72:J72"/>
    <mergeCell ref="G73:J73"/>
    <mergeCell ref="B69:F69"/>
    <mergeCell ref="E39:F39"/>
    <mergeCell ref="A39:B39"/>
    <mergeCell ref="G39:H39"/>
    <mergeCell ref="I39:J39"/>
    <mergeCell ref="B63:F63"/>
    <mergeCell ref="B43:B44"/>
    <mergeCell ref="B64:F64"/>
    <mergeCell ref="G48:J61"/>
    <mergeCell ref="A62:F62"/>
    <mergeCell ref="G62:J62"/>
    <mergeCell ref="B65:F65"/>
    <mergeCell ref="A7:B7"/>
    <mergeCell ref="I29:J29"/>
    <mergeCell ref="A35:J35"/>
    <mergeCell ref="A37:J37"/>
    <mergeCell ref="A38:B38"/>
    <mergeCell ref="C38:D38"/>
    <mergeCell ref="E38:F38"/>
    <mergeCell ref="G38:H38"/>
    <mergeCell ref="I38:J38"/>
    <mergeCell ref="G14:H14"/>
    <mergeCell ref="I14:J14"/>
    <mergeCell ref="B11:B12"/>
    <mergeCell ref="I21:J22"/>
    <mergeCell ref="A15:J15"/>
    <mergeCell ref="A16:B16"/>
    <mergeCell ref="C16:D16"/>
    <mergeCell ref="E16:F16"/>
    <mergeCell ref="G16:H16"/>
    <mergeCell ref="I16:J16"/>
    <mergeCell ref="A17:B17"/>
    <mergeCell ref="I11:J12"/>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A3:J3"/>
    <mergeCell ref="A13:J13"/>
    <mergeCell ref="I33:J34"/>
    <mergeCell ref="A23:J23"/>
    <mergeCell ref="A25:J25"/>
    <mergeCell ref="A26:B26"/>
    <mergeCell ref="C26:D26"/>
    <mergeCell ref="E26:F26"/>
    <mergeCell ref="G26:H26"/>
    <mergeCell ref="I26:J26"/>
    <mergeCell ref="A27:B27"/>
    <mergeCell ref="C27:D27"/>
    <mergeCell ref="E27:F27"/>
    <mergeCell ref="G27:H27"/>
    <mergeCell ref="I27:J27"/>
    <mergeCell ref="E14:F14"/>
    <mergeCell ref="B21:B22"/>
    <mergeCell ref="C14:D14"/>
    <mergeCell ref="C17:D17"/>
    <mergeCell ref="E17:F17"/>
    <mergeCell ref="G17:H17"/>
    <mergeCell ref="B33:B34"/>
    <mergeCell ref="B70:F70"/>
    <mergeCell ref="B71:F71"/>
    <mergeCell ref="B72:F72"/>
    <mergeCell ref="B73:F73"/>
    <mergeCell ref="B74:F74"/>
    <mergeCell ref="B75:F75"/>
    <mergeCell ref="L11:P12"/>
    <mergeCell ref="L21:P22"/>
    <mergeCell ref="L33:P34"/>
    <mergeCell ref="L43:P44"/>
    <mergeCell ref="C39:D39"/>
    <mergeCell ref="B68:F68"/>
    <mergeCell ref="G63:K63"/>
    <mergeCell ref="G64:K64"/>
    <mergeCell ref="G65:K65"/>
    <mergeCell ref="G66:K66"/>
    <mergeCell ref="G67:K67"/>
    <mergeCell ref="B66:F66"/>
    <mergeCell ref="B67:F67"/>
    <mergeCell ref="I43:J44"/>
    <mergeCell ref="G68:K68"/>
    <mergeCell ref="A45:F47"/>
    <mergeCell ref="G45:J47"/>
    <mergeCell ref="A48:F61"/>
  </mergeCells>
  <conditionalFormatting sqref="E78">
    <cfRule type="expression" dxfId="297" priority="42" stopIfTrue="1">
      <formula>($K$5="*")</formula>
    </cfRule>
  </conditionalFormatting>
  <conditionalFormatting sqref="E78:E79">
    <cfRule type="expression" dxfId="296" priority="62" stopIfTrue="1">
      <formula>($I$5="*")</formula>
    </cfRule>
  </conditionalFormatting>
  <conditionalFormatting sqref="E79">
    <cfRule type="expression" dxfId="295" priority="61" stopIfTrue="1">
      <formula>($K$5="*")</formula>
    </cfRule>
  </conditionalFormatting>
  <conditionalFormatting sqref="E80">
    <cfRule type="expression" dxfId="294" priority="60" stopIfTrue="1">
      <formula>($G$6="*")</formula>
    </cfRule>
  </conditionalFormatting>
  <conditionalFormatting sqref="E80">
    <cfRule type="expression" dxfId="293" priority="59" stopIfTrue="1">
      <formula>($H$6="*")</formula>
    </cfRule>
  </conditionalFormatting>
  <conditionalFormatting sqref="E80">
    <cfRule type="expression" dxfId="292" priority="58" stopIfTrue="1">
      <formula>($I$6="*")</formula>
    </cfRule>
  </conditionalFormatting>
  <conditionalFormatting sqref="E80">
    <cfRule type="expression" dxfId="291" priority="57" stopIfTrue="1">
      <formula>($J$6="*")</formula>
    </cfRule>
  </conditionalFormatting>
  <conditionalFormatting sqref="E80">
    <cfRule type="expression" dxfId="290" priority="56" stopIfTrue="1">
      <formula>($K$6="*")</formula>
    </cfRule>
  </conditionalFormatting>
  <conditionalFormatting sqref="E81">
    <cfRule type="expression" dxfId="289" priority="55" stopIfTrue="1">
      <formula>($G$7="*")</formula>
    </cfRule>
  </conditionalFormatting>
  <conditionalFormatting sqref="E81">
    <cfRule type="expression" dxfId="288" priority="54" stopIfTrue="1">
      <formula>($H$7="*")</formula>
    </cfRule>
  </conditionalFormatting>
  <conditionalFormatting sqref="E81">
    <cfRule type="expression" dxfId="287" priority="53" stopIfTrue="1">
      <formula>($K$7="*")</formula>
    </cfRule>
  </conditionalFormatting>
  <conditionalFormatting sqref="D78:D81">
    <cfRule type="expression" dxfId="286" priority="22" stopIfTrue="1">
      <formula>($K$9="*")</formula>
    </cfRule>
  </conditionalFormatting>
  <conditionalFormatting sqref="D78:D81">
    <cfRule type="expression" dxfId="285" priority="26" stopIfTrue="1">
      <formula>($G$9="*")</formula>
    </cfRule>
  </conditionalFormatting>
  <conditionalFormatting sqref="D78:D81">
    <cfRule type="expression" dxfId="284" priority="25" stopIfTrue="1">
      <formula>($H$9="*")</formula>
    </cfRule>
  </conditionalFormatting>
  <conditionalFormatting sqref="D78:D81">
    <cfRule type="expression" dxfId="283" priority="24" stopIfTrue="1">
      <formula>($I$9="*")</formula>
    </cfRule>
  </conditionalFormatting>
  <conditionalFormatting sqref="D78:D81">
    <cfRule type="expression" dxfId="282" priority="23" stopIfTrue="1">
      <formula>($J$9="*")</formula>
    </cfRule>
  </conditionalFormatting>
  <conditionalFormatting sqref="E78:E79">
    <cfRule type="expression" dxfId="281" priority="68" stopIfTrue="1">
      <formula>(#REF!="*")</formula>
    </cfRule>
  </conditionalFormatting>
  <conditionalFormatting sqref="E78:E79">
    <cfRule type="expression" dxfId="280" priority="69" stopIfTrue="1">
      <formula>($G$5="*")</formula>
    </cfRule>
  </conditionalFormatting>
  <conditionalFormatting sqref="E78:E79">
    <cfRule type="expression" dxfId="279" priority="70" stopIfTrue="1">
      <formula>(#REF!="*")</formula>
    </cfRule>
  </conditionalFormatting>
  <conditionalFormatting sqref="E81">
    <cfRule type="expression" dxfId="278" priority="71" stopIfTrue="1">
      <formula>(#REF!="*")</formula>
    </cfRule>
  </conditionalFormatting>
  <conditionalFormatting sqref="E81">
    <cfRule type="expression" dxfId="277" priority="72" stopIfTrue="1">
      <formula>($J$7="*")</formula>
    </cfRule>
  </conditionalFormatting>
  <pageMargins left="0" right="0" top="0.5" bottom="0" header="0.5" footer="0.5"/>
  <pageSetup orientation="portrait" horizontalDpi="4294967292" verticalDpi="4294967292"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0</xdr:col>
                    <xdr:colOff>9525</xdr:colOff>
                    <xdr:row>63</xdr:row>
                    <xdr:rowOff>9525</xdr:rowOff>
                  </from>
                  <to>
                    <xdr:col>3</xdr:col>
                    <xdr:colOff>180975</xdr:colOff>
                    <xdr:row>63</xdr:row>
                    <xdr:rowOff>247650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0</xdr:col>
                    <xdr:colOff>9525</xdr:colOff>
                    <xdr:row>64</xdr:row>
                    <xdr:rowOff>19050</xdr:rowOff>
                  </from>
                  <to>
                    <xdr:col>2</xdr:col>
                    <xdr:colOff>142875</xdr:colOff>
                    <xdr:row>64</xdr:row>
                    <xdr:rowOff>257175</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0</xdr:col>
                    <xdr:colOff>9525</xdr:colOff>
                    <xdr:row>65</xdr:row>
                    <xdr:rowOff>28575</xdr:rowOff>
                  </from>
                  <to>
                    <xdr:col>2</xdr:col>
                    <xdr:colOff>200025</xdr:colOff>
                    <xdr:row>65</xdr:row>
                    <xdr:rowOff>266700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0</xdr:col>
                    <xdr:colOff>9525</xdr:colOff>
                    <xdr:row>66</xdr:row>
                    <xdr:rowOff>38100</xdr:rowOff>
                  </from>
                  <to>
                    <xdr:col>2</xdr:col>
                    <xdr:colOff>180975</xdr:colOff>
                    <xdr:row>66</xdr:row>
                    <xdr:rowOff>266700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0</xdr:col>
                    <xdr:colOff>9525</xdr:colOff>
                    <xdr:row>67</xdr:row>
                    <xdr:rowOff>38100</xdr:rowOff>
                  </from>
                  <to>
                    <xdr:col>2</xdr:col>
                    <xdr:colOff>161925</xdr:colOff>
                    <xdr:row>68</xdr:row>
                    <xdr:rowOff>9525</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0</xdr:col>
                    <xdr:colOff>9525</xdr:colOff>
                    <xdr:row>68</xdr:row>
                    <xdr:rowOff>57150</xdr:rowOff>
                  </from>
                  <to>
                    <xdr:col>2</xdr:col>
                    <xdr:colOff>161925</xdr:colOff>
                    <xdr:row>68</xdr:row>
                    <xdr:rowOff>295275</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0</xdr:col>
                    <xdr:colOff>9525</xdr:colOff>
                    <xdr:row>68</xdr:row>
                    <xdr:rowOff>342900</xdr:rowOff>
                  </from>
                  <to>
                    <xdr:col>1</xdr:col>
                    <xdr:colOff>123825</xdr:colOff>
                    <xdr:row>69</xdr:row>
                    <xdr:rowOff>209550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0</xdr:col>
                    <xdr:colOff>9525</xdr:colOff>
                    <xdr:row>69</xdr:row>
                    <xdr:rowOff>257175</xdr:rowOff>
                  </from>
                  <to>
                    <xdr:col>1</xdr:col>
                    <xdr:colOff>104775</xdr:colOff>
                    <xdr:row>70</xdr:row>
                    <xdr:rowOff>209550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0</xdr:col>
                    <xdr:colOff>9525</xdr:colOff>
                    <xdr:row>62</xdr:row>
                    <xdr:rowOff>0</xdr:rowOff>
                  </from>
                  <to>
                    <xdr:col>2</xdr:col>
                    <xdr:colOff>133350</xdr:colOff>
                    <xdr:row>62</xdr:row>
                    <xdr:rowOff>238125</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0</xdr:col>
                    <xdr:colOff>9525</xdr:colOff>
                    <xdr:row>70</xdr:row>
                    <xdr:rowOff>266700</xdr:rowOff>
                  </from>
                  <to>
                    <xdr:col>1</xdr:col>
                    <xdr:colOff>104775</xdr:colOff>
                    <xdr:row>71</xdr:row>
                    <xdr:rowOff>219075</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0</xdr:col>
                    <xdr:colOff>9525</xdr:colOff>
                    <xdr:row>71</xdr:row>
                    <xdr:rowOff>266700</xdr:rowOff>
                  </from>
                  <to>
                    <xdr:col>0</xdr:col>
                    <xdr:colOff>228600</xdr:colOff>
                    <xdr:row>72</xdr:row>
                    <xdr:rowOff>209550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0</xdr:col>
                    <xdr:colOff>9525</xdr:colOff>
                    <xdr:row>73</xdr:row>
                    <xdr:rowOff>19050</xdr:rowOff>
                  </from>
                  <to>
                    <xdr:col>0</xdr:col>
                    <xdr:colOff>219075</xdr:colOff>
                    <xdr:row>73</xdr:row>
                    <xdr:rowOff>219075</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0</xdr:col>
                    <xdr:colOff>38100</xdr:colOff>
                    <xdr:row>5</xdr:row>
                    <xdr:rowOff>247650</xdr:rowOff>
                  </from>
                  <to>
                    <xdr:col>1</xdr:col>
                    <xdr:colOff>952500</xdr:colOff>
                    <xdr:row>5</xdr:row>
                    <xdr:rowOff>1123950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0</xdr:col>
                    <xdr:colOff>38100</xdr:colOff>
                    <xdr:row>7</xdr:row>
                    <xdr:rowOff>323850</xdr:rowOff>
                  </from>
                  <to>
                    <xdr:col>1</xdr:col>
                    <xdr:colOff>952500</xdr:colOff>
                    <xdr:row>7</xdr:row>
                    <xdr:rowOff>619125</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0</xdr:col>
                    <xdr:colOff>38100</xdr:colOff>
                    <xdr:row>8</xdr:row>
                    <xdr:rowOff>57150</xdr:rowOff>
                  </from>
                  <to>
                    <xdr:col>1</xdr:col>
                    <xdr:colOff>952500</xdr:colOff>
                    <xdr:row>9</xdr:row>
                    <xdr:rowOff>19050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0</xdr:col>
                    <xdr:colOff>38100</xdr:colOff>
                    <xdr:row>9</xdr:row>
                    <xdr:rowOff>57150</xdr:rowOff>
                  </from>
                  <to>
                    <xdr:col>1</xdr:col>
                    <xdr:colOff>952500</xdr:colOff>
                    <xdr:row>9</xdr:row>
                    <xdr:rowOff>400050</xdr:rowOff>
                  </to>
                </anchor>
              </controlPr>
            </control>
          </mc:Choice>
        </mc:AlternateContent>
        <mc:AlternateContent xmlns:mc="http://schemas.openxmlformats.org/markup-compatibility/2006">
          <mc:Choice Requires="x14">
            <control shapeId="28690" r:id="rId20" name="Check Box 18">
              <controlPr defaultSize="0" autoFill="0" autoLine="0" autoPict="0">
                <anchor moveWithCells="1">
                  <from>
                    <xdr:col>2</xdr:col>
                    <xdr:colOff>38100</xdr:colOff>
                    <xdr:row>5</xdr:row>
                    <xdr:rowOff>571500</xdr:rowOff>
                  </from>
                  <to>
                    <xdr:col>3</xdr:col>
                    <xdr:colOff>952500</xdr:colOff>
                    <xdr:row>5</xdr:row>
                    <xdr:rowOff>866775</xdr:rowOff>
                  </to>
                </anchor>
              </controlPr>
            </control>
          </mc:Choice>
        </mc:AlternateContent>
        <mc:AlternateContent xmlns:mc="http://schemas.openxmlformats.org/markup-compatibility/2006">
          <mc:Choice Requires="x14">
            <control shapeId="28691" r:id="rId21" name="Check Box 19">
              <controlPr defaultSize="0" autoFill="0" autoLine="0" autoPict="0">
                <anchor moveWithCells="1">
                  <from>
                    <xdr:col>2</xdr:col>
                    <xdr:colOff>38100</xdr:colOff>
                    <xdr:row>6</xdr:row>
                    <xdr:rowOff>228600</xdr:rowOff>
                  </from>
                  <to>
                    <xdr:col>3</xdr:col>
                    <xdr:colOff>952500</xdr:colOff>
                    <xdr:row>6</xdr:row>
                    <xdr:rowOff>523875</xdr:rowOff>
                  </to>
                </anchor>
              </controlPr>
            </control>
          </mc:Choice>
        </mc:AlternateContent>
        <mc:AlternateContent xmlns:mc="http://schemas.openxmlformats.org/markup-compatibility/2006">
          <mc:Choice Requires="x14">
            <control shapeId="28692" r:id="rId22" name="Check Box 20">
              <controlPr defaultSize="0" autoFill="0" autoLine="0" autoPict="0">
                <anchor moveWithCells="1">
                  <from>
                    <xdr:col>2</xdr:col>
                    <xdr:colOff>38100</xdr:colOff>
                    <xdr:row>7</xdr:row>
                    <xdr:rowOff>190500</xdr:rowOff>
                  </from>
                  <to>
                    <xdr:col>3</xdr:col>
                    <xdr:colOff>952500</xdr:colOff>
                    <xdr:row>7</xdr:row>
                    <xdr:rowOff>742950</xdr:rowOff>
                  </to>
                </anchor>
              </controlPr>
            </control>
          </mc:Choice>
        </mc:AlternateContent>
        <mc:AlternateContent xmlns:mc="http://schemas.openxmlformats.org/markup-compatibility/2006">
          <mc:Choice Requires="x14">
            <control shapeId="28693" r:id="rId23" name="Check Box 21">
              <controlPr defaultSize="0" autoFill="0" autoLine="0" autoPict="0">
                <anchor moveWithCells="1">
                  <from>
                    <xdr:col>4</xdr:col>
                    <xdr:colOff>38100</xdr:colOff>
                    <xdr:row>5</xdr:row>
                    <xdr:rowOff>38100</xdr:rowOff>
                  </from>
                  <to>
                    <xdr:col>5</xdr:col>
                    <xdr:colOff>952500</xdr:colOff>
                    <xdr:row>6</xdr:row>
                    <xdr:rowOff>19050</xdr:rowOff>
                  </to>
                </anchor>
              </controlPr>
            </control>
          </mc:Choice>
        </mc:AlternateContent>
        <mc:AlternateContent xmlns:mc="http://schemas.openxmlformats.org/markup-compatibility/2006">
          <mc:Choice Requires="x14">
            <control shapeId="28694" r:id="rId24" name="Check Box 22">
              <controlPr defaultSize="0" autoFill="0" autoLine="0" autoPict="0">
                <anchor moveWithCells="1">
                  <from>
                    <xdr:col>4</xdr:col>
                    <xdr:colOff>38100</xdr:colOff>
                    <xdr:row>7</xdr:row>
                    <xdr:rowOff>57150</xdr:rowOff>
                  </from>
                  <to>
                    <xdr:col>5</xdr:col>
                    <xdr:colOff>952500</xdr:colOff>
                    <xdr:row>7</xdr:row>
                    <xdr:rowOff>904875</xdr:rowOff>
                  </to>
                </anchor>
              </controlPr>
            </control>
          </mc:Choice>
        </mc:AlternateContent>
        <mc:AlternateContent xmlns:mc="http://schemas.openxmlformats.org/markup-compatibility/2006">
          <mc:Choice Requires="x14">
            <control shapeId="28695" r:id="rId25" name="Check Box 23">
              <controlPr defaultSize="0" autoFill="0" autoLine="0" autoPict="0">
                <anchor moveWithCells="1">
                  <from>
                    <xdr:col>6</xdr:col>
                    <xdr:colOff>38100</xdr:colOff>
                    <xdr:row>5</xdr:row>
                    <xdr:rowOff>447675</xdr:rowOff>
                  </from>
                  <to>
                    <xdr:col>7</xdr:col>
                    <xdr:colOff>952500</xdr:colOff>
                    <xdr:row>5</xdr:row>
                    <xdr:rowOff>1028700</xdr:rowOff>
                  </to>
                </anchor>
              </controlPr>
            </control>
          </mc:Choice>
        </mc:AlternateContent>
        <mc:AlternateContent xmlns:mc="http://schemas.openxmlformats.org/markup-compatibility/2006">
          <mc:Choice Requires="x14">
            <control shapeId="28696" r:id="rId26" name="Check Box 24">
              <controlPr defaultSize="0" autoFill="0" autoLine="0" autoPict="0">
                <anchor moveWithCells="1">
                  <from>
                    <xdr:col>6</xdr:col>
                    <xdr:colOff>38100</xdr:colOff>
                    <xdr:row>5</xdr:row>
                    <xdr:rowOff>1381125</xdr:rowOff>
                  </from>
                  <to>
                    <xdr:col>7</xdr:col>
                    <xdr:colOff>952500</xdr:colOff>
                    <xdr:row>7</xdr:row>
                    <xdr:rowOff>47625</xdr:rowOff>
                  </to>
                </anchor>
              </controlPr>
            </control>
          </mc:Choice>
        </mc:AlternateContent>
        <mc:AlternateContent xmlns:mc="http://schemas.openxmlformats.org/markup-compatibility/2006">
          <mc:Choice Requires="x14">
            <control shapeId="28697" r:id="rId27" name="Check Box 25">
              <controlPr defaultSize="0" autoFill="0" autoLine="0" autoPict="0">
                <anchor moveWithCells="1">
                  <from>
                    <xdr:col>8</xdr:col>
                    <xdr:colOff>38100</xdr:colOff>
                    <xdr:row>5</xdr:row>
                    <xdr:rowOff>428625</xdr:rowOff>
                  </from>
                  <to>
                    <xdr:col>9</xdr:col>
                    <xdr:colOff>952500</xdr:colOff>
                    <xdr:row>5</xdr:row>
                    <xdr:rowOff>1000125</xdr:rowOff>
                  </to>
                </anchor>
              </controlPr>
            </control>
          </mc:Choice>
        </mc:AlternateContent>
        <mc:AlternateContent xmlns:mc="http://schemas.openxmlformats.org/markup-compatibility/2006">
          <mc:Choice Requires="x14">
            <control shapeId="28698" r:id="rId28" name="Check Box 26">
              <controlPr defaultSize="0" autoFill="0" autoLine="0" autoPict="0">
                <anchor moveWithCells="1">
                  <from>
                    <xdr:col>0</xdr:col>
                    <xdr:colOff>38100</xdr:colOff>
                    <xdr:row>17</xdr:row>
                    <xdr:rowOff>314325</xdr:rowOff>
                  </from>
                  <to>
                    <xdr:col>1</xdr:col>
                    <xdr:colOff>952500</xdr:colOff>
                    <xdr:row>17</xdr:row>
                    <xdr:rowOff>1352550</xdr:rowOff>
                  </to>
                </anchor>
              </controlPr>
            </control>
          </mc:Choice>
        </mc:AlternateContent>
        <mc:AlternateContent xmlns:mc="http://schemas.openxmlformats.org/markup-compatibility/2006">
          <mc:Choice Requires="x14">
            <control shapeId="28699" r:id="rId29" name="Check Box 27">
              <controlPr defaultSize="0" autoFill="0" autoLine="0" autoPict="0">
                <anchor moveWithCells="1">
                  <from>
                    <xdr:col>2</xdr:col>
                    <xdr:colOff>38100</xdr:colOff>
                    <xdr:row>17</xdr:row>
                    <xdr:rowOff>57150</xdr:rowOff>
                  </from>
                  <to>
                    <xdr:col>3</xdr:col>
                    <xdr:colOff>952500</xdr:colOff>
                    <xdr:row>17</xdr:row>
                    <xdr:rowOff>1562100</xdr:rowOff>
                  </to>
                </anchor>
              </controlPr>
            </control>
          </mc:Choice>
        </mc:AlternateContent>
        <mc:AlternateContent xmlns:mc="http://schemas.openxmlformats.org/markup-compatibility/2006">
          <mc:Choice Requires="x14">
            <control shapeId="28700" r:id="rId30" name="Check Box 28">
              <controlPr defaultSize="0" autoFill="0" autoLine="0" autoPict="0">
                <anchor moveWithCells="1">
                  <from>
                    <xdr:col>4</xdr:col>
                    <xdr:colOff>38100</xdr:colOff>
                    <xdr:row>17</xdr:row>
                    <xdr:rowOff>295275</xdr:rowOff>
                  </from>
                  <to>
                    <xdr:col>5</xdr:col>
                    <xdr:colOff>952500</xdr:colOff>
                    <xdr:row>17</xdr:row>
                    <xdr:rowOff>1333500</xdr:rowOff>
                  </to>
                </anchor>
              </controlPr>
            </control>
          </mc:Choice>
        </mc:AlternateContent>
        <mc:AlternateContent xmlns:mc="http://schemas.openxmlformats.org/markup-compatibility/2006">
          <mc:Choice Requires="x14">
            <control shapeId="28701" r:id="rId31" name="Check Box 29">
              <controlPr defaultSize="0" autoFill="0" autoLine="0" autoPict="0">
                <anchor moveWithCells="1">
                  <from>
                    <xdr:col>6</xdr:col>
                    <xdr:colOff>38100</xdr:colOff>
                    <xdr:row>17</xdr:row>
                    <xdr:rowOff>552450</xdr:rowOff>
                  </from>
                  <to>
                    <xdr:col>7</xdr:col>
                    <xdr:colOff>952500</xdr:colOff>
                    <xdr:row>17</xdr:row>
                    <xdr:rowOff>1114425</xdr:rowOff>
                  </to>
                </anchor>
              </controlPr>
            </control>
          </mc:Choice>
        </mc:AlternateContent>
        <mc:AlternateContent xmlns:mc="http://schemas.openxmlformats.org/markup-compatibility/2006">
          <mc:Choice Requires="x14">
            <control shapeId="28702" r:id="rId32" name="Check Box 30">
              <controlPr defaultSize="0" autoFill="0" autoLine="0" autoPict="0">
                <anchor moveWithCells="1">
                  <from>
                    <xdr:col>6</xdr:col>
                    <xdr:colOff>38100</xdr:colOff>
                    <xdr:row>18</xdr:row>
                    <xdr:rowOff>28575</xdr:rowOff>
                  </from>
                  <to>
                    <xdr:col>7</xdr:col>
                    <xdr:colOff>952500</xdr:colOff>
                    <xdr:row>19</xdr:row>
                    <xdr:rowOff>0</xdr:rowOff>
                  </to>
                </anchor>
              </controlPr>
            </control>
          </mc:Choice>
        </mc:AlternateContent>
        <mc:AlternateContent xmlns:mc="http://schemas.openxmlformats.org/markup-compatibility/2006">
          <mc:Choice Requires="x14">
            <control shapeId="28703" r:id="rId33" name="Check Box 31">
              <controlPr defaultSize="0" autoFill="0" autoLine="0" autoPict="0">
                <anchor moveWithCells="1">
                  <from>
                    <xdr:col>8</xdr:col>
                    <xdr:colOff>38100</xdr:colOff>
                    <xdr:row>17</xdr:row>
                    <xdr:rowOff>342900</xdr:rowOff>
                  </from>
                  <to>
                    <xdr:col>9</xdr:col>
                    <xdr:colOff>952500</xdr:colOff>
                    <xdr:row>17</xdr:row>
                    <xdr:rowOff>1314450</xdr:rowOff>
                  </to>
                </anchor>
              </controlPr>
            </control>
          </mc:Choice>
        </mc:AlternateContent>
        <mc:AlternateContent xmlns:mc="http://schemas.openxmlformats.org/markup-compatibility/2006">
          <mc:Choice Requires="x14">
            <control shapeId="28704" r:id="rId34" name="Check Box 32">
              <controlPr defaultSize="0" autoFill="0" autoLine="0" autoPict="0">
                <anchor moveWithCells="1">
                  <from>
                    <xdr:col>0</xdr:col>
                    <xdr:colOff>38100</xdr:colOff>
                    <xdr:row>27</xdr:row>
                    <xdr:rowOff>295275</xdr:rowOff>
                  </from>
                  <to>
                    <xdr:col>1</xdr:col>
                    <xdr:colOff>952500</xdr:colOff>
                    <xdr:row>27</xdr:row>
                    <xdr:rowOff>857250</xdr:rowOff>
                  </to>
                </anchor>
              </controlPr>
            </control>
          </mc:Choice>
        </mc:AlternateContent>
        <mc:AlternateContent xmlns:mc="http://schemas.openxmlformats.org/markup-compatibility/2006">
          <mc:Choice Requires="x14">
            <control shapeId="28705" r:id="rId35" name="Check Box 33">
              <controlPr defaultSize="0" autoFill="0" autoLine="0" autoPict="0">
                <anchor moveWithCells="1">
                  <from>
                    <xdr:col>0</xdr:col>
                    <xdr:colOff>38100</xdr:colOff>
                    <xdr:row>28</xdr:row>
                    <xdr:rowOff>161925</xdr:rowOff>
                  </from>
                  <to>
                    <xdr:col>1</xdr:col>
                    <xdr:colOff>952500</xdr:colOff>
                    <xdr:row>28</xdr:row>
                    <xdr:rowOff>771525</xdr:rowOff>
                  </to>
                </anchor>
              </controlPr>
            </control>
          </mc:Choice>
        </mc:AlternateContent>
        <mc:AlternateContent xmlns:mc="http://schemas.openxmlformats.org/markup-compatibility/2006">
          <mc:Choice Requires="x14">
            <control shapeId="28706" r:id="rId36" name="Check Box 34">
              <controlPr defaultSize="0" autoFill="0" autoLine="0" autoPict="0">
                <anchor moveWithCells="1">
                  <from>
                    <xdr:col>2</xdr:col>
                    <xdr:colOff>38100</xdr:colOff>
                    <xdr:row>26</xdr:row>
                    <xdr:rowOff>447675</xdr:rowOff>
                  </from>
                  <to>
                    <xdr:col>3</xdr:col>
                    <xdr:colOff>952500</xdr:colOff>
                    <xdr:row>28</xdr:row>
                    <xdr:rowOff>19050</xdr:rowOff>
                  </to>
                </anchor>
              </controlPr>
            </control>
          </mc:Choice>
        </mc:AlternateContent>
        <mc:AlternateContent xmlns:mc="http://schemas.openxmlformats.org/markup-compatibility/2006">
          <mc:Choice Requires="x14">
            <control shapeId="28707" r:id="rId37" name="Check Box 35">
              <controlPr defaultSize="0" autoFill="0" autoLine="0" autoPict="0">
                <anchor moveWithCells="1">
                  <from>
                    <xdr:col>2</xdr:col>
                    <xdr:colOff>38100</xdr:colOff>
                    <xdr:row>28</xdr:row>
                    <xdr:rowOff>38100</xdr:rowOff>
                  </from>
                  <to>
                    <xdr:col>3</xdr:col>
                    <xdr:colOff>952500</xdr:colOff>
                    <xdr:row>28</xdr:row>
                    <xdr:rowOff>923925</xdr:rowOff>
                  </to>
                </anchor>
              </controlPr>
            </control>
          </mc:Choice>
        </mc:AlternateContent>
        <mc:AlternateContent xmlns:mc="http://schemas.openxmlformats.org/markup-compatibility/2006">
          <mc:Choice Requires="x14">
            <control shapeId="28708" r:id="rId38" name="Check Box 36">
              <controlPr defaultSize="0" autoFill="0" autoLine="0" autoPict="0">
                <anchor moveWithCells="1">
                  <from>
                    <xdr:col>2</xdr:col>
                    <xdr:colOff>38100</xdr:colOff>
                    <xdr:row>29</xdr:row>
                    <xdr:rowOff>57150</xdr:rowOff>
                  </from>
                  <to>
                    <xdr:col>3</xdr:col>
                    <xdr:colOff>952500</xdr:colOff>
                    <xdr:row>29</xdr:row>
                    <xdr:rowOff>923925</xdr:rowOff>
                  </to>
                </anchor>
              </controlPr>
            </control>
          </mc:Choice>
        </mc:AlternateContent>
        <mc:AlternateContent xmlns:mc="http://schemas.openxmlformats.org/markup-compatibility/2006">
          <mc:Choice Requires="x14">
            <control shapeId="28709" r:id="rId39" name="Check Box 37">
              <controlPr defaultSize="0" autoFill="0" autoLine="0" autoPict="0">
                <anchor moveWithCells="1">
                  <from>
                    <xdr:col>4</xdr:col>
                    <xdr:colOff>38100</xdr:colOff>
                    <xdr:row>27</xdr:row>
                    <xdr:rowOff>304800</xdr:rowOff>
                  </from>
                  <to>
                    <xdr:col>5</xdr:col>
                    <xdr:colOff>952500</xdr:colOff>
                    <xdr:row>27</xdr:row>
                    <xdr:rowOff>923925</xdr:rowOff>
                  </to>
                </anchor>
              </controlPr>
            </control>
          </mc:Choice>
        </mc:AlternateContent>
        <mc:AlternateContent xmlns:mc="http://schemas.openxmlformats.org/markup-compatibility/2006">
          <mc:Choice Requires="x14">
            <control shapeId="28710" r:id="rId40" name="Check Box 38">
              <controlPr defaultSize="0" autoFill="0" autoLine="0" autoPict="0">
                <anchor moveWithCells="1">
                  <from>
                    <xdr:col>4</xdr:col>
                    <xdr:colOff>38100</xdr:colOff>
                    <xdr:row>28</xdr:row>
                    <xdr:rowOff>285750</xdr:rowOff>
                  </from>
                  <to>
                    <xdr:col>5</xdr:col>
                    <xdr:colOff>952500</xdr:colOff>
                    <xdr:row>28</xdr:row>
                    <xdr:rowOff>695325</xdr:rowOff>
                  </to>
                </anchor>
              </controlPr>
            </control>
          </mc:Choice>
        </mc:AlternateContent>
        <mc:AlternateContent xmlns:mc="http://schemas.openxmlformats.org/markup-compatibility/2006">
          <mc:Choice Requires="x14">
            <control shapeId="28711" r:id="rId41" name="Check Box 39">
              <controlPr defaultSize="0" autoFill="0" autoLine="0" autoPict="0">
                <anchor moveWithCells="1">
                  <from>
                    <xdr:col>4</xdr:col>
                    <xdr:colOff>38100</xdr:colOff>
                    <xdr:row>29</xdr:row>
                    <xdr:rowOff>133350</xdr:rowOff>
                  </from>
                  <to>
                    <xdr:col>5</xdr:col>
                    <xdr:colOff>952500</xdr:colOff>
                    <xdr:row>29</xdr:row>
                    <xdr:rowOff>828675</xdr:rowOff>
                  </to>
                </anchor>
              </controlPr>
            </control>
          </mc:Choice>
        </mc:AlternateContent>
        <mc:AlternateContent xmlns:mc="http://schemas.openxmlformats.org/markup-compatibility/2006">
          <mc:Choice Requires="x14">
            <control shapeId="28712" r:id="rId42" name="Check Box 40">
              <controlPr defaultSize="0" autoFill="0" autoLine="0" autoPict="0">
                <anchor moveWithCells="1">
                  <from>
                    <xdr:col>4</xdr:col>
                    <xdr:colOff>38100</xdr:colOff>
                    <xdr:row>30</xdr:row>
                    <xdr:rowOff>0</xdr:rowOff>
                  </from>
                  <to>
                    <xdr:col>5</xdr:col>
                    <xdr:colOff>952500</xdr:colOff>
                    <xdr:row>31</xdr:row>
                    <xdr:rowOff>38100</xdr:rowOff>
                  </to>
                </anchor>
              </controlPr>
            </control>
          </mc:Choice>
        </mc:AlternateContent>
        <mc:AlternateContent xmlns:mc="http://schemas.openxmlformats.org/markup-compatibility/2006">
          <mc:Choice Requires="x14">
            <control shapeId="28714" r:id="rId43" name="Check Box 42">
              <controlPr defaultSize="0" autoFill="0" autoLine="0" autoPict="0">
                <anchor moveWithCells="1">
                  <from>
                    <xdr:col>6</xdr:col>
                    <xdr:colOff>38100</xdr:colOff>
                    <xdr:row>27</xdr:row>
                    <xdr:rowOff>238125</xdr:rowOff>
                  </from>
                  <to>
                    <xdr:col>7</xdr:col>
                    <xdr:colOff>952500</xdr:colOff>
                    <xdr:row>27</xdr:row>
                    <xdr:rowOff>933450</xdr:rowOff>
                  </to>
                </anchor>
              </controlPr>
            </control>
          </mc:Choice>
        </mc:AlternateContent>
        <mc:AlternateContent xmlns:mc="http://schemas.openxmlformats.org/markup-compatibility/2006">
          <mc:Choice Requires="x14">
            <control shapeId="28715" r:id="rId44" name="Check Box 43">
              <controlPr defaultSize="0" autoFill="0" autoLine="0" autoPict="0">
                <anchor moveWithCells="1">
                  <from>
                    <xdr:col>6</xdr:col>
                    <xdr:colOff>38100</xdr:colOff>
                    <xdr:row>28</xdr:row>
                    <xdr:rowOff>228600</xdr:rowOff>
                  </from>
                  <to>
                    <xdr:col>7</xdr:col>
                    <xdr:colOff>952500</xdr:colOff>
                    <xdr:row>28</xdr:row>
                    <xdr:rowOff>790575</xdr:rowOff>
                  </to>
                </anchor>
              </controlPr>
            </control>
          </mc:Choice>
        </mc:AlternateContent>
        <mc:AlternateContent xmlns:mc="http://schemas.openxmlformats.org/markup-compatibility/2006">
          <mc:Choice Requires="x14">
            <control shapeId="28716" r:id="rId45" name="Check Box 44">
              <controlPr defaultSize="0" autoFill="0" autoLine="0" autoPict="0">
                <anchor moveWithCells="1">
                  <from>
                    <xdr:col>8</xdr:col>
                    <xdr:colOff>38100</xdr:colOff>
                    <xdr:row>27</xdr:row>
                    <xdr:rowOff>152400</xdr:rowOff>
                  </from>
                  <to>
                    <xdr:col>9</xdr:col>
                    <xdr:colOff>952500</xdr:colOff>
                    <xdr:row>27</xdr:row>
                    <xdr:rowOff>1038225</xdr:rowOff>
                  </to>
                </anchor>
              </controlPr>
            </control>
          </mc:Choice>
        </mc:AlternateContent>
        <mc:AlternateContent xmlns:mc="http://schemas.openxmlformats.org/markup-compatibility/2006">
          <mc:Choice Requires="x14">
            <control shapeId="28717" r:id="rId46" name="Check Box 45">
              <controlPr defaultSize="0" autoFill="0" autoLine="0" autoPict="0">
                <anchor moveWithCells="1">
                  <from>
                    <xdr:col>8</xdr:col>
                    <xdr:colOff>38100</xdr:colOff>
                    <xdr:row>29</xdr:row>
                    <xdr:rowOff>219075</xdr:rowOff>
                  </from>
                  <to>
                    <xdr:col>9</xdr:col>
                    <xdr:colOff>952500</xdr:colOff>
                    <xdr:row>29</xdr:row>
                    <xdr:rowOff>800100</xdr:rowOff>
                  </to>
                </anchor>
              </controlPr>
            </control>
          </mc:Choice>
        </mc:AlternateContent>
        <mc:AlternateContent xmlns:mc="http://schemas.openxmlformats.org/markup-compatibility/2006">
          <mc:Choice Requires="x14">
            <control shapeId="28718" r:id="rId47" name="Check Box 46">
              <controlPr defaultSize="0" autoFill="0" autoLine="0" autoPict="0">
                <anchor moveWithCells="1">
                  <from>
                    <xdr:col>0</xdr:col>
                    <xdr:colOff>38100</xdr:colOff>
                    <xdr:row>39</xdr:row>
                    <xdr:rowOff>304800</xdr:rowOff>
                  </from>
                  <to>
                    <xdr:col>1</xdr:col>
                    <xdr:colOff>952500</xdr:colOff>
                    <xdr:row>39</xdr:row>
                    <xdr:rowOff>723900</xdr:rowOff>
                  </to>
                </anchor>
              </controlPr>
            </control>
          </mc:Choice>
        </mc:AlternateContent>
        <mc:AlternateContent xmlns:mc="http://schemas.openxmlformats.org/markup-compatibility/2006">
          <mc:Choice Requires="x14">
            <control shapeId="28719" r:id="rId48" name="Check Box 47">
              <controlPr defaultSize="0" autoFill="0" autoLine="0" autoPict="0">
                <anchor moveWithCells="1">
                  <from>
                    <xdr:col>0</xdr:col>
                    <xdr:colOff>38100</xdr:colOff>
                    <xdr:row>40</xdr:row>
                    <xdr:rowOff>47625</xdr:rowOff>
                  </from>
                  <to>
                    <xdr:col>1</xdr:col>
                    <xdr:colOff>952500</xdr:colOff>
                    <xdr:row>40</xdr:row>
                    <xdr:rowOff>923925</xdr:rowOff>
                  </to>
                </anchor>
              </controlPr>
            </control>
          </mc:Choice>
        </mc:AlternateContent>
        <mc:AlternateContent xmlns:mc="http://schemas.openxmlformats.org/markup-compatibility/2006">
          <mc:Choice Requires="x14">
            <control shapeId="28720" r:id="rId49" name="Check Box 48">
              <controlPr defaultSize="0" autoFill="0" autoLine="0" autoPict="0">
                <anchor moveWithCells="1">
                  <from>
                    <xdr:col>2</xdr:col>
                    <xdr:colOff>38100</xdr:colOff>
                    <xdr:row>39</xdr:row>
                    <xdr:rowOff>28575</xdr:rowOff>
                  </from>
                  <to>
                    <xdr:col>3</xdr:col>
                    <xdr:colOff>952500</xdr:colOff>
                    <xdr:row>39</xdr:row>
                    <xdr:rowOff>962025</xdr:rowOff>
                  </to>
                </anchor>
              </controlPr>
            </control>
          </mc:Choice>
        </mc:AlternateContent>
        <mc:AlternateContent xmlns:mc="http://schemas.openxmlformats.org/markup-compatibility/2006">
          <mc:Choice Requires="x14">
            <control shapeId="28721" r:id="rId50" name="Check Box 49">
              <controlPr defaultSize="0" autoFill="0" autoLine="0" autoPict="0">
                <anchor moveWithCells="1">
                  <from>
                    <xdr:col>4</xdr:col>
                    <xdr:colOff>38100</xdr:colOff>
                    <xdr:row>39</xdr:row>
                    <xdr:rowOff>85725</xdr:rowOff>
                  </from>
                  <to>
                    <xdr:col>5</xdr:col>
                    <xdr:colOff>952500</xdr:colOff>
                    <xdr:row>39</xdr:row>
                    <xdr:rowOff>962025</xdr:rowOff>
                  </to>
                </anchor>
              </controlPr>
            </control>
          </mc:Choice>
        </mc:AlternateContent>
        <mc:AlternateContent xmlns:mc="http://schemas.openxmlformats.org/markup-compatibility/2006">
          <mc:Choice Requires="x14">
            <control shapeId="28722" r:id="rId51" name="Check Box 50">
              <controlPr defaultSize="0" autoFill="0" autoLine="0" autoPict="0">
                <anchor moveWithCells="1">
                  <from>
                    <xdr:col>4</xdr:col>
                    <xdr:colOff>38100</xdr:colOff>
                    <xdr:row>40</xdr:row>
                    <xdr:rowOff>161925</xdr:rowOff>
                  </from>
                  <to>
                    <xdr:col>5</xdr:col>
                    <xdr:colOff>952500</xdr:colOff>
                    <xdr:row>40</xdr:row>
                    <xdr:rowOff>790575</xdr:rowOff>
                  </to>
                </anchor>
              </controlPr>
            </control>
          </mc:Choice>
        </mc:AlternateContent>
        <mc:AlternateContent xmlns:mc="http://schemas.openxmlformats.org/markup-compatibility/2006">
          <mc:Choice Requires="x14">
            <control shapeId="28723" r:id="rId52" name="Check Box 51">
              <controlPr defaultSize="0" autoFill="0" autoLine="0" autoPict="0">
                <anchor moveWithCells="1">
                  <from>
                    <xdr:col>6</xdr:col>
                    <xdr:colOff>38100</xdr:colOff>
                    <xdr:row>39</xdr:row>
                    <xdr:rowOff>342900</xdr:rowOff>
                  </from>
                  <to>
                    <xdr:col>7</xdr:col>
                    <xdr:colOff>952500</xdr:colOff>
                    <xdr:row>39</xdr:row>
                    <xdr:rowOff>695325</xdr:rowOff>
                  </to>
                </anchor>
              </controlPr>
            </control>
          </mc:Choice>
        </mc:AlternateContent>
        <mc:AlternateContent xmlns:mc="http://schemas.openxmlformats.org/markup-compatibility/2006">
          <mc:Choice Requires="x14">
            <control shapeId="28724" r:id="rId53" name="Check Box 52">
              <controlPr defaultSize="0" autoFill="0" autoLine="0" autoPict="0">
                <anchor moveWithCells="1">
                  <from>
                    <xdr:col>6</xdr:col>
                    <xdr:colOff>38100</xdr:colOff>
                    <xdr:row>40</xdr:row>
                    <xdr:rowOff>171450</xdr:rowOff>
                  </from>
                  <to>
                    <xdr:col>7</xdr:col>
                    <xdr:colOff>952500</xdr:colOff>
                    <xdr:row>40</xdr:row>
                    <xdr:rowOff>742950</xdr:rowOff>
                  </to>
                </anchor>
              </controlPr>
            </control>
          </mc:Choice>
        </mc:AlternateContent>
        <mc:AlternateContent xmlns:mc="http://schemas.openxmlformats.org/markup-compatibility/2006">
          <mc:Choice Requires="x14">
            <control shapeId="28725" r:id="rId54" name="Check Box 53">
              <controlPr defaultSize="0" autoFill="0" autoLine="0" autoPict="0">
                <anchor moveWithCells="1">
                  <from>
                    <xdr:col>8</xdr:col>
                    <xdr:colOff>38100</xdr:colOff>
                    <xdr:row>39</xdr:row>
                    <xdr:rowOff>123825</xdr:rowOff>
                  </from>
                  <to>
                    <xdr:col>9</xdr:col>
                    <xdr:colOff>952500</xdr:colOff>
                    <xdr:row>39</xdr:row>
                    <xdr:rowOff>847725</xdr:rowOff>
                  </to>
                </anchor>
              </controlPr>
            </control>
          </mc:Choice>
        </mc:AlternateContent>
        <mc:AlternateContent xmlns:mc="http://schemas.openxmlformats.org/markup-compatibility/2006">
          <mc:Choice Requires="x14">
            <control shapeId="28726" r:id="rId55" name="Check Box 54">
              <controlPr defaultSize="0" autoFill="0" autoLine="0" autoPict="0">
                <anchor moveWithCells="1">
                  <from>
                    <xdr:col>8</xdr:col>
                    <xdr:colOff>38100</xdr:colOff>
                    <xdr:row>40</xdr:row>
                    <xdr:rowOff>38100</xdr:rowOff>
                  </from>
                  <to>
                    <xdr:col>9</xdr:col>
                    <xdr:colOff>952500</xdr:colOff>
                    <xdr:row>41</xdr:row>
                    <xdr:rowOff>9525</xdr:rowOff>
                  </to>
                </anchor>
              </controlPr>
            </control>
          </mc:Choice>
        </mc:AlternateContent>
        <mc:AlternateContent xmlns:mc="http://schemas.openxmlformats.org/markup-compatibility/2006">
          <mc:Choice Requires="x14">
            <control shapeId="28727" r:id="rId56" name="Check Box 55">
              <controlPr defaultSize="0" autoFill="0" autoLine="0" autoPict="0">
                <anchor moveWithCells="1">
                  <from>
                    <xdr:col>8</xdr:col>
                    <xdr:colOff>28575</xdr:colOff>
                    <xdr:row>9</xdr:row>
                    <xdr:rowOff>0</xdr:rowOff>
                  </from>
                  <to>
                    <xdr:col>9</xdr:col>
                    <xdr:colOff>971550</xdr:colOff>
                    <xdr:row>9</xdr:row>
                    <xdr:rowOff>400050</xdr:rowOff>
                  </to>
                </anchor>
              </controlPr>
            </control>
          </mc:Choice>
        </mc:AlternateContent>
        <mc:AlternateContent xmlns:mc="http://schemas.openxmlformats.org/markup-compatibility/2006">
          <mc:Choice Requires="x14">
            <control shapeId="28728" r:id="rId57" name="Check Box 56">
              <controlPr defaultSize="0" autoFill="0" autoLine="0" autoPict="0">
                <anchor moveWithCells="1">
                  <from>
                    <xdr:col>8</xdr:col>
                    <xdr:colOff>28575</xdr:colOff>
                    <xdr:row>19</xdr:row>
                    <xdr:rowOff>0</xdr:rowOff>
                  </from>
                  <to>
                    <xdr:col>9</xdr:col>
                    <xdr:colOff>971550</xdr:colOff>
                    <xdr:row>19</xdr:row>
                    <xdr:rowOff>409575</xdr:rowOff>
                  </to>
                </anchor>
              </controlPr>
            </control>
          </mc:Choice>
        </mc:AlternateContent>
        <mc:AlternateContent xmlns:mc="http://schemas.openxmlformats.org/markup-compatibility/2006">
          <mc:Choice Requires="x14">
            <control shapeId="28729" r:id="rId58" name="Check Box 57">
              <controlPr defaultSize="0" autoFill="0" autoLine="0" autoPict="0">
                <anchor moveWithCells="1">
                  <from>
                    <xdr:col>8</xdr:col>
                    <xdr:colOff>28575</xdr:colOff>
                    <xdr:row>31</xdr:row>
                    <xdr:rowOff>0</xdr:rowOff>
                  </from>
                  <to>
                    <xdr:col>9</xdr:col>
                    <xdr:colOff>971550</xdr:colOff>
                    <xdr:row>31</xdr:row>
                    <xdr:rowOff>400050</xdr:rowOff>
                  </to>
                </anchor>
              </controlPr>
            </control>
          </mc:Choice>
        </mc:AlternateContent>
        <mc:AlternateContent xmlns:mc="http://schemas.openxmlformats.org/markup-compatibility/2006">
          <mc:Choice Requires="x14">
            <control shapeId="28730" r:id="rId59" name="Check Box 58">
              <controlPr defaultSize="0" autoFill="0" autoLine="0" autoPict="0">
                <anchor moveWithCells="1">
                  <from>
                    <xdr:col>8</xdr:col>
                    <xdr:colOff>28575</xdr:colOff>
                    <xdr:row>41</xdr:row>
                    <xdr:rowOff>0</xdr:rowOff>
                  </from>
                  <to>
                    <xdr:col>9</xdr:col>
                    <xdr:colOff>971550</xdr:colOff>
                    <xdr:row>41</xdr:row>
                    <xdr:rowOff>400050</xdr:rowOff>
                  </to>
                </anchor>
              </controlPr>
            </control>
          </mc:Choice>
        </mc:AlternateContent>
        <mc:AlternateContent xmlns:mc="http://schemas.openxmlformats.org/markup-compatibility/2006">
          <mc:Choice Requires="x14">
            <control shapeId="28731" r:id="rId60" name="Check Box 59">
              <controlPr defaultSize="0" autoFill="0" autoLine="0" autoPict="0">
                <anchor moveWithCells="1">
                  <from>
                    <xdr:col>0</xdr:col>
                    <xdr:colOff>28575</xdr:colOff>
                    <xdr:row>9</xdr:row>
                    <xdr:rowOff>400050</xdr:rowOff>
                  </from>
                  <to>
                    <xdr:col>1</xdr:col>
                    <xdr:colOff>971550</xdr:colOff>
                    <xdr:row>11</xdr:row>
                    <xdr:rowOff>161925</xdr:rowOff>
                  </to>
                </anchor>
              </controlPr>
            </control>
          </mc:Choice>
        </mc:AlternateContent>
        <mc:AlternateContent xmlns:mc="http://schemas.openxmlformats.org/markup-compatibility/2006">
          <mc:Choice Requires="x14">
            <control shapeId="28732" r:id="rId61" name="Check Box 60">
              <controlPr defaultSize="0" autoFill="0" autoLine="0" autoPict="0">
                <anchor moveWithCells="1">
                  <from>
                    <xdr:col>0</xdr:col>
                    <xdr:colOff>28575</xdr:colOff>
                    <xdr:row>19</xdr:row>
                    <xdr:rowOff>400050</xdr:rowOff>
                  </from>
                  <to>
                    <xdr:col>1</xdr:col>
                    <xdr:colOff>971550</xdr:colOff>
                    <xdr:row>21</xdr:row>
                    <xdr:rowOff>161925</xdr:rowOff>
                  </to>
                </anchor>
              </controlPr>
            </control>
          </mc:Choice>
        </mc:AlternateContent>
        <mc:AlternateContent xmlns:mc="http://schemas.openxmlformats.org/markup-compatibility/2006">
          <mc:Choice Requires="x14">
            <control shapeId="28733" r:id="rId62" name="Check Box 61">
              <controlPr defaultSize="0" autoFill="0" autoLine="0" autoPict="0">
                <anchor moveWithCells="1">
                  <from>
                    <xdr:col>0</xdr:col>
                    <xdr:colOff>28575</xdr:colOff>
                    <xdr:row>31</xdr:row>
                    <xdr:rowOff>400050</xdr:rowOff>
                  </from>
                  <to>
                    <xdr:col>1</xdr:col>
                    <xdr:colOff>971550</xdr:colOff>
                    <xdr:row>33</xdr:row>
                    <xdr:rowOff>161925</xdr:rowOff>
                  </to>
                </anchor>
              </controlPr>
            </control>
          </mc:Choice>
        </mc:AlternateContent>
        <mc:AlternateContent xmlns:mc="http://schemas.openxmlformats.org/markup-compatibility/2006">
          <mc:Choice Requires="x14">
            <control shapeId="28734" r:id="rId63" name="Check Box 62">
              <controlPr defaultSize="0" autoFill="0" autoLine="0" autoPict="0">
                <anchor moveWithCells="1">
                  <from>
                    <xdr:col>0</xdr:col>
                    <xdr:colOff>28575</xdr:colOff>
                    <xdr:row>41</xdr:row>
                    <xdr:rowOff>400050</xdr:rowOff>
                  </from>
                  <to>
                    <xdr:col>1</xdr:col>
                    <xdr:colOff>971550</xdr:colOff>
                    <xdr:row>43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E114332-08DC-494D-93F9-AD0BE148BB7E}">
            <xm:f>OR($I$11="No Score",$I$11=definitions!$B$13)</xm:f>
            <x14:dxf>
              <fill>
                <gradientFill degree="270">
                  <stop position="0">
                    <color theme="0"/>
                  </stop>
                  <stop position="1">
                    <color rgb="FFFF0000"/>
                  </stop>
                </gradientFill>
              </fill>
            </x14:dxf>
          </x14:cfRule>
          <x14:cfRule type="expression" priority="11" id="{A57FDF5D-DADB-434D-AF19-E6836FC99DC9}">
            <xm:f>definitions!$B$40=TRUE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8" id="{C13EBEF4-1429-436D-894E-AECA84EC1588}">
            <xm:f>OR($I$21="No Score",$I$21=definitions!$B$13)</xm:f>
            <x14:dxf>
              <fill>
                <gradientFill degree="270">
                  <stop position="0">
                    <color theme="0"/>
                  </stop>
                  <stop position="1">
                    <color rgb="FFFF0000"/>
                  </stop>
                </gradientFill>
              </fill>
            </x14:dxf>
          </x14:cfRule>
          <x14:cfRule type="expression" priority="9" id="{EE3D6E29-3E8D-4B30-8943-92DFF6CEC311}">
            <xm:f>definitions!$B$41=TRUE</xm:f>
            <x14:dxf>
              <fill>
                <gradientFill degree="270">
                  <stop position="0">
                    <color theme="0"/>
                  </stop>
                  <stop position="1">
                    <color rgb="FFFFFF00"/>
                  </stop>
                </gradientFill>
              </fill>
            </x14:dxf>
          </x14:cfRule>
          <xm:sqref>L21:P22</xm:sqref>
        </x14:conditionalFormatting>
        <x14:conditionalFormatting xmlns:xm="http://schemas.microsoft.com/office/excel/2006/main">
          <x14:cfRule type="expression" priority="6" id="{2CE58E45-8321-4AC9-B9FA-69E5971BEDE2}">
            <xm:f>OR($I$33="No Score",$I$33=definitions!$B$13)</xm:f>
            <x14:dxf>
              <fill>
                <gradientFill degree="270">
                  <stop position="0">
                    <color theme="0"/>
                  </stop>
                  <stop position="1">
                    <color rgb="FFFF0000"/>
                  </stop>
                </gradientFill>
              </fill>
            </x14:dxf>
          </x14:cfRule>
          <x14:cfRule type="expression" priority="7" id="{E7FC8C7E-2CA3-400A-B57F-675F48A5433C}">
            <xm:f>definitions!$B$42=TRUE</xm:f>
            <x14:dxf>
              <fill>
                <gradientFill degree="270">
                  <stop position="0">
                    <color theme="0"/>
                  </stop>
                  <stop position="1">
                    <color rgb="FFFFFF00"/>
                  </stop>
                </gradientFill>
              </fill>
            </x14:dxf>
          </x14:cfRule>
          <xm:sqref>L33:P34</xm:sqref>
        </x14:conditionalFormatting>
        <x14:conditionalFormatting xmlns:xm="http://schemas.microsoft.com/office/excel/2006/main">
          <x14:cfRule type="expression" priority="4" id="{A6B06E54-5EF6-41C1-8D18-35451C050FCC}">
            <xm:f>OR($I$43="No Score",$I$43=definitions!$B$13)</xm:f>
            <x14:dxf>
              <fill>
                <gradientFill degree="270">
                  <stop position="0">
                    <color theme="0"/>
                  </stop>
                  <stop position="1">
                    <color rgb="FFFF0000"/>
                  </stop>
                </gradientFill>
              </fill>
            </x14:dxf>
          </x14:cfRule>
          <x14:cfRule type="expression" priority="5" id="{00B51F60-CF6D-4522-9EFB-54DFE0C3EE66}">
            <xm:f>definitions!$B$43=TRUE</xm:f>
            <x14:dxf>
              <fill>
                <gradientFill degree="270">
                  <stop position="0">
                    <color theme="0"/>
                  </stop>
                  <stop position="1">
                    <color rgb="FFFFFF00"/>
                  </stop>
                </gradientFill>
              </fill>
            </x14:dxf>
          </x14:cfRule>
          <xm:sqref>L43:P44</xm:sqref>
        </x14:conditionalFormatting>
        <x14:conditionalFormatting xmlns:xm="http://schemas.microsoft.com/office/excel/2006/main">
          <x14:cfRule type="expression" priority="1" id="{F86E781D-8E8D-4DD7-A01C-C0CFF83A67A0}">
            <xm:f>AND(ISBLANK(A48),OR($D$83=definitions!$B$6,$D$83=definitions!$B$7))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Q105"/>
  <sheetViews>
    <sheetView workbookViewId="0">
      <selection activeCell="A42" sqref="A42:F44"/>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682" t="s">
        <v>2540</v>
      </c>
      <c r="B1" s="722"/>
      <c r="C1" s="722"/>
      <c r="D1" s="722"/>
      <c r="E1" s="722"/>
      <c r="F1" s="722"/>
      <c r="G1" s="722"/>
      <c r="H1" s="722"/>
      <c r="I1" s="722"/>
      <c r="J1" s="723"/>
      <c r="L1" s="10"/>
      <c r="M1" s="10"/>
      <c r="N1" s="10"/>
      <c r="O1" s="10"/>
      <c r="P1" s="10"/>
      <c r="Q1" s="10"/>
    </row>
    <row r="2" spans="1:17" ht="37.5" customHeight="1" thickBot="1" x14ac:dyDescent="0.3">
      <c r="A2" s="146"/>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t="s">
        <v>3321</v>
      </c>
      <c r="B3" s="680"/>
      <c r="C3" s="680"/>
      <c r="D3" s="680"/>
      <c r="E3" s="680"/>
      <c r="F3" s="680"/>
      <c r="G3" s="680"/>
      <c r="H3" s="680"/>
      <c r="I3" s="680"/>
      <c r="J3" s="681"/>
      <c r="L3" s="10"/>
      <c r="M3" s="10"/>
      <c r="N3" s="10"/>
      <c r="O3" s="10"/>
      <c r="P3" s="10"/>
      <c r="Q3" s="10"/>
    </row>
    <row r="4" spans="1:17" ht="15.75" customHeight="1" x14ac:dyDescent="0.25">
      <c r="A4" s="698"/>
      <c r="B4" s="699"/>
      <c r="C4" s="700" t="str">
        <f>DATA!E388</f>
        <v>. . . and</v>
      </c>
      <c r="D4" s="701"/>
      <c r="E4" s="700" t="str">
        <f>DATA!E397</f>
        <v>. . . and</v>
      </c>
      <c r="F4" s="701"/>
      <c r="G4" s="702" t="str">
        <f>DATA!E400</f>
        <v>. . . and</v>
      </c>
      <c r="H4" s="703"/>
      <c r="I4" s="694" t="str">
        <f>DATA!E403</f>
        <v>. . . and</v>
      </c>
      <c r="J4" s="695"/>
      <c r="L4" s="10"/>
      <c r="M4" s="10"/>
      <c r="N4" s="10"/>
      <c r="O4" s="10"/>
      <c r="P4" s="10"/>
      <c r="Q4" s="10"/>
    </row>
    <row r="5" spans="1:17" s="22" customFormat="1" ht="42.75" customHeight="1" x14ac:dyDescent="0.25">
      <c r="A5" s="689" t="str">
        <f>DATA!E382</f>
        <v>THE PRINCIPAL:</v>
      </c>
      <c r="B5" s="690"/>
      <c r="C5" s="697" t="str">
        <f>DATA!E389</f>
        <v>THE PRINCIPAL provides professional development that is:</v>
      </c>
      <c r="D5" s="691"/>
      <c r="E5" s="697" t="str">
        <f>DATA!E398</f>
        <v>THE PRINCIPAL:</v>
      </c>
      <c r="F5" s="691"/>
      <c r="G5" s="689" t="str">
        <f>DATA!E401</f>
        <v>SCHOOL STAFF MEMBERS:</v>
      </c>
      <c r="H5" s="691"/>
      <c r="I5" s="689" t="str">
        <f>DATA!E404</f>
        <v>SCHOOL STAFF MEMBERS:</v>
      </c>
      <c r="J5" s="691"/>
      <c r="L5" s="23"/>
      <c r="M5" s="23"/>
      <c r="N5" s="23"/>
      <c r="O5" s="23"/>
      <c r="P5" s="23"/>
      <c r="Q5" s="23"/>
    </row>
    <row r="6" spans="1:17" ht="75.75" customHeight="1" x14ac:dyDescent="0.25">
      <c r="A6" s="76"/>
      <c r="B6" s="124" t="str">
        <f>DATA!E386</f>
        <v>Organizes the school as a professional learning community.</v>
      </c>
      <c r="C6" s="125"/>
      <c r="D6" s="120" t="str">
        <f>DATA!E390</f>
        <v>Of high quality.</v>
      </c>
      <c r="E6" s="69"/>
      <c r="F6" s="120" t="str">
        <f>DATA!E399</f>
        <v>Provides opportunities for staff to assume leadership roles within the school.</v>
      </c>
      <c r="G6" s="69"/>
      <c r="H6" s="120" t="str">
        <f>DATA!E402</f>
        <v>Actively engage in the creation and  implementation of the school's professional learning community.</v>
      </c>
      <c r="I6" s="69"/>
      <c r="J6" s="120" t="str">
        <f>DATA!E405</f>
        <v>Assume leadership roles within professional learning communities.</v>
      </c>
      <c r="L6" s="10"/>
      <c r="M6" s="10"/>
      <c r="N6" s="10"/>
      <c r="O6" s="10"/>
      <c r="P6" s="10"/>
      <c r="Q6" s="10"/>
    </row>
    <row r="7" spans="1:17" ht="28.5" customHeight="1" x14ac:dyDescent="0.25">
      <c r="A7" s="76"/>
      <c r="B7" s="124"/>
      <c r="C7" s="126"/>
      <c r="D7" s="120" t="str">
        <f>DATA!E391</f>
        <v>Tailored to meet staff needs.</v>
      </c>
      <c r="E7" s="69"/>
      <c r="F7" s="120"/>
      <c r="G7" s="69"/>
      <c r="H7" s="120"/>
      <c r="J7" s="120"/>
      <c r="L7" s="10"/>
      <c r="M7" s="10"/>
      <c r="N7" s="10"/>
      <c r="O7" s="10"/>
      <c r="P7" s="10"/>
      <c r="Q7" s="10"/>
    </row>
    <row r="8" spans="1:17" ht="31.5" customHeight="1" x14ac:dyDescent="0.25">
      <c r="A8" s="76"/>
      <c r="B8" s="124"/>
      <c r="C8" s="126"/>
      <c r="D8" s="120" t="str">
        <f>DATA!E392</f>
        <v>Focused on student learning.</v>
      </c>
      <c r="E8" s="69"/>
      <c r="F8" s="120"/>
      <c r="G8" s="69"/>
      <c r="H8" s="120"/>
      <c r="I8" s="70"/>
      <c r="J8" s="120"/>
      <c r="L8" s="10"/>
      <c r="M8" s="10"/>
      <c r="N8" s="10"/>
      <c r="O8" s="10"/>
      <c r="P8" s="10"/>
      <c r="Q8" s="10"/>
    </row>
    <row r="9" spans="1:17" ht="31.5" customHeight="1" x14ac:dyDescent="0.25">
      <c r="A9" s="76"/>
      <c r="B9" s="124"/>
      <c r="C9" s="126"/>
      <c r="D9" s="120" t="str">
        <f>DATA!E393</f>
        <v>Research based.</v>
      </c>
      <c r="E9" s="69"/>
      <c r="F9" s="120"/>
      <c r="G9" s="69"/>
      <c r="H9" s="120"/>
      <c r="I9" s="69"/>
      <c r="J9" s="120"/>
      <c r="L9" s="10"/>
      <c r="M9" s="10"/>
      <c r="N9" s="10"/>
      <c r="O9" s="10"/>
      <c r="P9" s="10"/>
      <c r="Q9" s="10"/>
    </row>
    <row r="10" spans="1:17" ht="22.5" customHeight="1" x14ac:dyDescent="0.25">
      <c r="A10" s="76"/>
      <c r="B10" s="124"/>
      <c r="C10" s="126"/>
      <c r="D10" s="120" t="str">
        <f>DATA!E394</f>
        <v>Job embedded.</v>
      </c>
      <c r="E10" s="69"/>
      <c r="F10" s="120"/>
      <c r="G10" s="69"/>
      <c r="H10" s="120"/>
      <c r="I10" s="69"/>
      <c r="J10" s="120"/>
      <c r="L10" s="10"/>
      <c r="M10" s="10"/>
      <c r="N10" s="10"/>
      <c r="O10" s="10"/>
      <c r="P10" s="10"/>
      <c r="Q10" s="10"/>
    </row>
    <row r="11" spans="1:17" ht="39.75" customHeight="1" x14ac:dyDescent="0.25">
      <c r="A11" s="76"/>
      <c r="B11" s="124"/>
      <c r="C11" s="126"/>
      <c r="D11" s="120" t="str">
        <f>DATA!E395</f>
        <v>Designed to meet student learning needs.</v>
      </c>
      <c r="E11" s="69"/>
      <c r="F11" s="120"/>
      <c r="G11" s="69"/>
      <c r="H11" s="120"/>
      <c r="I11" s="69"/>
      <c r="J11" s="120"/>
      <c r="L11" s="10"/>
      <c r="M11" s="10"/>
      <c r="N11" s="10"/>
      <c r="O11" s="10"/>
      <c r="P11" s="10"/>
      <c r="Q11" s="10"/>
    </row>
    <row r="12" spans="1:17" ht="37.5" customHeight="1" thickBot="1" x14ac:dyDescent="0.3">
      <c r="A12" s="76"/>
      <c r="B12" s="124"/>
      <c r="C12" s="126"/>
      <c r="D12" s="120" t="str">
        <f>DATA!E396</f>
        <v>Aligned with the school improvement plan.</v>
      </c>
      <c r="E12" s="69"/>
      <c r="F12" s="120"/>
      <c r="G12" s="69"/>
      <c r="H12" s="120"/>
      <c r="I12" s="184"/>
      <c r="J12" s="185" t="str">
        <f>definitions!$B$21</f>
        <v>Click here to revisit element</v>
      </c>
      <c r="L12" s="10"/>
      <c r="M12" s="10"/>
      <c r="N12" s="10"/>
      <c r="O12" s="10"/>
      <c r="P12" s="10"/>
      <c r="Q12" s="10"/>
    </row>
    <row r="13" spans="1:17" ht="15" customHeight="1" x14ac:dyDescent="0.25">
      <c r="A13" s="182"/>
      <c r="B13" s="711" t="str">
        <f>definitions!$B$26</f>
        <v>No Basic practices apply</v>
      </c>
      <c r="C13" s="131"/>
      <c r="E13" s="76"/>
      <c r="F13" s="71"/>
      <c r="G13" s="79"/>
      <c r="H13" s="71"/>
      <c r="I13" s="704" t="str">
        <f>DATA!B407</f>
        <v>Blank Form</v>
      </c>
      <c r="J13" s="705"/>
      <c r="L13" s="688" t="str">
        <f>IF(I13=definitions!$B$11,definitions!$B$16,IF(definitions!$B$44=TRUE,definitions!$B$22,IF(I13=definitions!$B$13,definitions!$B$18,definitions!$B$20)))</f>
        <v>No Professional Practices have been selected.</v>
      </c>
      <c r="M13" s="688"/>
      <c r="N13" s="688"/>
      <c r="O13" s="688"/>
      <c r="P13" s="688"/>
      <c r="Q13" s="10"/>
    </row>
    <row r="14" spans="1:17" ht="15" customHeight="1" x14ac:dyDescent="0.25">
      <c r="A14" s="183"/>
      <c r="B14" s="712"/>
      <c r="C14" s="131"/>
      <c r="E14" s="76"/>
      <c r="F14" s="71"/>
      <c r="G14" s="79"/>
      <c r="H14" s="80"/>
      <c r="I14" s="706"/>
      <c r="J14" s="707"/>
      <c r="L14" s="688"/>
      <c r="M14" s="688"/>
      <c r="N14" s="688"/>
      <c r="O14" s="688"/>
      <c r="P14" s="688"/>
      <c r="Q14" s="10"/>
    </row>
    <row r="15" spans="1:17" ht="42" customHeight="1" thickBot="1" x14ac:dyDescent="0.3">
      <c r="A15" s="708" t="str">
        <f>A1</f>
        <v>Standard IV:  Principals Demonstrate Human Resource Leadership</v>
      </c>
      <c r="B15" s="709"/>
      <c r="C15" s="709"/>
      <c r="D15" s="709"/>
      <c r="E15" s="709"/>
      <c r="F15" s="709"/>
      <c r="G15" s="709"/>
      <c r="H15" s="709"/>
      <c r="I15" s="709"/>
      <c r="J15" s="710"/>
      <c r="L15" s="10"/>
      <c r="M15" s="10"/>
      <c r="N15" s="10"/>
      <c r="O15" s="10"/>
      <c r="P15" s="10"/>
      <c r="Q15" s="10"/>
    </row>
    <row r="16" spans="1:17" ht="15.95" customHeight="1" thickBot="1" x14ac:dyDescent="0.3">
      <c r="A16" s="146"/>
      <c r="B16" s="127" t="s">
        <v>1979</v>
      </c>
      <c r="C16" s="685" t="s">
        <v>1974</v>
      </c>
      <c r="D16" s="686"/>
      <c r="E16" s="687" t="s">
        <v>1975</v>
      </c>
      <c r="F16" s="686"/>
      <c r="G16" s="687" t="s">
        <v>1976</v>
      </c>
      <c r="H16" s="686"/>
      <c r="I16" s="687" t="s">
        <v>520</v>
      </c>
      <c r="J16" s="686"/>
      <c r="L16" s="10"/>
      <c r="M16" s="10"/>
      <c r="N16" s="10"/>
      <c r="O16" s="10"/>
      <c r="P16" s="10"/>
      <c r="Q16" s="10"/>
    </row>
    <row r="17" spans="1:17" ht="27.75" customHeight="1" thickBot="1" x14ac:dyDescent="0.3">
      <c r="A17" s="679" t="s">
        <v>3322</v>
      </c>
      <c r="B17" s="680"/>
      <c r="C17" s="680"/>
      <c r="D17" s="680"/>
      <c r="E17" s="680"/>
      <c r="F17" s="680"/>
      <c r="G17" s="680"/>
      <c r="H17" s="680"/>
      <c r="I17" s="680"/>
      <c r="J17" s="681"/>
      <c r="L17" s="10"/>
      <c r="M17" s="10"/>
      <c r="N17" s="10"/>
      <c r="O17" s="10"/>
      <c r="P17" s="10"/>
      <c r="Q17" s="10"/>
    </row>
    <row r="18" spans="1:17" x14ac:dyDescent="0.25">
      <c r="A18" s="717"/>
      <c r="B18" s="718"/>
      <c r="C18" s="692" t="str">
        <f>DATA!E412</f>
        <v>. . . and</v>
      </c>
      <c r="D18" s="693"/>
      <c r="E18" s="694" t="str">
        <f>DATA!E420</f>
        <v>. . . and</v>
      </c>
      <c r="F18" s="695"/>
      <c r="G18" s="694" t="str">
        <f>DATA!E425</f>
        <v>. . . and</v>
      </c>
      <c r="H18" s="696"/>
      <c r="I18" s="694" t="str">
        <f>DATA!E428</f>
        <v>. . . and</v>
      </c>
      <c r="J18" s="695"/>
      <c r="L18" s="10"/>
      <c r="M18" s="10"/>
      <c r="N18" s="10"/>
      <c r="O18" s="10"/>
      <c r="P18" s="10"/>
      <c r="Q18" s="10"/>
    </row>
    <row r="19" spans="1:17" s="22" customFormat="1" ht="76.5" customHeight="1" x14ac:dyDescent="0.25">
      <c r="A19" s="689" t="str">
        <f>DATA!E408</f>
        <v>THE PRINCIPAL:</v>
      </c>
      <c r="B19" s="690"/>
      <c r="C19" s="697" t="str">
        <f>DATA!E413</f>
        <v>THE PRINCIPAL considers school and district strategic goals and student outcomes when making personnel decisions such as:</v>
      </c>
      <c r="D19" s="691"/>
      <c r="E19" s="689" t="str">
        <f>DATA!E421</f>
        <v>THE PRINCIPAL:</v>
      </c>
      <c r="F19" s="691"/>
      <c r="G19" s="689" t="str">
        <f>DATA!E426</f>
        <v>SCHOOL STAFF MEMBERS:</v>
      </c>
      <c r="H19" s="690"/>
      <c r="I19" s="689" t="str">
        <f>DATA!E429</f>
        <v>SCHOOL STAFF MEMBERS:</v>
      </c>
      <c r="J19" s="691"/>
      <c r="L19" s="23"/>
      <c r="M19" s="23"/>
      <c r="N19" s="23"/>
      <c r="O19" s="23"/>
      <c r="P19" s="23"/>
      <c r="Q19" s="23"/>
    </row>
    <row r="20" spans="1:17" ht="76.5" customHeight="1" x14ac:dyDescent="0.25">
      <c r="A20" s="76"/>
      <c r="B20" s="124" t="str">
        <f>DATA!E409</f>
        <v>Adheres to district and state policies and procedures related to personnel activities.</v>
      </c>
      <c r="C20" s="126"/>
      <c r="D20" s="120" t="str">
        <f>DATA!E414</f>
        <v>Recruiting staff.</v>
      </c>
      <c r="E20" s="90"/>
      <c r="F20" s="120" t="str">
        <f>DATA!E422</f>
        <v xml:space="preserve">Supports low performing teachers in ways that will improve their performance. </v>
      </c>
      <c r="G20" s="90"/>
      <c r="H20" s="124" t="str">
        <f>DATA!E427</f>
        <v>Accept school placements where they are needed most in order to address student learning needs.</v>
      </c>
      <c r="I20" s="70"/>
      <c r="J20" s="120" t="str">
        <f>DATA!E430</f>
        <v>Use the advice of coaches, mentors, and/or experts in various fields in order to improve their practice.</v>
      </c>
      <c r="L20" s="10"/>
      <c r="M20" s="10"/>
      <c r="N20" s="10"/>
      <c r="O20" s="10"/>
      <c r="P20" s="10"/>
      <c r="Q20" s="10"/>
    </row>
    <row r="21" spans="1:17" ht="72.75" customHeight="1" x14ac:dyDescent="0.25">
      <c r="A21" s="76"/>
      <c r="B21" s="124" t="str">
        <f>DATA!E410</f>
        <v>Makes personnel assignments within the parameters of district policy.</v>
      </c>
      <c r="C21" s="126"/>
      <c r="D21" s="120" t="str">
        <f>DATA!E415</f>
        <v>Hiring staff.</v>
      </c>
      <c r="E21" s="90"/>
      <c r="F21" s="120" t="str">
        <f>DATA!E423</f>
        <v>Places personnel in positions to ensure that all students have equal access to highly effective teachers.</v>
      </c>
      <c r="G21" s="90"/>
      <c r="H21" s="124"/>
      <c r="I21" s="70"/>
      <c r="J21" s="115"/>
      <c r="L21" s="10"/>
      <c r="M21" s="10"/>
      <c r="N21" s="10"/>
      <c r="O21" s="10"/>
      <c r="P21" s="10"/>
      <c r="Q21" s="10"/>
    </row>
    <row r="22" spans="1:17" ht="54.75" customHeight="1" x14ac:dyDescent="0.25">
      <c r="A22" s="76"/>
      <c r="B22" s="124"/>
      <c r="C22" s="126"/>
      <c r="D22" s="120" t="str">
        <f>DATA!E416</f>
        <v>Assigning staff.</v>
      </c>
      <c r="E22" s="90"/>
      <c r="F22" s="120" t="str">
        <f>DATA!E424</f>
        <v>Dismisses or does not rehire teachers when necessary.</v>
      </c>
      <c r="G22" s="90"/>
      <c r="H22" s="124"/>
      <c r="I22" s="70"/>
      <c r="J22" s="115"/>
      <c r="L22" s="10"/>
      <c r="M22" s="10"/>
      <c r="N22" s="10"/>
      <c r="O22" s="10"/>
      <c r="P22" s="10"/>
      <c r="Q22" s="10"/>
    </row>
    <row r="23" spans="1:17" ht="21.75" customHeight="1" x14ac:dyDescent="0.25">
      <c r="A23" s="76"/>
      <c r="B23" s="124"/>
      <c r="C23" s="126"/>
      <c r="D23" s="120" t="str">
        <f>DATA!E417</f>
        <v>Evaluating staff.</v>
      </c>
      <c r="E23" s="90"/>
      <c r="F23" s="120"/>
      <c r="G23" s="90"/>
      <c r="H23" s="124"/>
      <c r="I23" s="70"/>
      <c r="J23" s="115"/>
      <c r="L23" s="10"/>
      <c r="M23" s="10"/>
      <c r="N23" s="10"/>
      <c r="O23" s="10"/>
      <c r="P23" s="10"/>
      <c r="Q23" s="10"/>
    </row>
    <row r="24" spans="1:17" ht="28.5" customHeight="1" x14ac:dyDescent="0.25">
      <c r="A24" s="76"/>
      <c r="B24" s="124"/>
      <c r="C24" s="126"/>
      <c r="D24" s="120" t="str">
        <f>DATA!E418</f>
        <v>Dismissing staff.</v>
      </c>
      <c r="E24" s="90"/>
      <c r="F24" s="120"/>
      <c r="G24" s="90"/>
      <c r="H24" s="124"/>
      <c r="I24" s="70"/>
      <c r="J24" s="115"/>
      <c r="L24" s="10"/>
      <c r="M24" s="10"/>
      <c r="N24" s="10"/>
      <c r="O24" s="10"/>
      <c r="P24" s="10"/>
      <c r="Q24" s="10"/>
    </row>
    <row r="25" spans="1:17" ht="18" customHeight="1" x14ac:dyDescent="0.25">
      <c r="A25" s="76"/>
      <c r="B25" s="68"/>
      <c r="C25" s="126"/>
      <c r="D25" s="147"/>
      <c r="E25" s="90"/>
      <c r="F25" s="120"/>
      <c r="G25" s="117"/>
      <c r="H25" s="68"/>
      <c r="I25" s="70"/>
      <c r="J25" s="120"/>
      <c r="L25" s="10"/>
      <c r="M25" s="10"/>
      <c r="N25" s="10"/>
      <c r="O25" s="10"/>
      <c r="P25" s="10"/>
      <c r="Q25" s="10"/>
    </row>
    <row r="26" spans="1:17" ht="61.5" customHeight="1" thickBot="1" x14ac:dyDescent="0.3">
      <c r="A26" s="76"/>
      <c r="B26" s="68"/>
      <c r="C26" s="177"/>
      <c r="D26" s="120" t="str">
        <f>DATA!E419</f>
        <v>Provides support for new teachers and staff members to help ensure their success.</v>
      </c>
      <c r="E26" s="90"/>
      <c r="F26" s="175"/>
      <c r="G26" s="117"/>
      <c r="H26" s="68"/>
      <c r="I26" s="184"/>
      <c r="J26" s="185" t="str">
        <f>definitions!$B$21</f>
        <v>Click here to revisit element</v>
      </c>
      <c r="L26" s="10"/>
      <c r="M26" s="10"/>
      <c r="N26" s="10"/>
      <c r="O26" s="10"/>
      <c r="P26" s="10"/>
      <c r="Q26" s="10"/>
    </row>
    <row r="27" spans="1:17" ht="15" customHeight="1" x14ac:dyDescent="0.25">
      <c r="A27" s="182"/>
      <c r="B27" s="711" t="str">
        <f>definitions!$B$26</f>
        <v>No Basic practices apply</v>
      </c>
      <c r="C27" s="131"/>
      <c r="D27" s="120"/>
      <c r="E27" s="91"/>
      <c r="F27" s="81"/>
      <c r="G27" s="91"/>
      <c r="H27" s="88"/>
      <c r="I27" s="713" t="str">
        <f>DATA!B432</f>
        <v>Blank Form</v>
      </c>
      <c r="J27" s="714"/>
      <c r="L27" s="688" t="str">
        <f>IF(I27=definitions!$B$11,definitions!$B$16,IF(definitions!$B$45=TRUE,definitions!$B$22,IF(I27=definitions!$B$13,definitions!$B$18,definitions!$B$20)))</f>
        <v>No Professional Practices have been selected.</v>
      </c>
      <c r="M27" s="688"/>
      <c r="N27" s="688"/>
      <c r="O27" s="688"/>
      <c r="P27" s="688"/>
      <c r="Q27" s="10"/>
    </row>
    <row r="28" spans="1:17" ht="15" customHeight="1" thickBot="1" x14ac:dyDescent="0.3">
      <c r="A28" s="183"/>
      <c r="B28" s="712"/>
      <c r="C28" s="132"/>
      <c r="D28" s="82"/>
      <c r="E28" s="92"/>
      <c r="F28" s="86"/>
      <c r="G28" s="92"/>
      <c r="H28" s="89"/>
      <c r="I28" s="715"/>
      <c r="J28" s="716"/>
      <c r="L28" s="688"/>
      <c r="M28" s="688"/>
      <c r="N28" s="688"/>
      <c r="O28" s="688"/>
      <c r="P28" s="688"/>
      <c r="Q28" s="10"/>
    </row>
    <row r="29" spans="1:17" ht="45.75" customHeight="1" thickBot="1" x14ac:dyDescent="0.3">
      <c r="A29" s="721" t="str">
        <f>A1</f>
        <v>Standard IV:  Principals Demonstrate Human Resource Leadership</v>
      </c>
      <c r="B29" s="722"/>
      <c r="C29" s="722"/>
      <c r="D29" s="722"/>
      <c r="E29" s="722"/>
      <c r="F29" s="722"/>
      <c r="G29" s="722"/>
      <c r="H29" s="722"/>
      <c r="I29" s="722"/>
      <c r="J29" s="723"/>
      <c r="L29" s="10"/>
      <c r="M29" s="10"/>
      <c r="N29" s="10"/>
      <c r="O29" s="10"/>
      <c r="P29" s="10"/>
      <c r="Q29" s="10"/>
    </row>
    <row r="30" spans="1:17" ht="15.95" customHeight="1" thickBot="1" x14ac:dyDescent="0.3">
      <c r="A30" s="146"/>
      <c r="B30" s="127" t="s">
        <v>1979</v>
      </c>
      <c r="C30" s="144"/>
      <c r="D30" s="145" t="s">
        <v>1974</v>
      </c>
      <c r="E30" s="146"/>
      <c r="F30" s="148" t="s">
        <v>1975</v>
      </c>
      <c r="G30" s="146"/>
      <c r="H30" s="148" t="s">
        <v>1976</v>
      </c>
      <c r="I30" s="146"/>
      <c r="J30" s="145" t="s">
        <v>520</v>
      </c>
      <c r="L30" s="10"/>
      <c r="M30" s="10"/>
      <c r="N30" s="10"/>
      <c r="O30" s="10"/>
      <c r="P30" s="10"/>
      <c r="Q30" s="10"/>
    </row>
    <row r="31" spans="1:17" ht="41.25" customHeight="1" thickBot="1" x14ac:dyDescent="0.3">
      <c r="A31" s="679" t="s">
        <v>3323</v>
      </c>
      <c r="B31" s="680"/>
      <c r="C31" s="680"/>
      <c r="D31" s="680"/>
      <c r="E31" s="680"/>
      <c r="F31" s="680"/>
      <c r="G31" s="680"/>
      <c r="H31" s="680"/>
      <c r="I31" s="680"/>
      <c r="J31" s="681"/>
      <c r="L31" s="10"/>
      <c r="M31" s="10"/>
      <c r="N31" s="10"/>
      <c r="O31" s="10"/>
      <c r="P31" s="10"/>
      <c r="Q31" s="10"/>
    </row>
    <row r="32" spans="1:17" x14ac:dyDescent="0.25">
      <c r="A32" s="717"/>
      <c r="B32" s="718"/>
      <c r="C32" s="692" t="str">
        <f>DATA!E436</f>
        <v>. . . and</v>
      </c>
      <c r="D32" s="693"/>
      <c r="E32" s="694" t="str">
        <f>DATA!E444</f>
        <v>. . . and</v>
      </c>
      <c r="F32" s="695"/>
      <c r="G32" s="694" t="str">
        <f>DATA!E447</f>
        <v>. . . and</v>
      </c>
      <c r="H32" s="695"/>
      <c r="I32" s="694" t="str">
        <f>DATA!E450</f>
        <v>. . . and</v>
      </c>
      <c r="J32" s="695"/>
      <c r="L32" s="10"/>
      <c r="M32" s="10"/>
      <c r="N32" s="10"/>
      <c r="O32" s="10"/>
      <c r="P32" s="10"/>
      <c r="Q32" s="10"/>
    </row>
    <row r="33" spans="1:17" s="22" customFormat="1" ht="21" customHeight="1" x14ac:dyDescent="0.25">
      <c r="A33" s="689" t="str">
        <f>DATA!E433</f>
        <v>THE PRINCIPAL:</v>
      </c>
      <c r="B33" s="690"/>
      <c r="C33" s="697" t="str">
        <f>DATA!E437</f>
        <v>THE PRINCIPAL:</v>
      </c>
      <c r="D33" s="691"/>
      <c r="E33" s="689" t="str">
        <f>DATA!E445</f>
        <v>THE PRINCIPAL:</v>
      </c>
      <c r="F33" s="691"/>
      <c r="G33" s="689" t="str">
        <f>DATA!E448</f>
        <v>SCHOOL STAFF MEMBERS:</v>
      </c>
      <c r="H33" s="691"/>
      <c r="I33" s="689" t="str">
        <f>DATA!E451</f>
        <v>SCHOOL STAFF MEMBERS:</v>
      </c>
      <c r="J33" s="691"/>
      <c r="L33" s="23"/>
      <c r="M33" s="23"/>
      <c r="N33" s="23"/>
      <c r="O33" s="23"/>
      <c r="P33" s="23"/>
      <c r="Q33" s="23"/>
    </row>
    <row r="34" spans="1:17" ht="85.5" customHeight="1" x14ac:dyDescent="0.25">
      <c r="A34" s="76"/>
      <c r="B34" s="124" t="str">
        <f>DATA!E434</f>
        <v>Understands the importance of consistent and rigorous evaluations of school staff members.</v>
      </c>
      <c r="C34" s="805" t="str">
        <f>DATA!E438</f>
        <v>conducts staff evaluation activities:</v>
      </c>
      <c r="D34" s="806"/>
      <c r="E34" s="69"/>
      <c r="F34" s="123" t="str">
        <f>DATA!E446</f>
        <v>Provides mentoring, coaching, and other resources for staff whose performance needs improvement.</v>
      </c>
      <c r="G34" s="69"/>
      <c r="H34" s="123" t="str">
        <f>DATA!E449</f>
        <v>Hold themselves accountable for meeting or exceeding student outcomes and school goals.</v>
      </c>
      <c r="I34" s="69"/>
      <c r="J34" s="123" t="str">
        <f>DATA!E452</f>
        <v>Adhere to the district’s personnel evaluation process.</v>
      </c>
      <c r="L34" s="10"/>
      <c r="M34" s="10"/>
      <c r="N34" s="10"/>
      <c r="O34" s="10"/>
      <c r="P34" s="10"/>
      <c r="Q34" s="10"/>
    </row>
    <row r="35" spans="1:17" ht="63.75" customHeight="1" x14ac:dyDescent="0.25">
      <c r="A35" s="76"/>
      <c r="B35" s="124"/>
      <c r="C35" s="126"/>
      <c r="D35" s="123" t="str">
        <f>DATA!E439</f>
        <v>In line with district policies.</v>
      </c>
      <c r="E35" s="69"/>
      <c r="F35" s="123"/>
      <c r="G35" s="69"/>
      <c r="H35" s="123"/>
      <c r="I35" s="69"/>
      <c r="J35" s="123" t="str">
        <f>DATA!E453</f>
        <v>Use personnel evaluation results to improve performance over time.</v>
      </c>
      <c r="L35" s="10"/>
      <c r="M35" s="10"/>
      <c r="N35" s="10"/>
      <c r="O35" s="10"/>
      <c r="P35" s="10"/>
      <c r="Q35" s="10"/>
    </row>
    <row r="36" spans="1:17" ht="18.75" customHeight="1" x14ac:dyDescent="0.25">
      <c r="A36" s="76"/>
      <c r="B36" s="124"/>
      <c r="C36" s="126"/>
      <c r="D36" s="123" t="str">
        <f>DATA!E440</f>
        <v>On time</v>
      </c>
      <c r="E36" s="69"/>
      <c r="F36" s="71"/>
      <c r="G36" s="69"/>
      <c r="H36" s="123"/>
      <c r="I36" s="69"/>
      <c r="J36" s="71"/>
      <c r="L36" s="10"/>
      <c r="M36" s="10"/>
      <c r="N36" s="10"/>
      <c r="O36" s="10"/>
      <c r="P36" s="10"/>
      <c r="Q36" s="10"/>
    </row>
    <row r="37" spans="1:17" ht="28.5" customHeight="1" x14ac:dyDescent="0.25">
      <c r="A37" s="76"/>
      <c r="B37" s="124"/>
      <c r="C37" s="126"/>
      <c r="D37" s="123" t="str">
        <f>DATA!E441</f>
        <v>Using multiple measures.</v>
      </c>
      <c r="E37" s="69"/>
      <c r="F37" s="71"/>
      <c r="G37" s="69"/>
      <c r="H37" s="123"/>
      <c r="I37" s="69"/>
      <c r="J37" s="71"/>
      <c r="L37" s="10"/>
      <c r="M37" s="10"/>
      <c r="N37" s="10"/>
      <c r="O37" s="10"/>
      <c r="P37" s="10"/>
      <c r="Q37" s="10"/>
    </row>
    <row r="38" spans="1:17" ht="83.25" customHeight="1" x14ac:dyDescent="0.25">
      <c r="A38" s="76"/>
      <c r="B38" s="124"/>
      <c r="C38" s="126"/>
      <c r="D38" s="123" t="str">
        <f>DATA!E443</f>
        <v>Uses evaluation results to identify professional development and growth needs of teachers and staff.</v>
      </c>
      <c r="E38" s="69"/>
      <c r="F38" s="71"/>
      <c r="G38" s="69"/>
      <c r="H38" s="123"/>
      <c r="I38" s="69"/>
      <c r="J38" s="71"/>
      <c r="L38" s="10"/>
      <c r="M38" s="10"/>
      <c r="N38" s="10"/>
      <c r="O38" s="10"/>
      <c r="P38" s="10"/>
      <c r="Q38" s="10"/>
    </row>
    <row r="39" spans="1:17" ht="33" customHeight="1" thickBot="1" x14ac:dyDescent="0.3">
      <c r="A39" s="76"/>
      <c r="B39" s="68"/>
      <c r="C39" s="808"/>
      <c r="D39" s="122"/>
      <c r="E39" s="69"/>
      <c r="F39" s="71"/>
      <c r="G39" s="69"/>
      <c r="H39" s="71"/>
      <c r="I39" s="184"/>
      <c r="J39" s="185" t="str">
        <f>definitions!$B$21</f>
        <v>Click here to revisit element</v>
      </c>
      <c r="L39" s="10"/>
      <c r="M39" s="10"/>
      <c r="N39" s="10"/>
      <c r="O39" s="10"/>
      <c r="P39" s="10"/>
      <c r="Q39" s="10"/>
    </row>
    <row r="40" spans="1:17" ht="15" customHeight="1" x14ac:dyDescent="0.25">
      <c r="A40" s="182"/>
      <c r="B40" s="711" t="str">
        <f>definitions!$B$26</f>
        <v>No Basic practices apply</v>
      </c>
      <c r="C40" s="808"/>
      <c r="D40" s="122"/>
      <c r="E40" s="79"/>
      <c r="F40" s="71"/>
      <c r="G40" s="79"/>
      <c r="H40" s="71"/>
      <c r="I40" s="713" t="str">
        <f>DATA!B455</f>
        <v>Blank Form</v>
      </c>
      <c r="J40" s="714"/>
      <c r="L40" s="688" t="str">
        <f>IF(I40=definitions!$B$11,definitions!$B$16,IF(definitions!$B$46=TRUE,definitions!$B$22,IF(I40=definitions!$B$13,definitions!$B$18,definitions!$B$20)))</f>
        <v>No Professional Practices have been selected.</v>
      </c>
      <c r="M40" s="688"/>
      <c r="N40" s="688"/>
      <c r="O40" s="688"/>
      <c r="P40" s="688"/>
      <c r="Q40" s="10"/>
    </row>
    <row r="41" spans="1:17" ht="15" customHeight="1" thickBot="1" x14ac:dyDescent="0.3">
      <c r="A41" s="183"/>
      <c r="B41" s="712"/>
      <c r="C41" s="809"/>
      <c r="D41" s="179"/>
      <c r="E41" s="85"/>
      <c r="F41" s="86"/>
      <c r="G41" s="85"/>
      <c r="H41" s="86"/>
      <c r="I41" s="715"/>
      <c r="J41" s="716"/>
      <c r="L41" s="688"/>
      <c r="M41" s="688"/>
      <c r="N41" s="688"/>
      <c r="O41" s="688"/>
      <c r="P41" s="688"/>
      <c r="Q41" s="10"/>
    </row>
    <row r="42" spans="1:17" ht="15" customHeight="1" x14ac:dyDescent="0.25">
      <c r="A42" s="736" t="s">
        <v>1977</v>
      </c>
      <c r="B42" s="737"/>
      <c r="C42" s="737"/>
      <c r="D42" s="737"/>
      <c r="E42" s="737"/>
      <c r="F42" s="738"/>
      <c r="G42" s="745" t="s">
        <v>1978</v>
      </c>
      <c r="H42" s="746"/>
      <c r="I42" s="746"/>
      <c r="J42" s="747"/>
      <c r="L42" s="10"/>
      <c r="M42" s="10"/>
      <c r="N42" s="10"/>
      <c r="O42" s="10"/>
      <c r="P42" s="10"/>
      <c r="Q42" s="10"/>
    </row>
    <row r="43" spans="1:17" ht="15" customHeight="1" x14ac:dyDescent="0.25">
      <c r="A43" s="739"/>
      <c r="B43" s="740"/>
      <c r="C43" s="740"/>
      <c r="D43" s="740"/>
      <c r="E43" s="740"/>
      <c r="F43" s="741"/>
      <c r="G43" s="748"/>
      <c r="H43" s="749"/>
      <c r="I43" s="749"/>
      <c r="J43" s="750"/>
      <c r="L43" s="10"/>
      <c r="M43" s="10"/>
      <c r="N43" s="10"/>
      <c r="O43" s="10"/>
      <c r="P43" s="10"/>
      <c r="Q43" s="10"/>
    </row>
    <row r="44" spans="1:17" ht="15" customHeight="1" thickBot="1" x14ac:dyDescent="0.3">
      <c r="A44" s="742"/>
      <c r="B44" s="743"/>
      <c r="C44" s="743"/>
      <c r="D44" s="743"/>
      <c r="E44" s="743"/>
      <c r="F44" s="744"/>
      <c r="G44" s="751"/>
      <c r="H44" s="752"/>
      <c r="I44" s="752"/>
      <c r="J44" s="753"/>
      <c r="L44" s="10"/>
      <c r="M44" s="10"/>
      <c r="N44" s="10"/>
      <c r="O44" s="10"/>
      <c r="P44" s="10"/>
      <c r="Q44" s="10"/>
    </row>
    <row r="45" spans="1:17" ht="15" customHeight="1" x14ac:dyDescent="0.25">
      <c r="A45" s="754"/>
      <c r="B45" s="755"/>
      <c r="C45" s="755"/>
      <c r="D45" s="755"/>
      <c r="E45" s="755"/>
      <c r="F45" s="756"/>
      <c r="G45" s="763"/>
      <c r="H45" s="764"/>
      <c r="I45" s="764"/>
      <c r="J45" s="765"/>
      <c r="L45" s="678" t="str">
        <f>IF(AND(ISBLANK(A45),OR(D81=definitions!$B$6,D81=definitions!$B$7)),definitions!$B$25," ")</f>
        <v xml:space="preserve"> </v>
      </c>
      <c r="M45" s="678"/>
      <c r="N45" s="678"/>
      <c r="O45" s="678"/>
      <c r="P45" s="10"/>
      <c r="Q45" s="10"/>
    </row>
    <row r="46" spans="1:17" ht="15" customHeight="1" x14ac:dyDescent="0.25">
      <c r="A46" s="757"/>
      <c r="B46" s="758"/>
      <c r="C46" s="758"/>
      <c r="D46" s="758"/>
      <c r="E46" s="758"/>
      <c r="F46" s="759"/>
      <c r="G46" s="766"/>
      <c r="H46" s="767"/>
      <c r="I46" s="767"/>
      <c r="J46" s="768"/>
      <c r="L46" s="678"/>
      <c r="M46" s="678"/>
      <c r="N46" s="678"/>
      <c r="O46" s="678"/>
      <c r="P46" s="10"/>
      <c r="Q46" s="10"/>
    </row>
    <row r="47" spans="1:17" ht="15" customHeight="1" x14ac:dyDescent="0.25">
      <c r="A47" s="757"/>
      <c r="B47" s="758"/>
      <c r="C47" s="758"/>
      <c r="D47" s="758"/>
      <c r="E47" s="758"/>
      <c r="F47" s="759"/>
      <c r="G47" s="766"/>
      <c r="H47" s="767"/>
      <c r="I47" s="767"/>
      <c r="J47" s="768"/>
      <c r="L47" s="678"/>
      <c r="M47" s="678"/>
      <c r="N47" s="678"/>
      <c r="O47" s="678"/>
      <c r="P47" s="10"/>
      <c r="Q47" s="10"/>
    </row>
    <row r="48" spans="1:17" ht="15" customHeight="1" x14ac:dyDescent="0.25">
      <c r="A48" s="757"/>
      <c r="B48" s="758"/>
      <c r="C48" s="758"/>
      <c r="D48" s="758"/>
      <c r="E48" s="758"/>
      <c r="F48" s="759"/>
      <c r="G48" s="766"/>
      <c r="H48" s="767"/>
      <c r="I48" s="767"/>
      <c r="J48" s="768"/>
      <c r="L48" s="10"/>
      <c r="M48" s="10"/>
      <c r="N48" s="10"/>
      <c r="O48" s="10"/>
      <c r="P48" s="10"/>
      <c r="Q48" s="10"/>
    </row>
    <row r="49" spans="1:17" ht="15" customHeight="1" x14ac:dyDescent="0.25">
      <c r="A49" s="757"/>
      <c r="B49" s="758"/>
      <c r="C49" s="758"/>
      <c r="D49" s="758"/>
      <c r="E49" s="758"/>
      <c r="F49" s="759"/>
      <c r="G49" s="766"/>
      <c r="H49" s="767"/>
      <c r="I49" s="767"/>
      <c r="J49" s="768"/>
      <c r="L49" s="10"/>
      <c r="M49" s="10"/>
      <c r="N49" s="10"/>
      <c r="O49" s="10"/>
      <c r="P49" s="10"/>
      <c r="Q49" s="10"/>
    </row>
    <row r="50" spans="1:17" ht="15" customHeight="1" x14ac:dyDescent="0.25">
      <c r="A50" s="757"/>
      <c r="B50" s="758"/>
      <c r="C50" s="758"/>
      <c r="D50" s="758"/>
      <c r="E50" s="758"/>
      <c r="F50" s="759"/>
      <c r="G50" s="766"/>
      <c r="H50" s="767"/>
      <c r="I50" s="767"/>
      <c r="J50" s="768"/>
      <c r="L50" s="10"/>
      <c r="M50" s="10"/>
      <c r="N50" s="10"/>
      <c r="O50" s="10"/>
      <c r="P50" s="10"/>
      <c r="Q50" s="10"/>
    </row>
    <row r="51" spans="1:17" ht="15" customHeight="1" x14ac:dyDescent="0.25">
      <c r="A51" s="757"/>
      <c r="B51" s="758"/>
      <c r="C51" s="758"/>
      <c r="D51" s="758"/>
      <c r="E51" s="758"/>
      <c r="F51" s="759"/>
      <c r="G51" s="766"/>
      <c r="H51" s="767"/>
      <c r="I51" s="767"/>
      <c r="J51" s="768"/>
      <c r="L51" s="10"/>
      <c r="M51" s="10"/>
      <c r="N51" s="10"/>
      <c r="O51" s="10"/>
      <c r="P51" s="10"/>
      <c r="Q51" s="10"/>
    </row>
    <row r="52" spans="1:17" ht="15" customHeight="1" x14ac:dyDescent="0.25">
      <c r="A52" s="757"/>
      <c r="B52" s="758"/>
      <c r="C52" s="758"/>
      <c r="D52" s="758"/>
      <c r="E52" s="758"/>
      <c r="F52" s="759"/>
      <c r="G52" s="766"/>
      <c r="H52" s="767"/>
      <c r="I52" s="767"/>
      <c r="J52" s="768"/>
      <c r="L52" s="10"/>
      <c r="M52" s="10"/>
      <c r="N52" s="10"/>
      <c r="O52" s="10"/>
      <c r="P52" s="10"/>
      <c r="Q52" s="10"/>
    </row>
    <row r="53" spans="1:17" ht="15" customHeight="1" x14ac:dyDescent="0.25">
      <c r="A53" s="757"/>
      <c r="B53" s="758"/>
      <c r="C53" s="758"/>
      <c r="D53" s="758"/>
      <c r="E53" s="758"/>
      <c r="F53" s="759"/>
      <c r="G53" s="766"/>
      <c r="H53" s="767"/>
      <c r="I53" s="767"/>
      <c r="J53" s="768"/>
      <c r="L53" s="10"/>
      <c r="M53" s="10"/>
      <c r="N53" s="10"/>
      <c r="O53" s="10"/>
      <c r="P53" s="10"/>
      <c r="Q53" s="10"/>
    </row>
    <row r="54" spans="1:17" ht="15" customHeight="1" x14ac:dyDescent="0.25">
      <c r="A54" s="757"/>
      <c r="B54" s="758"/>
      <c r="C54" s="758"/>
      <c r="D54" s="758"/>
      <c r="E54" s="758"/>
      <c r="F54" s="759"/>
      <c r="G54" s="766"/>
      <c r="H54" s="767"/>
      <c r="I54" s="767"/>
      <c r="J54" s="768"/>
      <c r="L54" s="10"/>
      <c r="M54" s="10"/>
      <c r="N54" s="10"/>
      <c r="O54" s="10"/>
      <c r="P54" s="10"/>
      <c r="Q54" s="10"/>
    </row>
    <row r="55" spans="1:17" ht="15" customHeight="1" x14ac:dyDescent="0.25">
      <c r="A55" s="757"/>
      <c r="B55" s="758"/>
      <c r="C55" s="758"/>
      <c r="D55" s="758"/>
      <c r="E55" s="758"/>
      <c r="F55" s="759"/>
      <c r="G55" s="766"/>
      <c r="H55" s="767"/>
      <c r="I55" s="767"/>
      <c r="J55" s="768"/>
      <c r="L55" s="10"/>
      <c r="M55" s="10"/>
      <c r="N55" s="10"/>
      <c r="O55" s="10"/>
      <c r="P55" s="10"/>
      <c r="Q55" s="10"/>
    </row>
    <row r="56" spans="1:17" ht="15" customHeight="1" x14ac:dyDescent="0.25">
      <c r="A56" s="757"/>
      <c r="B56" s="758"/>
      <c r="C56" s="758"/>
      <c r="D56" s="758"/>
      <c r="E56" s="758"/>
      <c r="F56" s="759"/>
      <c r="G56" s="766"/>
      <c r="H56" s="767"/>
      <c r="I56" s="767"/>
      <c r="J56" s="768"/>
      <c r="L56" s="10"/>
      <c r="M56" s="10"/>
      <c r="N56" s="10"/>
      <c r="O56" s="10"/>
      <c r="P56" s="10"/>
      <c r="Q56" s="10"/>
    </row>
    <row r="57" spans="1:17" ht="15" customHeight="1" x14ac:dyDescent="0.25">
      <c r="A57" s="757"/>
      <c r="B57" s="758"/>
      <c r="C57" s="758"/>
      <c r="D57" s="758"/>
      <c r="E57" s="758"/>
      <c r="F57" s="759"/>
      <c r="G57" s="766"/>
      <c r="H57" s="767"/>
      <c r="I57" s="767"/>
      <c r="J57" s="768"/>
      <c r="L57" s="10"/>
      <c r="M57" s="10"/>
      <c r="N57" s="10"/>
      <c r="O57" s="10"/>
      <c r="P57" s="10"/>
      <c r="Q57" s="10"/>
    </row>
    <row r="58" spans="1:17" ht="15" customHeight="1" thickBot="1" x14ac:dyDescent="0.3">
      <c r="A58" s="760"/>
      <c r="B58" s="761"/>
      <c r="C58" s="761"/>
      <c r="D58" s="761"/>
      <c r="E58" s="761"/>
      <c r="F58" s="762"/>
      <c r="G58" s="769"/>
      <c r="H58" s="770"/>
      <c r="I58" s="770"/>
      <c r="J58" s="771"/>
      <c r="L58" s="10"/>
      <c r="M58" s="10"/>
      <c r="N58" s="10"/>
      <c r="O58" s="10"/>
      <c r="P58" s="10"/>
      <c r="Q58" s="10"/>
    </row>
    <row r="59" spans="1:17" ht="17.25" customHeight="1" thickBot="1" x14ac:dyDescent="0.3">
      <c r="A59" s="772" t="s">
        <v>1060</v>
      </c>
      <c r="B59" s="773"/>
      <c r="C59" s="773"/>
      <c r="D59" s="773"/>
      <c r="E59" s="773"/>
      <c r="F59" s="774"/>
      <c r="G59" s="775" t="s">
        <v>1059</v>
      </c>
      <c r="H59" s="776"/>
      <c r="I59" s="776"/>
      <c r="J59" s="776"/>
      <c r="K59" s="11"/>
      <c r="L59" s="10"/>
      <c r="M59" s="10"/>
      <c r="N59" s="10"/>
      <c r="O59" s="10"/>
      <c r="P59" s="10"/>
      <c r="Q59" s="10"/>
    </row>
    <row r="60" spans="1:17" ht="21.75" customHeight="1" thickBot="1" x14ac:dyDescent="0.3">
      <c r="A60" s="12"/>
      <c r="B60" s="777" t="s">
        <v>2514</v>
      </c>
      <c r="C60" s="778"/>
      <c r="D60" s="778"/>
      <c r="E60" s="778"/>
      <c r="F60" s="779"/>
      <c r="G60" s="675"/>
      <c r="H60" s="676"/>
      <c r="I60" s="676"/>
      <c r="J60" s="676"/>
      <c r="K60" s="677"/>
      <c r="L60" s="10"/>
      <c r="M60" s="10"/>
      <c r="N60" s="10"/>
      <c r="O60" s="10"/>
      <c r="P60" s="10"/>
      <c r="Q60" s="10"/>
    </row>
    <row r="61" spans="1:17" ht="25.5" customHeight="1" thickBot="1" x14ac:dyDescent="0.3">
      <c r="A61" s="15"/>
      <c r="B61" s="777" t="s">
        <v>2535</v>
      </c>
      <c r="C61" s="778"/>
      <c r="D61" s="778"/>
      <c r="E61" s="778"/>
      <c r="F61" s="779"/>
      <c r="G61" s="675"/>
      <c r="H61" s="676"/>
      <c r="I61" s="676"/>
      <c r="J61" s="676"/>
      <c r="K61" s="677"/>
      <c r="L61" s="10"/>
      <c r="M61" s="10"/>
      <c r="N61" s="10"/>
      <c r="O61" s="10"/>
      <c r="P61" s="10"/>
      <c r="Q61" s="10"/>
    </row>
    <row r="62" spans="1:17" ht="21.75" customHeight="1" thickBot="1" x14ac:dyDescent="0.3">
      <c r="A62" s="16"/>
      <c r="B62" s="777" t="s">
        <v>2515</v>
      </c>
      <c r="C62" s="778"/>
      <c r="D62" s="778"/>
      <c r="E62" s="778"/>
      <c r="F62" s="779"/>
      <c r="G62" s="675"/>
      <c r="H62" s="676"/>
      <c r="I62" s="676"/>
      <c r="J62" s="676"/>
      <c r="K62" s="677"/>
      <c r="L62" s="10"/>
      <c r="M62" s="10"/>
      <c r="N62" s="10"/>
      <c r="O62" s="10"/>
      <c r="P62" s="10"/>
      <c r="Q62" s="10"/>
    </row>
    <row r="63" spans="1:17" ht="21.75" customHeight="1" thickBot="1" x14ac:dyDescent="0.3">
      <c r="A63" s="16"/>
      <c r="B63" s="780" t="s">
        <v>2498</v>
      </c>
      <c r="C63" s="781"/>
      <c r="D63" s="781"/>
      <c r="E63" s="781"/>
      <c r="F63" s="782"/>
      <c r="G63" s="675"/>
      <c r="H63" s="676"/>
      <c r="I63" s="676"/>
      <c r="J63" s="676"/>
      <c r="K63" s="677"/>
      <c r="L63" s="10"/>
      <c r="M63" s="10"/>
      <c r="N63" s="10"/>
      <c r="O63" s="10"/>
      <c r="P63" s="10"/>
      <c r="Q63" s="10"/>
    </row>
    <row r="64" spans="1:17" ht="21.75" customHeight="1" thickBot="1" x14ac:dyDescent="0.3">
      <c r="A64" s="19"/>
      <c r="B64" s="780" t="s">
        <v>485</v>
      </c>
      <c r="C64" s="781"/>
      <c r="D64" s="781"/>
      <c r="E64" s="781"/>
      <c r="F64" s="782"/>
      <c r="G64" s="675"/>
      <c r="H64" s="676"/>
      <c r="I64" s="676"/>
      <c r="J64" s="676"/>
      <c r="K64" s="677"/>
      <c r="L64" s="10"/>
      <c r="M64" s="10"/>
      <c r="N64" s="10"/>
      <c r="O64" s="10"/>
      <c r="P64" s="10"/>
      <c r="Q64" s="10"/>
    </row>
    <row r="65" spans="1:17" ht="21.75" customHeight="1" thickBot="1" x14ac:dyDescent="0.3">
      <c r="A65" s="19"/>
      <c r="B65" s="780" t="s">
        <v>2516</v>
      </c>
      <c r="C65" s="781"/>
      <c r="D65" s="781"/>
      <c r="E65" s="781"/>
      <c r="F65" s="782"/>
      <c r="G65" s="675"/>
      <c r="H65" s="676"/>
      <c r="I65" s="676"/>
      <c r="J65" s="676"/>
      <c r="K65" s="677"/>
      <c r="L65" s="10"/>
      <c r="M65" s="10"/>
      <c r="N65" s="10"/>
      <c r="O65" s="10"/>
      <c r="P65" s="10"/>
      <c r="Q65" s="10"/>
    </row>
    <row r="66" spans="1:17" ht="21.75" customHeight="1" thickBot="1" x14ac:dyDescent="0.3">
      <c r="A66" s="19"/>
      <c r="B66" s="780" t="s">
        <v>2536</v>
      </c>
      <c r="C66" s="781"/>
      <c r="D66" s="781"/>
      <c r="E66" s="781"/>
      <c r="F66" s="782"/>
      <c r="G66" s="675"/>
      <c r="H66" s="676"/>
      <c r="I66" s="676"/>
      <c r="J66" s="676"/>
      <c r="K66" s="677"/>
      <c r="L66" s="10"/>
      <c r="M66" s="10"/>
      <c r="N66" s="10"/>
      <c r="O66" s="10"/>
      <c r="P66" s="10"/>
      <c r="Q66" s="10"/>
    </row>
    <row r="67" spans="1:17" ht="21.75" customHeight="1" thickBot="1" x14ac:dyDescent="0.3">
      <c r="A67" s="19"/>
      <c r="B67" s="780" t="s">
        <v>2521</v>
      </c>
      <c r="C67" s="781"/>
      <c r="D67" s="781"/>
      <c r="E67" s="781"/>
      <c r="F67" s="782"/>
      <c r="G67" s="675"/>
      <c r="H67" s="676"/>
      <c r="I67" s="676"/>
      <c r="J67" s="676"/>
      <c r="K67" s="677"/>
      <c r="L67" s="10"/>
      <c r="M67" s="10"/>
      <c r="N67" s="10"/>
      <c r="O67" s="10"/>
      <c r="P67" s="10"/>
      <c r="Q67" s="10"/>
    </row>
    <row r="68" spans="1:17" ht="21.75" customHeight="1" thickBot="1" x14ac:dyDescent="0.3">
      <c r="A68" s="19"/>
      <c r="B68" s="780" t="s">
        <v>2537</v>
      </c>
      <c r="C68" s="781"/>
      <c r="D68" s="781"/>
      <c r="E68" s="781"/>
      <c r="F68" s="782"/>
      <c r="G68" s="675"/>
      <c r="H68" s="676"/>
      <c r="I68" s="676"/>
      <c r="J68" s="676"/>
      <c r="K68" s="677"/>
      <c r="L68" s="10"/>
      <c r="M68" s="10"/>
      <c r="N68" s="10"/>
      <c r="O68" s="10"/>
      <c r="P68" s="10"/>
      <c r="Q68" s="10"/>
    </row>
    <row r="69" spans="1:17" ht="21.75" customHeight="1" thickBot="1" x14ac:dyDescent="0.3">
      <c r="A69" s="12"/>
      <c r="B69" s="780" t="s">
        <v>2538</v>
      </c>
      <c r="C69" s="781"/>
      <c r="D69" s="781"/>
      <c r="E69" s="781"/>
      <c r="F69" s="782"/>
      <c r="G69" s="675"/>
      <c r="H69" s="676"/>
      <c r="I69" s="676"/>
      <c r="J69" s="676"/>
      <c r="K69" s="56"/>
      <c r="L69" s="10"/>
      <c r="M69" s="10"/>
      <c r="N69" s="10"/>
      <c r="O69" s="10"/>
      <c r="P69" s="10"/>
      <c r="Q69" s="10"/>
    </row>
    <row r="70" spans="1:17" ht="18.75" customHeight="1" thickBot="1" x14ac:dyDescent="0.3">
      <c r="A70" s="12"/>
      <c r="B70" s="780" t="s">
        <v>2539</v>
      </c>
      <c r="C70" s="781"/>
      <c r="D70" s="781"/>
      <c r="E70" s="781"/>
      <c r="F70" s="782"/>
      <c r="G70" s="675"/>
      <c r="H70" s="676"/>
      <c r="I70" s="676"/>
      <c r="J70" s="676"/>
      <c r="K70" s="56"/>
      <c r="L70" s="10"/>
      <c r="M70" s="10"/>
      <c r="N70" s="10"/>
      <c r="O70" s="10"/>
      <c r="P70" s="10"/>
      <c r="Q70" s="10"/>
    </row>
    <row r="71" spans="1:17" ht="18.75" customHeight="1" thickBot="1" x14ac:dyDescent="0.3">
      <c r="A71" s="12"/>
      <c r="B71" s="796"/>
      <c r="C71" s="797"/>
      <c r="D71" s="797"/>
      <c r="E71" s="797"/>
      <c r="F71" s="798"/>
      <c r="G71" s="400"/>
      <c r="H71" s="401"/>
      <c r="I71" s="401"/>
      <c r="J71" s="401"/>
      <c r="K71" s="56"/>
      <c r="L71" s="10"/>
      <c r="M71" s="10"/>
      <c r="N71" s="10"/>
      <c r="O71" s="10"/>
      <c r="P71" s="10"/>
      <c r="Q71" s="10"/>
    </row>
    <row r="72" spans="1:17" ht="18.75" customHeight="1" thickBot="1" x14ac:dyDescent="0.3">
      <c r="A72" s="12"/>
      <c r="B72" s="796"/>
      <c r="C72" s="797"/>
      <c r="D72" s="797"/>
      <c r="E72" s="797"/>
      <c r="F72" s="798"/>
      <c r="G72" s="400"/>
      <c r="H72" s="401"/>
      <c r="I72" s="401"/>
      <c r="J72" s="401"/>
      <c r="K72" s="56"/>
      <c r="L72" s="10"/>
      <c r="M72" s="10"/>
      <c r="N72" s="10"/>
      <c r="O72" s="10"/>
      <c r="P72" s="10"/>
      <c r="Q72" s="10"/>
    </row>
    <row r="73" spans="1:17" ht="18.75" customHeight="1" thickBot="1" x14ac:dyDescent="0.3">
      <c r="A73" s="12"/>
      <c r="B73" s="796"/>
      <c r="C73" s="797"/>
      <c r="D73" s="797"/>
      <c r="E73" s="797"/>
      <c r="F73" s="798"/>
      <c r="G73" s="400"/>
      <c r="H73" s="401"/>
      <c r="I73" s="401"/>
      <c r="J73" s="401"/>
      <c r="K73" s="56"/>
      <c r="L73" s="10"/>
      <c r="M73" s="10"/>
      <c r="N73" s="10"/>
      <c r="O73" s="10"/>
      <c r="P73" s="10"/>
      <c r="Q73" s="10"/>
    </row>
    <row r="74" spans="1:17" ht="20.100000000000001" customHeight="1" thickBot="1" x14ac:dyDescent="0.3">
      <c r="A74" s="12"/>
      <c r="B74" s="164" t="s">
        <v>2523</v>
      </c>
      <c r="C74" s="165"/>
      <c r="D74" s="165"/>
      <c r="E74" s="166"/>
      <c r="F74" s="167"/>
      <c r="G74" s="675"/>
      <c r="H74" s="676"/>
      <c r="I74" s="676"/>
      <c r="J74" s="676"/>
      <c r="K74" s="56"/>
      <c r="L74" s="10"/>
      <c r="M74" s="10"/>
      <c r="N74" s="10"/>
      <c r="O74" s="10"/>
      <c r="P74" s="10"/>
      <c r="Q74" s="10"/>
    </row>
    <row r="75" spans="1:17" ht="11.25" customHeight="1" thickBot="1" x14ac:dyDescent="0.3">
      <c r="A75" s="103"/>
      <c r="B75" s="104"/>
      <c r="C75" s="104"/>
      <c r="D75" s="105"/>
      <c r="E75" s="106"/>
      <c r="F75" s="107"/>
      <c r="G75" s="108"/>
      <c r="H75" s="108"/>
      <c r="I75" s="108"/>
      <c r="J75" s="108"/>
      <c r="K75" s="56"/>
      <c r="L75" s="10"/>
      <c r="M75" s="10"/>
      <c r="N75" s="10"/>
      <c r="O75" s="10"/>
      <c r="P75" s="10"/>
      <c r="Q75" s="10"/>
    </row>
    <row r="76" spans="1:17" ht="24" customHeight="1" thickBot="1" x14ac:dyDescent="0.3">
      <c r="A76" s="792" t="s">
        <v>1048</v>
      </c>
      <c r="B76" s="793"/>
      <c r="C76" s="794"/>
      <c r="D76" s="109" t="s">
        <v>1011</v>
      </c>
      <c r="E76" s="110" t="s">
        <v>483</v>
      </c>
      <c r="F76" s="101"/>
      <c r="G76" s="102"/>
      <c r="H76" s="101"/>
      <c r="I76" s="101"/>
      <c r="J76" s="101"/>
      <c r="K76" s="20"/>
      <c r="L76" s="10"/>
      <c r="M76" s="10"/>
      <c r="N76" s="10"/>
      <c r="O76" s="10"/>
      <c r="P76" s="10"/>
      <c r="Q76" s="10"/>
    </row>
    <row r="77" spans="1:17" ht="24.95" customHeight="1" thickBot="1" x14ac:dyDescent="0.3">
      <c r="A77" s="608" t="s">
        <v>2532</v>
      </c>
      <c r="B77" s="609"/>
      <c r="C77" s="609"/>
      <c r="D77" s="34" t="str">
        <f>DATA!B407</f>
        <v>Blank Form</v>
      </c>
      <c r="E77" s="98" t="str">
        <f>DATA!B408</f>
        <v>BF</v>
      </c>
      <c r="F77" s="101"/>
      <c r="G77" s="102"/>
      <c r="H77" s="101"/>
      <c r="I77" s="101"/>
      <c r="J77" s="101"/>
      <c r="K77" s="20"/>
      <c r="L77" s="10"/>
      <c r="M77" s="10"/>
      <c r="N77" s="10"/>
      <c r="O77" s="10"/>
      <c r="P77" s="10"/>
      <c r="Q77" s="10"/>
    </row>
    <row r="78" spans="1:17" ht="24.95" customHeight="1" thickBot="1" x14ac:dyDescent="0.3">
      <c r="A78" s="456" t="s">
        <v>2533</v>
      </c>
      <c r="B78" s="795"/>
      <c r="C78" s="795"/>
      <c r="D78" s="34" t="str">
        <f>DATA!B432</f>
        <v>Blank Form</v>
      </c>
      <c r="E78" s="98" t="str">
        <f>DATA!B433</f>
        <v>BF</v>
      </c>
      <c r="F78" s="101"/>
      <c r="G78" s="102"/>
      <c r="H78" s="101"/>
      <c r="I78" s="101"/>
      <c r="J78" s="101"/>
      <c r="K78" s="20"/>
      <c r="L78" s="10"/>
      <c r="M78" s="10"/>
      <c r="N78" s="10"/>
      <c r="O78" s="10"/>
      <c r="P78" s="10"/>
      <c r="Q78" s="10"/>
    </row>
    <row r="79" spans="1:17" ht="24.95" customHeight="1" thickBot="1" x14ac:dyDescent="0.3">
      <c r="A79" s="608" t="s">
        <v>2534</v>
      </c>
      <c r="B79" s="609"/>
      <c r="C79" s="609"/>
      <c r="D79" s="34" t="str">
        <f>DATA!B455</f>
        <v>Blank Form</v>
      </c>
      <c r="E79" s="98" t="str">
        <f>DATA!B456</f>
        <v>BF</v>
      </c>
      <c r="F79" s="101"/>
      <c r="G79" s="102"/>
      <c r="H79" s="101"/>
      <c r="I79" s="101"/>
      <c r="J79" s="101"/>
      <c r="K79" s="20"/>
      <c r="L79" s="10"/>
      <c r="M79" s="10"/>
      <c r="N79" s="10"/>
      <c r="O79" s="10"/>
      <c r="P79" s="10"/>
      <c r="Q79" s="10"/>
    </row>
    <row r="80" spans="1:17" ht="15.75" customHeight="1" thickBot="1" x14ac:dyDescent="0.3">
      <c r="A80" s="783" t="s">
        <v>1049</v>
      </c>
      <c r="B80" s="784"/>
      <c r="C80" s="785"/>
      <c r="D80" s="51"/>
      <c r="E80" s="406" t="str">
        <f>IF(OR(E77=definitions!$A$12,E78=definitions!$A$12,E79=definitions!$A$12),definitions!$A$12,IF(OR(E77=definitions!$A$11,E78=definitions!$A$11,E79=definitions!$A$11),definitions!$A$11,IF(OR(E77=definitions!$A$13,E78=definitions!$A$13,E79=definitions!$A$13),definitions!$A$13,SUM(E77:E79))))</f>
        <v>BF</v>
      </c>
      <c r="F80" s="102"/>
      <c r="G80" s="102"/>
      <c r="H80" s="102"/>
      <c r="I80" s="102"/>
      <c r="J80" s="102"/>
      <c r="K80" s="21"/>
      <c r="L80" s="10"/>
      <c r="M80" s="10"/>
      <c r="N80" s="10"/>
      <c r="O80" s="10"/>
      <c r="P80" s="10"/>
      <c r="Q80" s="10"/>
    </row>
    <row r="81" spans="1:17" ht="27.75" customHeight="1" thickBot="1" x14ac:dyDescent="0.3">
      <c r="A81" s="786" t="s">
        <v>1050</v>
      </c>
      <c r="B81" s="787"/>
      <c r="C81" s="788"/>
      <c r="D81" s="789" t="str">
        <f>DATA!B458</f>
        <v>Blank Form</v>
      </c>
      <c r="E81" s="790"/>
      <c r="F81" s="790"/>
      <c r="G81" s="791"/>
      <c r="H81" s="95"/>
      <c r="I81" s="95"/>
      <c r="J81" s="96"/>
      <c r="L81" s="10"/>
      <c r="M81" s="10"/>
      <c r="N81" s="10"/>
      <c r="O81" s="10"/>
      <c r="P81" s="10"/>
      <c r="Q81" s="10"/>
    </row>
    <row r="82" spans="1:17" ht="15.75" customHeight="1" x14ac:dyDescent="0.25">
      <c r="A82" s="96"/>
      <c r="B82" s="96"/>
      <c r="C82" s="96"/>
      <c r="D82" s="96"/>
      <c r="E82" s="96"/>
      <c r="F82" s="96"/>
      <c r="G82" s="96"/>
      <c r="H82" s="96"/>
      <c r="I82" s="96"/>
      <c r="J82" s="96"/>
      <c r="K82" s="96"/>
      <c r="L82" s="95"/>
      <c r="M82" s="95"/>
      <c r="N82" s="95"/>
      <c r="O82" s="95"/>
      <c r="P82" s="95"/>
      <c r="Q82" s="95"/>
    </row>
    <row r="83" spans="1:17" x14ac:dyDescent="0.25">
      <c r="A83" s="96"/>
      <c r="B83" s="96"/>
      <c r="C83" s="96"/>
      <c r="D83" s="96"/>
      <c r="E83" s="96"/>
      <c r="F83" s="96"/>
      <c r="G83" s="96"/>
      <c r="H83" s="96"/>
      <c r="I83" s="96"/>
      <c r="J83" s="96"/>
      <c r="K83" s="96"/>
      <c r="L83" s="95"/>
      <c r="M83" s="95"/>
      <c r="N83" s="95"/>
      <c r="O83" s="95"/>
      <c r="P83" s="95"/>
      <c r="Q83" s="95"/>
    </row>
    <row r="84" spans="1:17" x14ac:dyDescent="0.25">
      <c r="A84" s="96"/>
      <c r="B84" s="96"/>
      <c r="C84" s="96"/>
      <c r="D84" s="95"/>
      <c r="E84" s="95"/>
      <c r="F84" s="95"/>
      <c r="G84" s="95"/>
      <c r="H84" s="95"/>
      <c r="I84" s="95"/>
      <c r="J84" s="95"/>
      <c r="K84" s="95"/>
      <c r="L84" s="95"/>
      <c r="M84" s="95"/>
      <c r="N84" s="95"/>
      <c r="O84" s="95"/>
      <c r="P84" s="95"/>
      <c r="Q84" s="96"/>
    </row>
    <row r="85" spans="1:17" x14ac:dyDescent="0.25">
      <c r="A85" s="96"/>
      <c r="B85" s="96"/>
      <c r="C85" s="96"/>
      <c r="D85" s="95"/>
      <c r="E85" s="95"/>
      <c r="F85" s="95"/>
      <c r="G85" s="95"/>
      <c r="H85" s="95"/>
      <c r="I85" s="95"/>
      <c r="J85" s="95"/>
      <c r="K85" s="95"/>
      <c r="L85" s="95"/>
      <c r="M85" s="95"/>
      <c r="N85" s="95"/>
      <c r="O85" s="95"/>
      <c r="P85" s="95"/>
      <c r="Q85" s="96"/>
    </row>
    <row r="86" spans="1:17" ht="15.75" customHeight="1" x14ac:dyDescent="0.25">
      <c r="A86" s="96"/>
      <c r="B86" s="96"/>
      <c r="C86" s="96"/>
      <c r="D86" s="95"/>
      <c r="E86" s="95"/>
      <c r="F86" s="95"/>
      <c r="G86" s="95"/>
      <c r="H86" s="95"/>
      <c r="I86" s="95"/>
      <c r="J86" s="95"/>
      <c r="K86" s="95"/>
      <c r="L86" s="95"/>
      <c r="M86" s="95"/>
      <c r="N86" s="95"/>
      <c r="O86" s="95"/>
      <c r="P86" s="95"/>
      <c r="Q86" s="96"/>
    </row>
    <row r="87" spans="1:17" ht="15.75" customHeight="1" x14ac:dyDescent="0.25">
      <c r="A87" s="96"/>
      <c r="B87" s="96"/>
      <c r="C87" s="96"/>
      <c r="D87" s="95"/>
      <c r="E87" s="95"/>
      <c r="F87" s="95"/>
      <c r="G87" s="95"/>
      <c r="H87" s="95"/>
      <c r="I87" s="95"/>
      <c r="J87" s="95"/>
      <c r="K87" s="95"/>
      <c r="L87" s="95"/>
      <c r="M87" s="95"/>
      <c r="N87" s="95"/>
      <c r="O87" s="95"/>
      <c r="P87" s="95"/>
      <c r="Q87" s="96"/>
    </row>
    <row r="88" spans="1:17" ht="15.75" customHeight="1" x14ac:dyDescent="0.25">
      <c r="A88" s="96"/>
      <c r="B88" s="96"/>
      <c r="C88" s="96"/>
      <c r="D88" s="95"/>
      <c r="E88" s="95"/>
      <c r="F88" s="95"/>
      <c r="G88" s="95"/>
      <c r="H88" s="95"/>
      <c r="I88" s="95"/>
      <c r="J88" s="95"/>
      <c r="K88" s="95"/>
      <c r="L88" s="95"/>
      <c r="M88" s="95"/>
      <c r="N88" s="95"/>
      <c r="O88" s="95"/>
      <c r="P88" s="95"/>
      <c r="Q88" s="96"/>
    </row>
    <row r="89" spans="1:17" ht="15.75" customHeight="1" x14ac:dyDescent="0.25">
      <c r="A89" s="96"/>
      <c r="B89" s="96"/>
      <c r="C89" s="96"/>
      <c r="D89" s="95"/>
      <c r="E89" s="95"/>
      <c r="F89" s="95"/>
      <c r="G89" s="95"/>
      <c r="H89" s="95"/>
      <c r="I89" s="95"/>
      <c r="J89" s="95"/>
      <c r="K89" s="95"/>
      <c r="L89" s="95"/>
      <c r="M89" s="95"/>
      <c r="N89" s="95"/>
      <c r="O89" s="95"/>
      <c r="P89" s="95"/>
      <c r="Q89" s="96"/>
    </row>
    <row r="90" spans="1:17" ht="15.75" customHeight="1" x14ac:dyDescent="0.25">
      <c r="A90" s="96"/>
      <c r="B90" s="96"/>
      <c r="C90" s="96"/>
      <c r="D90" s="95"/>
      <c r="E90" s="95"/>
      <c r="F90" s="95"/>
      <c r="G90" s="95"/>
      <c r="H90" s="95"/>
      <c r="I90" s="95"/>
      <c r="J90" s="95"/>
      <c r="K90" s="95"/>
      <c r="L90" s="95"/>
      <c r="M90" s="95"/>
      <c r="N90" s="95"/>
      <c r="O90" s="95"/>
      <c r="P90" s="95"/>
      <c r="Q90" s="96"/>
    </row>
    <row r="91" spans="1:17" ht="15.75" customHeight="1" x14ac:dyDescent="0.25">
      <c r="A91" s="96"/>
      <c r="B91" s="96"/>
      <c r="C91" s="96"/>
      <c r="D91" s="95"/>
      <c r="E91" s="95"/>
      <c r="F91" s="95"/>
      <c r="G91" s="95"/>
      <c r="H91" s="95"/>
      <c r="I91" s="95"/>
      <c r="J91" s="95"/>
      <c r="K91" s="95"/>
      <c r="L91" s="95"/>
      <c r="M91" s="95"/>
      <c r="N91" s="95"/>
      <c r="O91" s="95"/>
      <c r="P91" s="95"/>
      <c r="Q91" s="96"/>
    </row>
    <row r="92" spans="1:17" ht="15.75" customHeight="1" x14ac:dyDescent="0.25">
      <c r="A92" s="96"/>
      <c r="B92" s="96"/>
      <c r="C92" s="96"/>
      <c r="D92" s="95"/>
      <c r="E92" s="95"/>
      <c r="F92" s="95"/>
      <c r="G92" s="95"/>
      <c r="H92" s="95"/>
      <c r="I92" s="95"/>
      <c r="J92" s="95"/>
      <c r="K92" s="95"/>
      <c r="L92" s="95"/>
      <c r="M92" s="95"/>
      <c r="N92" s="95"/>
      <c r="O92" s="95"/>
      <c r="P92" s="95"/>
      <c r="Q92" s="96"/>
    </row>
    <row r="93" spans="1:17" ht="15.75" customHeight="1" x14ac:dyDescent="0.25">
      <c r="A93" s="96"/>
      <c r="B93" s="96"/>
      <c r="C93" s="96"/>
      <c r="D93" s="95"/>
      <c r="E93" s="95"/>
      <c r="F93" s="95"/>
      <c r="G93" s="95"/>
      <c r="H93" s="95"/>
      <c r="I93" s="95"/>
      <c r="J93" s="95"/>
      <c r="K93" s="95"/>
      <c r="L93" s="95"/>
      <c r="M93" s="95"/>
      <c r="N93" s="95"/>
      <c r="O93" s="95"/>
      <c r="P93" s="95"/>
      <c r="Q93" s="96"/>
    </row>
    <row r="94" spans="1:17" x14ac:dyDescent="0.25">
      <c r="A94" s="96"/>
      <c r="B94" s="96"/>
      <c r="C94" s="96"/>
      <c r="D94" s="95"/>
      <c r="E94" s="95"/>
      <c r="F94" s="95"/>
      <c r="G94" s="95"/>
      <c r="H94" s="95"/>
      <c r="I94" s="95"/>
      <c r="J94" s="95"/>
      <c r="K94" s="95"/>
      <c r="L94" s="95"/>
      <c r="M94" s="95"/>
      <c r="N94" s="95"/>
      <c r="O94" s="95"/>
      <c r="P94" s="95"/>
      <c r="Q94" s="96"/>
    </row>
    <row r="95" spans="1:17" x14ac:dyDescent="0.25">
      <c r="A95" s="96"/>
      <c r="B95" s="96"/>
      <c r="C95" s="96"/>
      <c r="D95" s="96"/>
      <c r="E95" s="96"/>
      <c r="F95" s="96"/>
      <c r="G95" s="96"/>
      <c r="H95" s="96"/>
      <c r="I95" s="96"/>
      <c r="J95" s="96"/>
      <c r="K95" s="96"/>
      <c r="L95" s="95"/>
      <c r="M95" s="95"/>
      <c r="N95" s="95"/>
      <c r="O95" s="95"/>
      <c r="P95" s="95"/>
      <c r="Q95" s="95"/>
    </row>
    <row r="96" spans="1:17" x14ac:dyDescent="0.25">
      <c r="A96" s="96"/>
      <c r="B96" s="96"/>
      <c r="C96" s="96"/>
      <c r="D96" s="96"/>
      <c r="E96" s="96"/>
      <c r="F96" s="96"/>
      <c r="G96" s="96"/>
      <c r="H96" s="96"/>
      <c r="I96" s="96"/>
      <c r="J96" s="96"/>
      <c r="K96" s="96"/>
      <c r="L96" s="95"/>
      <c r="M96" s="95"/>
      <c r="N96" s="95"/>
      <c r="O96" s="95"/>
      <c r="P96" s="95"/>
      <c r="Q96" s="95"/>
    </row>
    <row r="97" spans="1:17" x14ac:dyDescent="0.25">
      <c r="A97" s="96"/>
      <c r="B97" s="96"/>
      <c r="C97" s="96"/>
      <c r="D97" s="96"/>
      <c r="E97" s="96"/>
      <c r="F97" s="96"/>
      <c r="G97" s="96"/>
      <c r="H97" s="96"/>
      <c r="I97" s="96"/>
      <c r="J97" s="96"/>
      <c r="K97" s="96"/>
      <c r="L97" s="95"/>
      <c r="M97" s="95"/>
      <c r="N97" s="95"/>
      <c r="O97" s="95"/>
      <c r="P97" s="95"/>
      <c r="Q97" s="95"/>
    </row>
    <row r="98" spans="1:17" x14ac:dyDescent="0.25">
      <c r="A98" s="96"/>
      <c r="B98" s="96"/>
      <c r="C98" s="96"/>
      <c r="D98" s="96"/>
      <c r="E98" s="96"/>
      <c r="F98" s="96"/>
      <c r="G98" s="96"/>
      <c r="H98" s="96"/>
      <c r="I98" s="96"/>
      <c r="J98" s="96"/>
      <c r="K98" s="96"/>
      <c r="L98" s="95"/>
      <c r="M98" s="95"/>
      <c r="N98" s="95"/>
      <c r="O98" s="95"/>
      <c r="P98" s="95"/>
      <c r="Q98" s="95"/>
    </row>
    <row r="99" spans="1:17" x14ac:dyDescent="0.25">
      <c r="A99" s="96"/>
      <c r="B99" s="96"/>
      <c r="C99" s="96"/>
      <c r="D99" s="96"/>
      <c r="E99" s="96"/>
      <c r="F99" s="96"/>
      <c r="G99" s="96"/>
      <c r="H99" s="96"/>
      <c r="I99" s="96"/>
      <c r="J99" s="96"/>
      <c r="K99" s="96"/>
      <c r="L99" s="95"/>
      <c r="M99" s="95"/>
      <c r="N99" s="95"/>
      <c r="O99" s="95"/>
      <c r="P99" s="95"/>
      <c r="Q99" s="95"/>
    </row>
    <row r="100" spans="1:17" x14ac:dyDescent="0.25">
      <c r="A100" s="96"/>
      <c r="B100" s="96"/>
      <c r="C100" s="96"/>
      <c r="D100" s="96"/>
      <c r="E100" s="96"/>
      <c r="F100" s="96"/>
      <c r="G100" s="96"/>
      <c r="H100" s="96"/>
      <c r="I100" s="96"/>
      <c r="J100" s="96"/>
      <c r="K100" s="96"/>
      <c r="L100" s="95"/>
      <c r="M100" s="95"/>
      <c r="N100" s="95"/>
      <c r="O100" s="95"/>
      <c r="P100" s="95"/>
      <c r="Q100" s="95"/>
    </row>
    <row r="101" spans="1:17" x14ac:dyDescent="0.25">
      <c r="A101" s="96"/>
      <c r="B101" s="96"/>
      <c r="C101" s="96"/>
      <c r="D101" s="96"/>
      <c r="E101" s="96"/>
      <c r="F101" s="96"/>
      <c r="G101" s="96"/>
      <c r="H101" s="96"/>
      <c r="I101" s="96"/>
      <c r="J101" s="96"/>
      <c r="K101" s="96"/>
      <c r="L101" s="95"/>
      <c r="M101" s="95"/>
      <c r="N101" s="95"/>
      <c r="O101" s="95"/>
      <c r="P101" s="95"/>
      <c r="Q101" s="95"/>
    </row>
    <row r="102" spans="1:17" x14ac:dyDescent="0.25">
      <c r="A102" s="96"/>
      <c r="B102" s="96"/>
      <c r="C102" s="96"/>
      <c r="D102" s="96"/>
      <c r="E102" s="96"/>
      <c r="F102" s="96"/>
      <c r="G102" s="96"/>
      <c r="H102" s="96"/>
      <c r="I102" s="96"/>
      <c r="J102" s="96"/>
      <c r="K102" s="96"/>
      <c r="L102" s="95"/>
      <c r="M102" s="95"/>
      <c r="N102" s="95"/>
      <c r="O102" s="95"/>
      <c r="P102" s="95"/>
      <c r="Q102" s="95"/>
    </row>
    <row r="103" spans="1:17" x14ac:dyDescent="0.25">
      <c r="A103" s="96"/>
      <c r="B103" s="96"/>
      <c r="C103" s="96"/>
      <c r="D103" s="96"/>
      <c r="E103" s="96"/>
      <c r="F103" s="96"/>
      <c r="G103" s="96"/>
      <c r="H103" s="96"/>
      <c r="I103" s="96"/>
      <c r="J103" s="96"/>
      <c r="K103" s="96"/>
      <c r="L103" s="95"/>
      <c r="M103" s="95"/>
      <c r="N103" s="95"/>
      <c r="O103" s="95"/>
      <c r="P103" s="95"/>
      <c r="Q103" s="95"/>
    </row>
    <row r="104" spans="1:17" x14ac:dyDescent="0.25">
      <c r="A104" s="96"/>
      <c r="B104" s="96"/>
      <c r="C104" s="96"/>
      <c r="D104" s="96"/>
      <c r="E104" s="96"/>
      <c r="F104" s="96"/>
      <c r="G104" s="96"/>
      <c r="H104" s="96"/>
      <c r="I104" s="96"/>
      <c r="J104" s="96"/>
      <c r="K104" s="96"/>
      <c r="L104" s="95"/>
      <c r="M104" s="95"/>
      <c r="N104" s="95"/>
      <c r="O104" s="95"/>
      <c r="P104" s="95"/>
      <c r="Q104" s="95"/>
    </row>
    <row r="105" spans="1:17" x14ac:dyDescent="0.25">
      <c r="A105" s="96"/>
      <c r="B105" s="96"/>
      <c r="C105" s="96"/>
      <c r="D105" s="96"/>
      <c r="E105" s="96"/>
      <c r="F105" s="96"/>
      <c r="G105" s="96"/>
      <c r="H105" s="96"/>
      <c r="I105" s="96"/>
      <c r="J105" s="96"/>
      <c r="K105" s="96"/>
      <c r="L105" s="95"/>
      <c r="M105" s="95"/>
      <c r="N105" s="95"/>
      <c r="O105" s="95"/>
      <c r="P105" s="95"/>
      <c r="Q105" s="95"/>
    </row>
  </sheetData>
  <sheetProtection password="C50A" sheet="1" objects="1" scenarios="1" selectLockedCells="1"/>
  <mergeCells count="95">
    <mergeCell ref="B65:F65"/>
    <mergeCell ref="L45:O47"/>
    <mergeCell ref="B60:F60"/>
    <mergeCell ref="B61:F61"/>
    <mergeCell ref="B62:F62"/>
    <mergeCell ref="B63:F63"/>
    <mergeCell ref="B67:F67"/>
    <mergeCell ref="B68:F68"/>
    <mergeCell ref="B69:F69"/>
    <mergeCell ref="B70:F70"/>
    <mergeCell ref="B71:F71"/>
    <mergeCell ref="A80:C80"/>
    <mergeCell ref="A81:C81"/>
    <mergeCell ref="D81:G81"/>
    <mergeCell ref="A76:C76"/>
    <mergeCell ref="A77:C77"/>
    <mergeCell ref="A78:C78"/>
    <mergeCell ref="A79:C79"/>
    <mergeCell ref="G74:J74"/>
    <mergeCell ref="G65:K65"/>
    <mergeCell ref="B72:F72"/>
    <mergeCell ref="G60:K60"/>
    <mergeCell ref="G61:K61"/>
    <mergeCell ref="G62:K62"/>
    <mergeCell ref="G63:K63"/>
    <mergeCell ref="G64:K64"/>
    <mergeCell ref="G66:K66"/>
    <mergeCell ref="G67:K67"/>
    <mergeCell ref="G68:K68"/>
    <mergeCell ref="G69:J69"/>
    <mergeCell ref="G70:J70"/>
    <mergeCell ref="B64:F64"/>
    <mergeCell ref="B73:F73"/>
    <mergeCell ref="B66:F66"/>
    <mergeCell ref="A42:F44"/>
    <mergeCell ref="G42:J44"/>
    <mergeCell ref="A45:F58"/>
    <mergeCell ref="G45:J58"/>
    <mergeCell ref="A59:F59"/>
    <mergeCell ref="G59:J59"/>
    <mergeCell ref="I40:J41"/>
    <mergeCell ref="A29:J29"/>
    <mergeCell ref="A31:J31"/>
    <mergeCell ref="A32:B32"/>
    <mergeCell ref="C32:D32"/>
    <mergeCell ref="E32:F32"/>
    <mergeCell ref="G32:H32"/>
    <mergeCell ref="I32:J32"/>
    <mergeCell ref="A33:B33"/>
    <mergeCell ref="C33:D33"/>
    <mergeCell ref="E33:F33"/>
    <mergeCell ref="G33:H33"/>
    <mergeCell ref="I33:J33"/>
    <mergeCell ref="C34:D34"/>
    <mergeCell ref="C39:C41"/>
    <mergeCell ref="B40:B41"/>
    <mergeCell ref="I27:J28"/>
    <mergeCell ref="A17:J17"/>
    <mergeCell ref="A18:B18"/>
    <mergeCell ref="C18:D18"/>
    <mergeCell ref="E18:F18"/>
    <mergeCell ref="G18:H18"/>
    <mergeCell ref="I18:J18"/>
    <mergeCell ref="A19:B19"/>
    <mergeCell ref="C19:D19"/>
    <mergeCell ref="E19:F19"/>
    <mergeCell ref="G19:H19"/>
    <mergeCell ref="I19:J19"/>
    <mergeCell ref="B27:B28"/>
    <mergeCell ref="C16:D16"/>
    <mergeCell ref="E16:F16"/>
    <mergeCell ref="G16:H16"/>
    <mergeCell ref="I16:J16"/>
    <mergeCell ref="B13:B14"/>
    <mergeCell ref="E4:F4"/>
    <mergeCell ref="G4:H4"/>
    <mergeCell ref="I4:J4"/>
    <mergeCell ref="I13:J14"/>
    <mergeCell ref="A15:J15"/>
    <mergeCell ref="L13:P14"/>
    <mergeCell ref="L27:P28"/>
    <mergeCell ref="L40:P41"/>
    <mergeCell ref="A3:J3"/>
    <mergeCell ref="A1:J1"/>
    <mergeCell ref="C2:D2"/>
    <mergeCell ref="E2:F2"/>
    <mergeCell ref="G2:H2"/>
    <mergeCell ref="I2:J2"/>
    <mergeCell ref="A5:B5"/>
    <mergeCell ref="C5:D5"/>
    <mergeCell ref="E5:F5"/>
    <mergeCell ref="G5:H5"/>
    <mergeCell ref="I5:J5"/>
    <mergeCell ref="A4:B4"/>
    <mergeCell ref="C4:D4"/>
  </mergeCells>
  <conditionalFormatting sqref="E77">
    <cfRule type="expression" dxfId="267" priority="40" stopIfTrue="1">
      <formula>($K$5="*")</formula>
    </cfRule>
  </conditionalFormatting>
  <conditionalFormatting sqref="E77:E78">
    <cfRule type="expression" dxfId="266" priority="60" stopIfTrue="1">
      <formula>($I$5="*")</formula>
    </cfRule>
  </conditionalFormatting>
  <conditionalFormatting sqref="E78">
    <cfRule type="expression" dxfId="265" priority="59" stopIfTrue="1">
      <formula>($K$5="*")</formula>
    </cfRule>
  </conditionalFormatting>
  <conditionalFormatting sqref="E79">
    <cfRule type="expression" dxfId="264" priority="58" stopIfTrue="1">
      <formula>($G$6="*")</formula>
    </cfRule>
  </conditionalFormatting>
  <conditionalFormatting sqref="E79">
    <cfRule type="expression" dxfId="263" priority="57" stopIfTrue="1">
      <formula>($H$6="*")</formula>
    </cfRule>
  </conditionalFormatting>
  <conditionalFormatting sqref="E79">
    <cfRule type="expression" dxfId="262" priority="56" stopIfTrue="1">
      <formula>($I$6="*")</formula>
    </cfRule>
  </conditionalFormatting>
  <conditionalFormatting sqref="E79">
    <cfRule type="expression" dxfId="261" priority="55" stopIfTrue="1">
      <formula>($J$6="*")</formula>
    </cfRule>
  </conditionalFormatting>
  <conditionalFormatting sqref="E79">
    <cfRule type="expression" dxfId="260" priority="54" stopIfTrue="1">
      <formula>($K$6="*")</formula>
    </cfRule>
  </conditionalFormatting>
  <conditionalFormatting sqref="D77:D79">
    <cfRule type="expression" dxfId="259" priority="20" stopIfTrue="1">
      <formula>($K$9="*")</formula>
    </cfRule>
  </conditionalFormatting>
  <conditionalFormatting sqref="D77:D79">
    <cfRule type="expression" dxfId="258" priority="24" stopIfTrue="1">
      <formula>($G$9="*")</formula>
    </cfRule>
  </conditionalFormatting>
  <conditionalFormatting sqref="D77:D79">
    <cfRule type="expression" dxfId="257" priority="23" stopIfTrue="1">
      <formula>($H$9="*")</formula>
    </cfRule>
  </conditionalFormatting>
  <conditionalFormatting sqref="D77:D79">
    <cfRule type="expression" dxfId="256" priority="22" stopIfTrue="1">
      <formula>($I$9="*")</formula>
    </cfRule>
  </conditionalFormatting>
  <conditionalFormatting sqref="D77:D79">
    <cfRule type="expression" dxfId="255" priority="21" stopIfTrue="1">
      <formula>($J$9="*")</formula>
    </cfRule>
  </conditionalFormatting>
  <conditionalFormatting sqref="E77:E78">
    <cfRule type="expression" dxfId="254" priority="66" stopIfTrue="1">
      <formula>(#REF!="*")</formula>
    </cfRule>
  </conditionalFormatting>
  <conditionalFormatting sqref="E77:E78">
    <cfRule type="expression" dxfId="253" priority="67" stopIfTrue="1">
      <formula>($G$5="*")</formula>
    </cfRule>
  </conditionalFormatting>
  <conditionalFormatting sqref="E77:E78">
    <cfRule type="expression" dxfId="252"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0</xdr:col>
                    <xdr:colOff>9525</xdr:colOff>
                    <xdr:row>60</xdr:row>
                    <xdr:rowOff>28575</xdr:rowOff>
                  </from>
                  <to>
                    <xdr:col>5</xdr:col>
                    <xdr:colOff>361950</xdr:colOff>
                    <xdr:row>60</xdr:row>
                    <xdr:rowOff>276225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0</xdr:col>
                    <xdr:colOff>9525</xdr:colOff>
                    <xdr:row>61</xdr:row>
                    <xdr:rowOff>9525</xdr:rowOff>
                  </from>
                  <to>
                    <xdr:col>2</xdr:col>
                    <xdr:colOff>152400</xdr:colOff>
                    <xdr:row>61</xdr:row>
                    <xdr:rowOff>228600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0</xdr:col>
                    <xdr:colOff>9525</xdr:colOff>
                    <xdr:row>62</xdr:row>
                    <xdr:rowOff>0</xdr:rowOff>
                  </from>
                  <to>
                    <xdr:col>2</xdr:col>
                    <xdr:colOff>209550</xdr:colOff>
                    <xdr:row>62</xdr:row>
                    <xdr:rowOff>219075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0</xdr:col>
                    <xdr:colOff>9525</xdr:colOff>
                    <xdr:row>63</xdr:row>
                    <xdr:rowOff>28575</xdr:rowOff>
                  </from>
                  <to>
                    <xdr:col>2</xdr:col>
                    <xdr:colOff>190500</xdr:colOff>
                    <xdr:row>63</xdr:row>
                    <xdr:rowOff>238125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0</xdr:col>
                    <xdr:colOff>9525</xdr:colOff>
                    <xdr:row>64</xdr:row>
                    <xdr:rowOff>0</xdr:rowOff>
                  </from>
                  <to>
                    <xdr:col>2</xdr:col>
                    <xdr:colOff>171450</xdr:colOff>
                    <xdr:row>64</xdr:row>
                    <xdr:rowOff>219075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0</xdr:col>
                    <xdr:colOff>9525</xdr:colOff>
                    <xdr:row>65</xdr:row>
                    <xdr:rowOff>9525</xdr:rowOff>
                  </from>
                  <to>
                    <xdr:col>2</xdr:col>
                    <xdr:colOff>171450</xdr:colOff>
                    <xdr:row>65</xdr:row>
                    <xdr:rowOff>228600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0</xdr:col>
                    <xdr:colOff>9525</xdr:colOff>
                    <xdr:row>66</xdr:row>
                    <xdr:rowOff>28575</xdr:rowOff>
                  </from>
                  <to>
                    <xdr:col>2</xdr:col>
                    <xdr:colOff>171450</xdr:colOff>
                    <xdr:row>66</xdr:row>
                    <xdr:rowOff>238125</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0</xdr:col>
                    <xdr:colOff>9525</xdr:colOff>
                    <xdr:row>67</xdr:row>
                    <xdr:rowOff>9525</xdr:rowOff>
                  </from>
                  <to>
                    <xdr:col>2</xdr:col>
                    <xdr:colOff>152400</xdr:colOff>
                    <xdr:row>67</xdr:row>
                    <xdr:rowOff>228600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0</xdr:col>
                    <xdr:colOff>9525</xdr:colOff>
                    <xdr:row>59</xdr:row>
                    <xdr:rowOff>0</xdr:rowOff>
                  </from>
                  <to>
                    <xdr:col>2</xdr:col>
                    <xdr:colOff>142875</xdr:colOff>
                    <xdr:row>59</xdr:row>
                    <xdr:rowOff>219075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0</xdr:col>
                    <xdr:colOff>9525</xdr:colOff>
                    <xdr:row>68</xdr:row>
                    <xdr:rowOff>38100</xdr:rowOff>
                  </from>
                  <to>
                    <xdr:col>2</xdr:col>
                    <xdr:colOff>142875</xdr:colOff>
                    <xdr:row>68</xdr:row>
                    <xdr:rowOff>257175</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0</xdr:col>
                    <xdr:colOff>9525</xdr:colOff>
                    <xdr:row>69</xdr:row>
                    <xdr:rowOff>9525</xdr:rowOff>
                  </from>
                  <to>
                    <xdr:col>0</xdr:col>
                    <xdr:colOff>228600</xdr:colOff>
                    <xdr:row>69</xdr:row>
                    <xdr:rowOff>228600</xdr:rowOff>
                  </to>
                </anchor>
              </controlPr>
            </control>
          </mc:Choice>
        </mc:AlternateContent>
        <mc:AlternateContent xmlns:mc="http://schemas.openxmlformats.org/markup-compatibility/2006">
          <mc:Choice Requires="x14">
            <control shapeId="29709" r:id="rId15" name="Check Box 13">
              <controlPr defaultSize="0" autoFill="0" autoLine="0" autoPict="0">
                <anchor moveWithCells="1">
                  <from>
                    <xdr:col>0</xdr:col>
                    <xdr:colOff>9525</xdr:colOff>
                    <xdr:row>70</xdr:row>
                    <xdr:rowOff>9525</xdr:rowOff>
                  </from>
                  <to>
                    <xdr:col>0</xdr:col>
                    <xdr:colOff>228600</xdr:colOff>
                    <xdr:row>70</xdr:row>
                    <xdr:rowOff>228600</xdr:rowOff>
                  </to>
                </anchor>
              </controlPr>
            </control>
          </mc:Choice>
        </mc:AlternateContent>
        <mc:AlternateContent xmlns:mc="http://schemas.openxmlformats.org/markup-compatibility/2006">
          <mc:Choice Requires="x14">
            <control shapeId="29710" r:id="rId16" name="Check Box 14">
              <controlPr defaultSize="0" autoFill="0" autoLine="0" autoPict="0">
                <anchor moveWithCells="1">
                  <from>
                    <xdr:col>0</xdr:col>
                    <xdr:colOff>9525</xdr:colOff>
                    <xdr:row>71</xdr:row>
                    <xdr:rowOff>9525</xdr:rowOff>
                  </from>
                  <to>
                    <xdr:col>0</xdr:col>
                    <xdr:colOff>228600</xdr:colOff>
                    <xdr:row>71</xdr:row>
                    <xdr:rowOff>228600</xdr:rowOff>
                  </to>
                </anchor>
              </controlPr>
            </control>
          </mc:Choice>
        </mc:AlternateContent>
        <mc:AlternateContent xmlns:mc="http://schemas.openxmlformats.org/markup-compatibility/2006">
          <mc:Choice Requires="x14">
            <control shapeId="29711" r:id="rId17" name="Check Box 15">
              <controlPr defaultSize="0" autoFill="0" autoLine="0" autoPict="0">
                <anchor moveWithCells="1">
                  <from>
                    <xdr:col>0</xdr:col>
                    <xdr:colOff>9525</xdr:colOff>
                    <xdr:row>72</xdr:row>
                    <xdr:rowOff>9525</xdr:rowOff>
                  </from>
                  <to>
                    <xdr:col>0</xdr:col>
                    <xdr:colOff>228600</xdr:colOff>
                    <xdr:row>72</xdr:row>
                    <xdr:rowOff>228600</xdr:rowOff>
                  </to>
                </anchor>
              </controlPr>
            </control>
          </mc:Choice>
        </mc:AlternateContent>
        <mc:AlternateContent xmlns:mc="http://schemas.openxmlformats.org/markup-compatibility/2006">
          <mc:Choice Requires="x14">
            <control shapeId="29712" r:id="rId18" name="Check Box 16">
              <controlPr defaultSize="0" autoFill="0" autoLine="0" autoPict="0">
                <anchor moveWithCells="1">
                  <from>
                    <xdr:col>0</xdr:col>
                    <xdr:colOff>38100</xdr:colOff>
                    <xdr:row>5</xdr:row>
                    <xdr:rowOff>180975</xdr:rowOff>
                  </from>
                  <to>
                    <xdr:col>1</xdr:col>
                    <xdr:colOff>952500</xdr:colOff>
                    <xdr:row>5</xdr:row>
                    <xdr:rowOff>752475</xdr:rowOff>
                  </to>
                </anchor>
              </controlPr>
            </control>
          </mc:Choice>
        </mc:AlternateContent>
        <mc:AlternateContent xmlns:mc="http://schemas.openxmlformats.org/markup-compatibility/2006">
          <mc:Choice Requires="x14">
            <control shapeId="29713" r:id="rId19" name="Check Box 17">
              <controlPr defaultSize="0" autoFill="0" autoLine="0" autoPict="0">
                <anchor moveWithCells="1">
                  <from>
                    <xdr:col>2</xdr:col>
                    <xdr:colOff>38100</xdr:colOff>
                    <xdr:row>5</xdr:row>
                    <xdr:rowOff>381000</xdr:rowOff>
                  </from>
                  <to>
                    <xdr:col>3</xdr:col>
                    <xdr:colOff>952500</xdr:colOff>
                    <xdr:row>5</xdr:row>
                    <xdr:rowOff>609600</xdr:rowOff>
                  </to>
                </anchor>
              </controlPr>
            </control>
          </mc:Choice>
        </mc:AlternateContent>
        <mc:AlternateContent xmlns:mc="http://schemas.openxmlformats.org/markup-compatibility/2006">
          <mc:Choice Requires="x14">
            <control shapeId="29714" r:id="rId20" name="Check Box 18">
              <controlPr defaultSize="0" autoFill="0" autoLine="0" autoPict="0">
                <anchor moveWithCells="1">
                  <from>
                    <xdr:col>2</xdr:col>
                    <xdr:colOff>19050</xdr:colOff>
                    <xdr:row>6</xdr:row>
                    <xdr:rowOff>9525</xdr:rowOff>
                  </from>
                  <to>
                    <xdr:col>3</xdr:col>
                    <xdr:colOff>933450</xdr:colOff>
                    <xdr:row>6</xdr:row>
                    <xdr:rowOff>342900</xdr:rowOff>
                  </to>
                </anchor>
              </controlPr>
            </control>
          </mc:Choice>
        </mc:AlternateContent>
        <mc:AlternateContent xmlns:mc="http://schemas.openxmlformats.org/markup-compatibility/2006">
          <mc:Choice Requires="x14">
            <control shapeId="29715" r:id="rId21" name="Check Box 19">
              <controlPr defaultSize="0" autoFill="0" autoLine="0" autoPict="0">
                <anchor moveWithCells="1">
                  <from>
                    <xdr:col>2</xdr:col>
                    <xdr:colOff>19050</xdr:colOff>
                    <xdr:row>7</xdr:row>
                    <xdr:rowOff>57150</xdr:rowOff>
                  </from>
                  <to>
                    <xdr:col>3</xdr:col>
                    <xdr:colOff>933450</xdr:colOff>
                    <xdr:row>7</xdr:row>
                    <xdr:rowOff>381000</xdr:rowOff>
                  </to>
                </anchor>
              </controlPr>
            </control>
          </mc:Choice>
        </mc:AlternateContent>
        <mc:AlternateContent xmlns:mc="http://schemas.openxmlformats.org/markup-compatibility/2006">
          <mc:Choice Requires="x14">
            <control shapeId="29716" r:id="rId22" name="Check Box 20">
              <controlPr defaultSize="0" autoFill="0" autoLine="0" autoPict="0">
                <anchor moveWithCells="1">
                  <from>
                    <xdr:col>2</xdr:col>
                    <xdr:colOff>38100</xdr:colOff>
                    <xdr:row>8</xdr:row>
                    <xdr:rowOff>95250</xdr:rowOff>
                  </from>
                  <to>
                    <xdr:col>3</xdr:col>
                    <xdr:colOff>952500</xdr:colOff>
                    <xdr:row>8</xdr:row>
                    <xdr:rowOff>342900</xdr:rowOff>
                  </to>
                </anchor>
              </controlPr>
            </control>
          </mc:Choice>
        </mc:AlternateContent>
        <mc:AlternateContent xmlns:mc="http://schemas.openxmlformats.org/markup-compatibility/2006">
          <mc:Choice Requires="x14">
            <control shapeId="29717" r:id="rId23" name="Check Box 21">
              <controlPr defaultSize="0" autoFill="0" autoLine="0" autoPict="0">
                <anchor moveWithCells="1">
                  <from>
                    <xdr:col>2</xdr:col>
                    <xdr:colOff>38100</xdr:colOff>
                    <xdr:row>9</xdr:row>
                    <xdr:rowOff>9525</xdr:rowOff>
                  </from>
                  <to>
                    <xdr:col>3</xdr:col>
                    <xdr:colOff>952500</xdr:colOff>
                    <xdr:row>9</xdr:row>
                    <xdr:rowOff>247650</xdr:rowOff>
                  </to>
                </anchor>
              </controlPr>
            </control>
          </mc:Choice>
        </mc:AlternateContent>
        <mc:AlternateContent xmlns:mc="http://schemas.openxmlformats.org/markup-compatibility/2006">
          <mc:Choice Requires="x14">
            <control shapeId="29718" r:id="rId24" name="Check Box 22">
              <controlPr defaultSize="0" autoFill="0" autoLine="0" autoPict="0">
                <anchor moveWithCells="1">
                  <from>
                    <xdr:col>2</xdr:col>
                    <xdr:colOff>38100</xdr:colOff>
                    <xdr:row>10</xdr:row>
                    <xdr:rowOff>9525</xdr:rowOff>
                  </from>
                  <to>
                    <xdr:col>3</xdr:col>
                    <xdr:colOff>952500</xdr:colOff>
                    <xdr:row>10</xdr:row>
                    <xdr:rowOff>485775</xdr:rowOff>
                  </to>
                </anchor>
              </controlPr>
            </control>
          </mc:Choice>
        </mc:AlternateContent>
        <mc:AlternateContent xmlns:mc="http://schemas.openxmlformats.org/markup-compatibility/2006">
          <mc:Choice Requires="x14">
            <control shapeId="29719" r:id="rId25" name="Check Box 23">
              <controlPr defaultSize="0" autoFill="0" autoLine="0" autoPict="0">
                <anchor moveWithCells="1">
                  <from>
                    <xdr:col>2</xdr:col>
                    <xdr:colOff>38100</xdr:colOff>
                    <xdr:row>11</xdr:row>
                    <xdr:rowOff>9525</xdr:rowOff>
                  </from>
                  <to>
                    <xdr:col>3</xdr:col>
                    <xdr:colOff>952500</xdr:colOff>
                    <xdr:row>12</xdr:row>
                    <xdr:rowOff>9525</xdr:rowOff>
                  </to>
                </anchor>
              </controlPr>
            </control>
          </mc:Choice>
        </mc:AlternateContent>
        <mc:AlternateContent xmlns:mc="http://schemas.openxmlformats.org/markup-compatibility/2006">
          <mc:Choice Requires="x14">
            <control shapeId="29720" r:id="rId26" name="Check Box 24">
              <controlPr defaultSize="0" autoFill="0" autoLine="0" autoPict="0">
                <anchor moveWithCells="1">
                  <from>
                    <xdr:col>4</xdr:col>
                    <xdr:colOff>38100</xdr:colOff>
                    <xdr:row>5</xdr:row>
                    <xdr:rowOff>76200</xdr:rowOff>
                  </from>
                  <to>
                    <xdr:col>5</xdr:col>
                    <xdr:colOff>952500</xdr:colOff>
                    <xdr:row>5</xdr:row>
                    <xdr:rowOff>942975</xdr:rowOff>
                  </to>
                </anchor>
              </controlPr>
            </control>
          </mc:Choice>
        </mc:AlternateContent>
        <mc:AlternateContent xmlns:mc="http://schemas.openxmlformats.org/markup-compatibility/2006">
          <mc:Choice Requires="x14">
            <control shapeId="29721" r:id="rId27" name="Check Box 25">
              <controlPr defaultSize="0" autoFill="0" autoLine="0" autoPict="0">
                <anchor moveWithCells="1">
                  <from>
                    <xdr:col>6</xdr:col>
                    <xdr:colOff>38100</xdr:colOff>
                    <xdr:row>5</xdr:row>
                    <xdr:rowOff>66675</xdr:rowOff>
                  </from>
                  <to>
                    <xdr:col>7</xdr:col>
                    <xdr:colOff>952500</xdr:colOff>
                    <xdr:row>6</xdr:row>
                    <xdr:rowOff>66675</xdr:rowOff>
                  </to>
                </anchor>
              </controlPr>
            </control>
          </mc:Choice>
        </mc:AlternateContent>
        <mc:AlternateContent xmlns:mc="http://schemas.openxmlformats.org/markup-compatibility/2006">
          <mc:Choice Requires="x14">
            <control shapeId="29722" r:id="rId28" name="Check Box 26">
              <controlPr defaultSize="0" autoFill="0" autoLine="0" autoPict="0">
                <anchor moveWithCells="1">
                  <from>
                    <xdr:col>8</xdr:col>
                    <xdr:colOff>38100</xdr:colOff>
                    <xdr:row>5</xdr:row>
                    <xdr:rowOff>114300</xdr:rowOff>
                  </from>
                  <to>
                    <xdr:col>9</xdr:col>
                    <xdr:colOff>952500</xdr:colOff>
                    <xdr:row>5</xdr:row>
                    <xdr:rowOff>857250</xdr:rowOff>
                  </to>
                </anchor>
              </controlPr>
            </control>
          </mc:Choice>
        </mc:AlternateContent>
        <mc:AlternateContent xmlns:mc="http://schemas.openxmlformats.org/markup-compatibility/2006">
          <mc:Choice Requires="x14">
            <control shapeId="29723" r:id="rId29" name="Check Box 27">
              <controlPr defaultSize="0" autoFill="0" autoLine="0" autoPict="0">
                <anchor moveWithCells="1">
                  <from>
                    <xdr:col>0</xdr:col>
                    <xdr:colOff>38100</xdr:colOff>
                    <xdr:row>19</xdr:row>
                    <xdr:rowOff>161925</xdr:rowOff>
                  </from>
                  <to>
                    <xdr:col>1</xdr:col>
                    <xdr:colOff>952500</xdr:colOff>
                    <xdr:row>19</xdr:row>
                    <xdr:rowOff>838200</xdr:rowOff>
                  </to>
                </anchor>
              </controlPr>
            </control>
          </mc:Choice>
        </mc:AlternateContent>
        <mc:AlternateContent xmlns:mc="http://schemas.openxmlformats.org/markup-compatibility/2006">
          <mc:Choice Requires="x14">
            <control shapeId="29724" r:id="rId30" name="Check Box 28">
              <controlPr defaultSize="0" autoFill="0" autoLine="0" autoPict="0">
                <anchor moveWithCells="1">
                  <from>
                    <xdr:col>0</xdr:col>
                    <xdr:colOff>19050</xdr:colOff>
                    <xdr:row>20</xdr:row>
                    <xdr:rowOff>123825</xdr:rowOff>
                  </from>
                  <to>
                    <xdr:col>1</xdr:col>
                    <xdr:colOff>933450</xdr:colOff>
                    <xdr:row>20</xdr:row>
                    <xdr:rowOff>809625</xdr:rowOff>
                  </to>
                </anchor>
              </controlPr>
            </control>
          </mc:Choice>
        </mc:AlternateContent>
        <mc:AlternateContent xmlns:mc="http://schemas.openxmlformats.org/markup-compatibility/2006">
          <mc:Choice Requires="x14">
            <control shapeId="29725" r:id="rId31" name="Check Box 29">
              <controlPr defaultSize="0" autoFill="0" autoLine="0" autoPict="0">
                <anchor moveWithCells="1">
                  <from>
                    <xdr:col>2</xdr:col>
                    <xdr:colOff>38100</xdr:colOff>
                    <xdr:row>19</xdr:row>
                    <xdr:rowOff>333375</xdr:rowOff>
                  </from>
                  <to>
                    <xdr:col>3</xdr:col>
                    <xdr:colOff>952500</xdr:colOff>
                    <xdr:row>19</xdr:row>
                    <xdr:rowOff>628650</xdr:rowOff>
                  </to>
                </anchor>
              </controlPr>
            </control>
          </mc:Choice>
        </mc:AlternateContent>
        <mc:AlternateContent xmlns:mc="http://schemas.openxmlformats.org/markup-compatibility/2006">
          <mc:Choice Requires="x14">
            <control shapeId="29726" r:id="rId32" name="Check Box 30">
              <controlPr defaultSize="0" autoFill="0" autoLine="0" autoPict="0">
                <anchor moveWithCells="1">
                  <from>
                    <xdr:col>2</xdr:col>
                    <xdr:colOff>9525</xdr:colOff>
                    <xdr:row>20</xdr:row>
                    <xdr:rowOff>342900</xdr:rowOff>
                  </from>
                  <to>
                    <xdr:col>3</xdr:col>
                    <xdr:colOff>923925</xdr:colOff>
                    <xdr:row>20</xdr:row>
                    <xdr:rowOff>638175</xdr:rowOff>
                  </to>
                </anchor>
              </controlPr>
            </control>
          </mc:Choice>
        </mc:AlternateContent>
        <mc:AlternateContent xmlns:mc="http://schemas.openxmlformats.org/markup-compatibility/2006">
          <mc:Choice Requires="x14">
            <control shapeId="29727" r:id="rId33" name="Check Box 31">
              <controlPr defaultSize="0" autoFill="0" autoLine="0" autoPict="0">
                <anchor moveWithCells="1">
                  <from>
                    <xdr:col>2</xdr:col>
                    <xdr:colOff>28575</xdr:colOff>
                    <xdr:row>21</xdr:row>
                    <xdr:rowOff>238125</xdr:rowOff>
                  </from>
                  <to>
                    <xdr:col>3</xdr:col>
                    <xdr:colOff>942975</xdr:colOff>
                    <xdr:row>21</xdr:row>
                    <xdr:rowOff>533400</xdr:rowOff>
                  </to>
                </anchor>
              </controlPr>
            </control>
          </mc:Choice>
        </mc:AlternateContent>
        <mc:AlternateContent xmlns:mc="http://schemas.openxmlformats.org/markup-compatibility/2006">
          <mc:Choice Requires="x14">
            <control shapeId="29728" r:id="rId34" name="Check Box 32">
              <controlPr defaultSize="0" autoFill="0" autoLine="0" autoPict="0">
                <anchor moveWithCells="1">
                  <from>
                    <xdr:col>2</xdr:col>
                    <xdr:colOff>28575</xdr:colOff>
                    <xdr:row>22</xdr:row>
                    <xdr:rowOff>28575</xdr:rowOff>
                  </from>
                  <to>
                    <xdr:col>3</xdr:col>
                    <xdr:colOff>942975</xdr:colOff>
                    <xdr:row>23</xdr:row>
                    <xdr:rowOff>47625</xdr:rowOff>
                  </to>
                </anchor>
              </controlPr>
            </control>
          </mc:Choice>
        </mc:AlternateContent>
        <mc:AlternateContent xmlns:mc="http://schemas.openxmlformats.org/markup-compatibility/2006">
          <mc:Choice Requires="x14">
            <control shapeId="29729" r:id="rId35" name="Check Box 33">
              <controlPr defaultSize="0" autoFill="0" autoLine="0" autoPict="0">
                <anchor moveWithCells="1">
                  <from>
                    <xdr:col>2</xdr:col>
                    <xdr:colOff>28575</xdr:colOff>
                    <xdr:row>23</xdr:row>
                    <xdr:rowOff>28575</xdr:rowOff>
                  </from>
                  <to>
                    <xdr:col>3</xdr:col>
                    <xdr:colOff>942975</xdr:colOff>
                    <xdr:row>23</xdr:row>
                    <xdr:rowOff>323850</xdr:rowOff>
                  </to>
                </anchor>
              </controlPr>
            </control>
          </mc:Choice>
        </mc:AlternateContent>
        <mc:AlternateContent xmlns:mc="http://schemas.openxmlformats.org/markup-compatibility/2006">
          <mc:Choice Requires="x14">
            <control shapeId="29730" r:id="rId36" name="Check Box 34">
              <controlPr defaultSize="0" autoFill="0" autoLine="0" autoPict="0">
                <anchor moveWithCells="1">
                  <from>
                    <xdr:col>2</xdr:col>
                    <xdr:colOff>28575</xdr:colOff>
                    <xdr:row>25</xdr:row>
                    <xdr:rowOff>9525</xdr:rowOff>
                  </from>
                  <to>
                    <xdr:col>3</xdr:col>
                    <xdr:colOff>942975</xdr:colOff>
                    <xdr:row>25</xdr:row>
                    <xdr:rowOff>742950</xdr:rowOff>
                  </to>
                </anchor>
              </controlPr>
            </control>
          </mc:Choice>
        </mc:AlternateContent>
        <mc:AlternateContent xmlns:mc="http://schemas.openxmlformats.org/markup-compatibility/2006">
          <mc:Choice Requires="x14">
            <control shapeId="29731" r:id="rId37" name="Check Box 35">
              <controlPr defaultSize="0" autoFill="0" autoLine="0" autoPict="0">
                <anchor moveWithCells="1">
                  <from>
                    <xdr:col>4</xdr:col>
                    <xdr:colOff>38100</xdr:colOff>
                    <xdr:row>19</xdr:row>
                    <xdr:rowOff>133350</xdr:rowOff>
                  </from>
                  <to>
                    <xdr:col>5</xdr:col>
                    <xdr:colOff>952500</xdr:colOff>
                    <xdr:row>19</xdr:row>
                    <xdr:rowOff>847725</xdr:rowOff>
                  </to>
                </anchor>
              </controlPr>
            </control>
          </mc:Choice>
        </mc:AlternateContent>
        <mc:AlternateContent xmlns:mc="http://schemas.openxmlformats.org/markup-compatibility/2006">
          <mc:Choice Requires="x14">
            <control shapeId="29732" r:id="rId38" name="Check Box 36">
              <controlPr defaultSize="0" autoFill="0" autoLine="0" autoPict="0">
                <anchor moveWithCells="1">
                  <from>
                    <xdr:col>4</xdr:col>
                    <xdr:colOff>38100</xdr:colOff>
                    <xdr:row>20</xdr:row>
                    <xdr:rowOff>19050</xdr:rowOff>
                  </from>
                  <to>
                    <xdr:col>5</xdr:col>
                    <xdr:colOff>952500</xdr:colOff>
                    <xdr:row>20</xdr:row>
                    <xdr:rowOff>895350</xdr:rowOff>
                  </to>
                </anchor>
              </controlPr>
            </control>
          </mc:Choice>
        </mc:AlternateContent>
        <mc:AlternateContent xmlns:mc="http://schemas.openxmlformats.org/markup-compatibility/2006">
          <mc:Choice Requires="x14">
            <control shapeId="29733" r:id="rId39" name="Check Box 37">
              <controlPr defaultSize="0" autoFill="0" autoLine="0" autoPict="0">
                <anchor moveWithCells="1">
                  <from>
                    <xdr:col>4</xdr:col>
                    <xdr:colOff>38100</xdr:colOff>
                    <xdr:row>21</xdr:row>
                    <xdr:rowOff>123825</xdr:rowOff>
                  </from>
                  <to>
                    <xdr:col>5</xdr:col>
                    <xdr:colOff>952500</xdr:colOff>
                    <xdr:row>21</xdr:row>
                    <xdr:rowOff>600075</xdr:rowOff>
                  </to>
                </anchor>
              </controlPr>
            </control>
          </mc:Choice>
        </mc:AlternateContent>
        <mc:AlternateContent xmlns:mc="http://schemas.openxmlformats.org/markup-compatibility/2006">
          <mc:Choice Requires="x14">
            <control shapeId="29734" r:id="rId40" name="Check Box 38">
              <controlPr defaultSize="0" autoFill="0" autoLine="0" autoPict="0">
                <anchor moveWithCells="1">
                  <from>
                    <xdr:col>6</xdr:col>
                    <xdr:colOff>38100</xdr:colOff>
                    <xdr:row>19</xdr:row>
                    <xdr:rowOff>9525</xdr:rowOff>
                  </from>
                  <to>
                    <xdr:col>7</xdr:col>
                    <xdr:colOff>952500</xdr:colOff>
                    <xdr:row>20</xdr:row>
                    <xdr:rowOff>47625</xdr:rowOff>
                  </to>
                </anchor>
              </controlPr>
            </control>
          </mc:Choice>
        </mc:AlternateContent>
        <mc:AlternateContent xmlns:mc="http://schemas.openxmlformats.org/markup-compatibility/2006">
          <mc:Choice Requires="x14">
            <control shapeId="29735" r:id="rId41" name="Check Box 39">
              <controlPr defaultSize="0" autoFill="0" autoLine="0" autoPict="0">
                <anchor moveWithCells="1">
                  <from>
                    <xdr:col>8</xdr:col>
                    <xdr:colOff>38100</xdr:colOff>
                    <xdr:row>18</xdr:row>
                    <xdr:rowOff>942975</xdr:rowOff>
                  </from>
                  <to>
                    <xdr:col>9</xdr:col>
                    <xdr:colOff>952500</xdr:colOff>
                    <xdr:row>20</xdr:row>
                    <xdr:rowOff>47625</xdr:rowOff>
                  </to>
                </anchor>
              </controlPr>
            </control>
          </mc:Choice>
        </mc:AlternateContent>
        <mc:AlternateContent xmlns:mc="http://schemas.openxmlformats.org/markup-compatibility/2006">
          <mc:Choice Requires="x14">
            <control shapeId="29736" r:id="rId42" name="Check Box 40">
              <controlPr defaultSize="0" autoFill="0" autoLine="0" autoPict="0">
                <anchor moveWithCells="1">
                  <from>
                    <xdr:col>0</xdr:col>
                    <xdr:colOff>38100</xdr:colOff>
                    <xdr:row>33</xdr:row>
                    <xdr:rowOff>57150</xdr:rowOff>
                  </from>
                  <to>
                    <xdr:col>1</xdr:col>
                    <xdr:colOff>952500</xdr:colOff>
                    <xdr:row>33</xdr:row>
                    <xdr:rowOff>1066800</xdr:rowOff>
                  </to>
                </anchor>
              </controlPr>
            </control>
          </mc:Choice>
        </mc:AlternateContent>
        <mc:AlternateContent xmlns:mc="http://schemas.openxmlformats.org/markup-compatibility/2006">
          <mc:Choice Requires="x14">
            <control shapeId="29737" r:id="rId43" name="Check Box 41">
              <controlPr defaultSize="0" autoFill="0" autoLine="0" autoPict="0">
                <anchor moveWithCells="1">
                  <from>
                    <xdr:col>2</xdr:col>
                    <xdr:colOff>38100</xdr:colOff>
                    <xdr:row>34</xdr:row>
                    <xdr:rowOff>257175</xdr:rowOff>
                  </from>
                  <to>
                    <xdr:col>3</xdr:col>
                    <xdr:colOff>952500</xdr:colOff>
                    <xdr:row>34</xdr:row>
                    <xdr:rowOff>552450</xdr:rowOff>
                  </to>
                </anchor>
              </controlPr>
            </control>
          </mc:Choice>
        </mc:AlternateContent>
        <mc:AlternateContent xmlns:mc="http://schemas.openxmlformats.org/markup-compatibility/2006">
          <mc:Choice Requires="x14">
            <control shapeId="29738" r:id="rId44" name="Check Box 42">
              <controlPr defaultSize="0" autoFill="0" autoLine="0" autoPict="0">
                <anchor moveWithCells="1">
                  <from>
                    <xdr:col>2</xdr:col>
                    <xdr:colOff>38100</xdr:colOff>
                    <xdr:row>35</xdr:row>
                    <xdr:rowOff>28575</xdr:rowOff>
                  </from>
                  <to>
                    <xdr:col>3</xdr:col>
                    <xdr:colOff>952500</xdr:colOff>
                    <xdr:row>36</xdr:row>
                    <xdr:rowOff>0</xdr:rowOff>
                  </to>
                </anchor>
              </controlPr>
            </control>
          </mc:Choice>
        </mc:AlternateContent>
        <mc:AlternateContent xmlns:mc="http://schemas.openxmlformats.org/markup-compatibility/2006">
          <mc:Choice Requires="x14">
            <control shapeId="29739" r:id="rId45" name="Check Box 43">
              <controlPr defaultSize="0" autoFill="0" autoLine="0" autoPict="0">
                <anchor moveWithCells="1">
                  <from>
                    <xdr:col>2</xdr:col>
                    <xdr:colOff>38100</xdr:colOff>
                    <xdr:row>36</xdr:row>
                    <xdr:rowOff>38100</xdr:rowOff>
                  </from>
                  <to>
                    <xdr:col>3</xdr:col>
                    <xdr:colOff>952500</xdr:colOff>
                    <xdr:row>36</xdr:row>
                    <xdr:rowOff>342900</xdr:rowOff>
                  </to>
                </anchor>
              </controlPr>
            </control>
          </mc:Choice>
        </mc:AlternateContent>
        <mc:AlternateContent xmlns:mc="http://schemas.openxmlformats.org/markup-compatibility/2006">
          <mc:Choice Requires="x14">
            <control shapeId="29740" r:id="rId46" name="Check Box 44">
              <controlPr defaultSize="0" autoFill="0" autoLine="0" autoPict="0">
                <anchor moveWithCells="1">
                  <from>
                    <xdr:col>2</xdr:col>
                    <xdr:colOff>38100</xdr:colOff>
                    <xdr:row>37</xdr:row>
                    <xdr:rowOff>38100</xdr:rowOff>
                  </from>
                  <to>
                    <xdr:col>3</xdr:col>
                    <xdr:colOff>952500</xdr:colOff>
                    <xdr:row>38</xdr:row>
                    <xdr:rowOff>47625</xdr:rowOff>
                  </to>
                </anchor>
              </controlPr>
            </control>
          </mc:Choice>
        </mc:AlternateContent>
        <mc:AlternateContent xmlns:mc="http://schemas.openxmlformats.org/markup-compatibility/2006">
          <mc:Choice Requires="x14">
            <control shapeId="29741" r:id="rId47" name="Check Box 45">
              <controlPr defaultSize="0" autoFill="0" autoLine="0" autoPict="0">
                <anchor moveWithCells="1">
                  <from>
                    <xdr:col>4</xdr:col>
                    <xdr:colOff>38100</xdr:colOff>
                    <xdr:row>33</xdr:row>
                    <xdr:rowOff>76200</xdr:rowOff>
                  </from>
                  <to>
                    <xdr:col>5</xdr:col>
                    <xdr:colOff>952500</xdr:colOff>
                    <xdr:row>33</xdr:row>
                    <xdr:rowOff>1000125</xdr:rowOff>
                  </to>
                </anchor>
              </controlPr>
            </control>
          </mc:Choice>
        </mc:AlternateContent>
        <mc:AlternateContent xmlns:mc="http://schemas.openxmlformats.org/markup-compatibility/2006">
          <mc:Choice Requires="x14">
            <control shapeId="29742" r:id="rId48" name="Check Box 46">
              <controlPr defaultSize="0" autoFill="0" autoLine="0" autoPict="0">
                <anchor moveWithCells="1">
                  <from>
                    <xdr:col>6</xdr:col>
                    <xdr:colOff>38100</xdr:colOff>
                    <xdr:row>33</xdr:row>
                    <xdr:rowOff>47625</xdr:rowOff>
                  </from>
                  <to>
                    <xdr:col>7</xdr:col>
                    <xdr:colOff>952500</xdr:colOff>
                    <xdr:row>34</xdr:row>
                    <xdr:rowOff>9525</xdr:rowOff>
                  </to>
                </anchor>
              </controlPr>
            </control>
          </mc:Choice>
        </mc:AlternateContent>
        <mc:AlternateContent xmlns:mc="http://schemas.openxmlformats.org/markup-compatibility/2006">
          <mc:Choice Requires="x14">
            <control shapeId="29743" r:id="rId49" name="Check Box 47">
              <controlPr defaultSize="0" autoFill="0" autoLine="0" autoPict="0">
                <anchor moveWithCells="1">
                  <from>
                    <xdr:col>8</xdr:col>
                    <xdr:colOff>38100</xdr:colOff>
                    <xdr:row>33</xdr:row>
                    <xdr:rowOff>247650</xdr:rowOff>
                  </from>
                  <to>
                    <xdr:col>9</xdr:col>
                    <xdr:colOff>952500</xdr:colOff>
                    <xdr:row>33</xdr:row>
                    <xdr:rowOff>866775</xdr:rowOff>
                  </to>
                </anchor>
              </controlPr>
            </control>
          </mc:Choice>
        </mc:AlternateContent>
        <mc:AlternateContent xmlns:mc="http://schemas.openxmlformats.org/markup-compatibility/2006">
          <mc:Choice Requires="x14">
            <control shapeId="29744" r:id="rId50" name="Check Box 48">
              <controlPr defaultSize="0" autoFill="0" autoLine="0" autoPict="0">
                <anchor moveWithCells="1">
                  <from>
                    <xdr:col>8</xdr:col>
                    <xdr:colOff>38100</xdr:colOff>
                    <xdr:row>33</xdr:row>
                    <xdr:rowOff>1066800</xdr:rowOff>
                  </from>
                  <to>
                    <xdr:col>9</xdr:col>
                    <xdr:colOff>952500</xdr:colOff>
                    <xdr:row>35</xdr:row>
                    <xdr:rowOff>28575</xdr:rowOff>
                  </to>
                </anchor>
              </controlPr>
            </control>
          </mc:Choice>
        </mc:AlternateContent>
        <mc:AlternateContent xmlns:mc="http://schemas.openxmlformats.org/markup-compatibility/2006">
          <mc:Choice Requires="x14">
            <control shapeId="29745" r:id="rId51" name="Check Box 49">
              <controlPr defaultSize="0" autoFill="0" autoLine="0" autoPict="0">
                <anchor moveWithCells="1">
                  <from>
                    <xdr:col>8</xdr:col>
                    <xdr:colOff>28575</xdr:colOff>
                    <xdr:row>11</xdr:row>
                    <xdr:rowOff>0</xdr:rowOff>
                  </from>
                  <to>
                    <xdr:col>9</xdr:col>
                    <xdr:colOff>971550</xdr:colOff>
                    <xdr:row>12</xdr:row>
                    <xdr:rowOff>28575</xdr:rowOff>
                  </to>
                </anchor>
              </controlPr>
            </control>
          </mc:Choice>
        </mc:AlternateContent>
        <mc:AlternateContent xmlns:mc="http://schemas.openxmlformats.org/markup-compatibility/2006">
          <mc:Choice Requires="x14">
            <control shapeId="29746" r:id="rId52" name="Check Box 50">
              <controlPr defaultSize="0" autoFill="0" autoLine="0" autoPict="0">
                <anchor moveWithCells="1">
                  <from>
                    <xdr:col>8</xdr:col>
                    <xdr:colOff>28575</xdr:colOff>
                    <xdr:row>25</xdr:row>
                    <xdr:rowOff>0</xdr:rowOff>
                  </from>
                  <to>
                    <xdr:col>9</xdr:col>
                    <xdr:colOff>971550</xdr:colOff>
                    <xdr:row>25</xdr:row>
                    <xdr:rowOff>409575</xdr:rowOff>
                  </to>
                </anchor>
              </controlPr>
            </control>
          </mc:Choice>
        </mc:AlternateContent>
        <mc:AlternateContent xmlns:mc="http://schemas.openxmlformats.org/markup-compatibility/2006">
          <mc:Choice Requires="x14">
            <control shapeId="29747" r:id="rId53" name="Check Box 51">
              <controlPr defaultSize="0" autoFill="0" autoLine="0" autoPict="0">
                <anchor moveWithCells="1">
                  <from>
                    <xdr:col>8</xdr:col>
                    <xdr:colOff>28575</xdr:colOff>
                    <xdr:row>38</xdr:row>
                    <xdr:rowOff>0</xdr:rowOff>
                  </from>
                  <to>
                    <xdr:col>9</xdr:col>
                    <xdr:colOff>971550</xdr:colOff>
                    <xdr:row>39</xdr:row>
                    <xdr:rowOff>0</xdr:rowOff>
                  </to>
                </anchor>
              </controlPr>
            </control>
          </mc:Choice>
        </mc:AlternateContent>
        <mc:AlternateContent xmlns:mc="http://schemas.openxmlformats.org/markup-compatibility/2006">
          <mc:Choice Requires="x14">
            <control shapeId="29748" r:id="rId54" name="Check Box 52">
              <controlPr defaultSize="0" autoFill="0" autoLine="0" autoPict="0">
                <anchor moveWithCells="1">
                  <from>
                    <xdr:col>0</xdr:col>
                    <xdr:colOff>28575</xdr:colOff>
                    <xdr:row>12</xdr:row>
                    <xdr:rowOff>0</xdr:rowOff>
                  </from>
                  <to>
                    <xdr:col>1</xdr:col>
                    <xdr:colOff>971550</xdr:colOff>
                    <xdr:row>13</xdr:row>
                    <xdr:rowOff>180975</xdr:rowOff>
                  </to>
                </anchor>
              </controlPr>
            </control>
          </mc:Choice>
        </mc:AlternateContent>
        <mc:AlternateContent xmlns:mc="http://schemas.openxmlformats.org/markup-compatibility/2006">
          <mc:Choice Requires="x14">
            <control shapeId="29749" r:id="rId55" name="Check Box 53">
              <controlPr defaultSize="0" autoFill="0" autoLine="0" autoPict="0">
                <anchor moveWithCells="1">
                  <from>
                    <xdr:col>0</xdr:col>
                    <xdr:colOff>28575</xdr:colOff>
                    <xdr:row>26</xdr:row>
                    <xdr:rowOff>0</xdr:rowOff>
                  </from>
                  <to>
                    <xdr:col>1</xdr:col>
                    <xdr:colOff>971550</xdr:colOff>
                    <xdr:row>27</xdr:row>
                    <xdr:rowOff>180975</xdr:rowOff>
                  </to>
                </anchor>
              </controlPr>
            </control>
          </mc:Choice>
        </mc:AlternateContent>
        <mc:AlternateContent xmlns:mc="http://schemas.openxmlformats.org/markup-compatibility/2006">
          <mc:Choice Requires="x14">
            <control shapeId="29750" r:id="rId56" name="Check Box 54">
              <controlPr defaultSize="0" autoFill="0" autoLine="0" autoPict="0">
                <anchor moveWithCells="1">
                  <from>
                    <xdr:col>0</xdr:col>
                    <xdr:colOff>28575</xdr:colOff>
                    <xdr:row>38</xdr:row>
                    <xdr:rowOff>400050</xdr:rowOff>
                  </from>
                  <to>
                    <xdr:col>1</xdr:col>
                    <xdr:colOff>971550</xdr:colOff>
                    <xdr:row>40</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7AA4035-7B2A-4B33-A8FC-C1D59C783245}">
            <xm:f>OR($I$13="No Score",$I$13=definitions!$B$13)</xm:f>
            <x14:dxf>
              <fill>
                <gradientFill degree="270">
                  <stop position="0">
                    <color theme="0"/>
                  </stop>
                  <stop position="1">
                    <color rgb="FFFF0000"/>
                  </stop>
                </gradientFill>
              </fill>
            </x14:dxf>
          </x14:cfRule>
          <x14:cfRule type="expression" priority="9" id="{C95BC52C-C8A7-4A7C-896A-2F9278B12024}">
            <xm:f>definitions!$B$44=TRUE</xm:f>
            <x14:dxf>
              <fill>
                <gradientFill degree="270">
                  <stop position="0">
                    <color theme="0"/>
                  </stop>
                  <stop position="1">
                    <color rgb="FFFFFF00"/>
                  </stop>
                </gradientFill>
              </fill>
            </x14:dxf>
          </x14:cfRule>
          <xm:sqref>L13:P14</xm:sqref>
        </x14:conditionalFormatting>
        <x14:conditionalFormatting xmlns:xm="http://schemas.microsoft.com/office/excel/2006/main">
          <x14:cfRule type="expression" priority="6" id="{EB96D578-346C-4A7B-B5C7-1B0A0AA9C2C7}">
            <xm:f>OR($I$27="No Score",$I$27=definitions!$B$13)</xm:f>
            <x14:dxf>
              <fill>
                <gradientFill degree="270">
                  <stop position="0">
                    <color theme="0"/>
                  </stop>
                  <stop position="1">
                    <color rgb="FFFF0000"/>
                  </stop>
                </gradientFill>
              </fill>
            </x14:dxf>
          </x14:cfRule>
          <x14:cfRule type="expression" priority="7" id="{311B8A12-CA1B-4FD4-B6C5-BCD94C6B0EFF}">
            <xm:f>definitions!$B$45=TRUE</xm:f>
            <x14:dxf>
              <fill>
                <gradientFill degree="270">
                  <stop position="0">
                    <color theme="0"/>
                  </stop>
                  <stop position="1">
                    <color rgb="FFFFFF00"/>
                  </stop>
                </gradientFill>
              </fill>
            </x14:dxf>
          </x14:cfRule>
          <xm:sqref>L27:P28</xm:sqref>
        </x14:conditionalFormatting>
        <x14:conditionalFormatting xmlns:xm="http://schemas.microsoft.com/office/excel/2006/main">
          <x14:cfRule type="expression" priority="4" id="{16140791-A5D4-4264-804C-FFF05096B43D}">
            <xm:f>OR($I$40="No Score",$I$40=definitions!$B$13)</xm:f>
            <x14:dxf>
              <fill>
                <gradientFill degree="270">
                  <stop position="0">
                    <color theme="0"/>
                  </stop>
                  <stop position="1">
                    <color rgb="FFFF0000"/>
                  </stop>
                </gradientFill>
              </fill>
            </x14:dxf>
          </x14:cfRule>
          <x14:cfRule type="expression" priority="5" id="{82795BF5-CBB9-44CA-855D-1BBA3A41B621}">
            <xm:f>definitions!$B$46=TRUE</xm:f>
            <x14:dxf>
              <fill>
                <gradientFill degree="270">
                  <stop position="0">
                    <color theme="0"/>
                  </stop>
                  <stop position="1">
                    <color rgb="FFFFFF00"/>
                  </stop>
                </gradientFill>
              </fill>
            </x14:dxf>
          </x14:cfRule>
          <xm:sqref>L40:P41</xm:sqref>
        </x14:conditionalFormatting>
        <x14:conditionalFormatting xmlns:xm="http://schemas.microsoft.com/office/excel/2006/main">
          <x14:cfRule type="expression" priority="1" id="{D05835E5-74FD-4E74-9C61-2F40C98CFF0F}">
            <xm:f>AND(ISBLANK(A45),OR($D$81=definitions!$B$6,$D$81=definitions!$B$7))</xm:f>
            <x14:dxf>
              <fill>
                <gradientFill degree="270">
                  <stop position="0">
                    <color theme="0"/>
                  </stop>
                  <stop position="1">
                    <color rgb="FFFF0000"/>
                  </stop>
                </gradientFill>
              </fill>
            </x14:dxf>
          </x14:cfRule>
          <xm:sqref>L45:O47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sheetPr>
  <dimension ref="A1:Q133"/>
  <sheetViews>
    <sheetView showGridLines="0" showRowColHeaders="0" workbookViewId="0">
      <selection activeCell="A65" sqref="A65: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4.1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682" t="s">
        <v>2541</v>
      </c>
      <c r="B1" s="722"/>
      <c r="C1" s="722"/>
      <c r="D1" s="722"/>
      <c r="E1" s="722"/>
      <c r="F1" s="722"/>
      <c r="G1" s="722"/>
      <c r="H1" s="722"/>
      <c r="I1" s="722"/>
      <c r="J1" s="723"/>
      <c r="L1" s="10"/>
      <c r="M1" s="10"/>
      <c r="N1" s="10"/>
      <c r="O1" s="10"/>
      <c r="P1" s="10"/>
      <c r="Q1" s="10"/>
    </row>
    <row r="2" spans="1:17" ht="37.5" customHeight="1" thickBot="1" x14ac:dyDescent="0.3">
      <c r="A2" s="146"/>
      <c r="B2" s="127" t="s">
        <v>1979</v>
      </c>
      <c r="C2" s="685" t="s">
        <v>1974</v>
      </c>
      <c r="D2" s="686"/>
      <c r="E2" s="687" t="s">
        <v>1539</v>
      </c>
      <c r="F2" s="686"/>
      <c r="G2" s="687" t="s">
        <v>1976</v>
      </c>
      <c r="H2" s="686"/>
      <c r="I2" s="687" t="s">
        <v>520</v>
      </c>
      <c r="J2" s="686"/>
      <c r="L2" s="10"/>
      <c r="M2" s="10"/>
      <c r="N2" s="10"/>
      <c r="O2" s="10"/>
      <c r="P2" s="10"/>
      <c r="Q2" s="10"/>
    </row>
    <row r="3" spans="1:17" ht="42" customHeight="1" thickBot="1" x14ac:dyDescent="0.3">
      <c r="A3" s="679" t="s">
        <v>3324</v>
      </c>
      <c r="B3" s="680"/>
      <c r="C3" s="680"/>
      <c r="D3" s="680"/>
      <c r="E3" s="680"/>
      <c r="F3" s="680"/>
      <c r="G3" s="680"/>
      <c r="H3" s="680"/>
      <c r="I3" s="680"/>
      <c r="J3" s="681"/>
      <c r="L3" s="10"/>
      <c r="M3" s="10"/>
      <c r="N3" s="10"/>
      <c r="O3" s="10"/>
      <c r="P3" s="10"/>
      <c r="Q3" s="10"/>
    </row>
    <row r="4" spans="1:17" ht="15.75" customHeight="1" x14ac:dyDescent="0.25">
      <c r="A4" s="698"/>
      <c r="B4" s="699"/>
      <c r="C4" s="700" t="str">
        <f>DATA!E464</f>
        <v>. . . and</v>
      </c>
      <c r="D4" s="701"/>
      <c r="E4" s="700" t="str">
        <f>DATA!E472</f>
        <v>. . . and</v>
      </c>
      <c r="F4" s="701"/>
      <c r="G4" s="702" t="str">
        <f>DATA!E476</f>
        <v>. . . and</v>
      </c>
      <c r="H4" s="703"/>
      <c r="I4" s="694" t="str">
        <f>DATA!E479</f>
        <v>. . . and</v>
      </c>
      <c r="J4" s="695"/>
      <c r="L4" s="10"/>
      <c r="M4" s="10"/>
      <c r="N4" s="10"/>
      <c r="O4" s="10"/>
      <c r="P4" s="10"/>
      <c r="Q4" s="10"/>
    </row>
    <row r="5" spans="1:17" s="22" customFormat="1" ht="39" customHeight="1" x14ac:dyDescent="0.25">
      <c r="A5" s="689" t="str">
        <f>DATA!E456</f>
        <v xml:space="preserve">THE PRINCIPAL
manages school’s budget with respect to: 
</v>
      </c>
      <c r="B5" s="690"/>
      <c r="C5" s="697" t="str">
        <f>DATA!E465</f>
        <v>THE PRINCIPAL:</v>
      </c>
      <c r="D5" s="691"/>
      <c r="E5" s="697" t="str">
        <f>DATA!E473</f>
        <v>THE PRINCIPAL:</v>
      </c>
      <c r="F5" s="691"/>
      <c r="G5" s="689" t="str">
        <f>DATA!E477</f>
        <v>SCHOOL STAFF MEMBERS:</v>
      </c>
      <c r="H5" s="691"/>
      <c r="I5" s="689" t="str">
        <f>DATA!E480</f>
        <v>SCHOOL STAFF MEMBERS:</v>
      </c>
      <c r="J5" s="691"/>
      <c r="L5" s="23"/>
      <c r="M5" s="23"/>
      <c r="N5" s="23"/>
      <c r="O5" s="23"/>
      <c r="P5" s="23"/>
      <c r="Q5" s="23"/>
    </row>
    <row r="6" spans="1:17" ht="80.25" customHeight="1" x14ac:dyDescent="0.25">
      <c r="A6" s="76"/>
      <c r="B6" s="124" t="str">
        <f>DATA!E460</f>
        <v>District guidelines.</v>
      </c>
      <c r="C6" s="125"/>
      <c r="D6" s="120" t="str">
        <f>DATA!E466</f>
        <v>Focuses school resources on teaching and learning.</v>
      </c>
      <c r="E6" s="69"/>
      <c r="F6" s="120" t="str">
        <f>DATA!E474</f>
        <v>Manages and monitors fiscal, physical, and personnel resources efficiently and effectively.</v>
      </c>
      <c r="G6" s="69"/>
      <c r="H6" s="120" t="str">
        <f>DATA!E478</f>
        <v xml:space="preserve">Support the development of external partnerships that support teaching and learning. </v>
      </c>
      <c r="I6" s="69"/>
      <c r="J6" s="120" t="str">
        <f>DATA!E481</f>
        <v>Use school resources for the benefit of students.</v>
      </c>
      <c r="L6" s="10"/>
      <c r="M6" s="10"/>
      <c r="N6" s="10"/>
      <c r="O6" s="10"/>
      <c r="P6" s="10"/>
      <c r="Q6" s="10"/>
    </row>
    <row r="7" spans="1:17" ht="84" customHeight="1" x14ac:dyDescent="0.25">
      <c r="A7" s="76"/>
      <c r="B7" s="124" t="str">
        <f>DATA!E461</f>
        <v>Standard accounting procedures.</v>
      </c>
      <c r="C7" s="820" t="str">
        <f>DATA!E467</f>
        <v xml:space="preserve">Allocates resources to: </v>
      </c>
      <c r="D7" s="806"/>
      <c r="E7" s="69"/>
      <c r="F7" s="120" t="str">
        <f>DATA!E475</f>
        <v>Creates management structures to support the alignment of resources with school goals and student outcomes.</v>
      </c>
      <c r="G7" s="69"/>
      <c r="H7" s="120"/>
      <c r="J7" s="120" t="str">
        <f>DATA!E482</f>
        <v>Fully support the alignment of resources with school goals and student outcomes.</v>
      </c>
      <c r="L7" s="10"/>
      <c r="M7" s="10"/>
      <c r="N7" s="10"/>
      <c r="O7" s="10"/>
      <c r="P7" s="10"/>
      <c r="Q7" s="10"/>
    </row>
    <row r="8" spans="1:17" ht="63" customHeight="1" x14ac:dyDescent="0.25">
      <c r="A8" s="76"/>
      <c r="B8" s="124" t="str">
        <f>DATA!E462</f>
        <v>Student and staff needs.</v>
      </c>
      <c r="C8" s="126"/>
      <c r="D8" s="120" t="str">
        <f>DATA!E468</f>
        <v>Fund priority needs first.</v>
      </c>
      <c r="E8" s="69"/>
      <c r="F8" s="120"/>
      <c r="G8" s="69"/>
      <c r="H8" s="120"/>
      <c r="I8" s="70"/>
      <c r="J8" s="120" t="str">
        <f>DATA!E483</f>
        <v>Participate in the budgeting and prioritization process as requested.</v>
      </c>
      <c r="L8" s="10"/>
      <c r="M8" s="10"/>
      <c r="N8" s="10"/>
      <c r="O8" s="10"/>
      <c r="P8" s="10"/>
      <c r="Q8" s="10"/>
    </row>
    <row r="9" spans="1:17" ht="60.75" customHeight="1" x14ac:dyDescent="0.25">
      <c r="A9" s="76"/>
      <c r="B9" s="124"/>
      <c r="C9" s="126"/>
      <c r="D9" s="120" t="str">
        <f>DATA!E469</f>
        <v>Support the attainment of strategic goals and student outcomes.</v>
      </c>
      <c r="E9" s="69"/>
      <c r="F9" s="120"/>
      <c r="G9" s="69"/>
      <c r="H9" s="120"/>
      <c r="I9" s="69"/>
      <c r="J9" s="120"/>
      <c r="L9" s="10"/>
      <c r="M9" s="10"/>
      <c r="N9" s="10"/>
      <c r="O9" s="10"/>
      <c r="P9" s="10"/>
      <c r="Q9" s="10"/>
    </row>
    <row r="10" spans="1:17" ht="36" customHeight="1" x14ac:dyDescent="0.25">
      <c r="A10" s="76"/>
      <c r="B10" s="124"/>
      <c r="C10" s="126"/>
      <c r="D10" s="120" t="str">
        <f>DATA!E470</f>
        <v>Continuous school improvement.</v>
      </c>
      <c r="E10" s="69"/>
      <c r="F10" s="120"/>
      <c r="G10" s="69"/>
      <c r="H10" s="120"/>
      <c r="I10" s="69"/>
      <c r="J10" s="120"/>
      <c r="L10" s="10"/>
      <c r="M10" s="10"/>
      <c r="N10" s="10"/>
      <c r="O10" s="10"/>
      <c r="P10" s="10"/>
      <c r="Q10" s="10"/>
    </row>
    <row r="11" spans="1:17" ht="33" customHeight="1" thickBot="1" x14ac:dyDescent="0.3">
      <c r="A11" s="76"/>
      <c r="B11" s="124"/>
      <c r="C11" s="126"/>
      <c r="D11" s="120" t="str">
        <f>DATA!E471</f>
        <v>Professional development.</v>
      </c>
      <c r="E11" s="69"/>
      <c r="F11" s="120"/>
      <c r="G11" s="69"/>
      <c r="H11" s="120"/>
      <c r="I11" s="184"/>
      <c r="J11" s="185" t="str">
        <f>definitions!$B$21</f>
        <v>Click here to revisit element</v>
      </c>
      <c r="L11" s="10"/>
      <c r="M11" s="10"/>
      <c r="N11" s="10"/>
      <c r="O11" s="10"/>
      <c r="P11" s="10"/>
      <c r="Q11" s="10"/>
    </row>
    <row r="12" spans="1:17" ht="15" customHeight="1" x14ac:dyDescent="0.25">
      <c r="A12" s="182"/>
      <c r="B12" s="711" t="str">
        <f>definitions!$B$26</f>
        <v>No Basic practices apply</v>
      </c>
      <c r="C12" s="131"/>
      <c r="D12" s="73"/>
      <c r="E12" s="131"/>
      <c r="F12" s="71"/>
      <c r="G12" s="79"/>
      <c r="H12" s="71"/>
      <c r="I12" s="704" t="str">
        <f>DATA!B485</f>
        <v>Blank Form</v>
      </c>
      <c r="J12" s="705"/>
      <c r="L12" s="688" t="str">
        <f>IF(I12=definitions!$B$11,definitions!$B$16,IF(definitions!$B$47=TRUE,definitions!$B$22,IF(I12=definitions!$B$13,definitions!$B$18,definitions!$B$20)))</f>
        <v>No Professional Practices have been selected.</v>
      </c>
      <c r="M12" s="688"/>
      <c r="N12" s="688"/>
      <c r="O12" s="688"/>
      <c r="P12" s="688"/>
      <c r="Q12" s="10"/>
    </row>
    <row r="13" spans="1:17" ht="15" customHeight="1" x14ac:dyDescent="0.25">
      <c r="A13" s="183"/>
      <c r="B13" s="712"/>
      <c r="C13" s="131"/>
      <c r="D13" s="120"/>
      <c r="E13" s="79"/>
      <c r="F13" s="71"/>
      <c r="G13" s="79"/>
      <c r="H13" s="80"/>
      <c r="I13" s="706"/>
      <c r="J13" s="707"/>
      <c r="L13" s="688"/>
      <c r="M13" s="688"/>
      <c r="N13" s="688"/>
      <c r="O13" s="688"/>
      <c r="P13" s="688"/>
      <c r="Q13" s="10"/>
    </row>
    <row r="14" spans="1:17" ht="42" customHeight="1" thickBot="1" x14ac:dyDescent="0.3">
      <c r="A14" s="708" t="str">
        <f>A1</f>
        <v>Standard V:  Principals Demonstrate Managerial Leadership</v>
      </c>
      <c r="B14" s="709"/>
      <c r="C14" s="709"/>
      <c r="D14" s="709"/>
      <c r="E14" s="709"/>
      <c r="F14" s="709"/>
      <c r="G14" s="709"/>
      <c r="H14" s="709"/>
      <c r="I14" s="709"/>
      <c r="J14" s="710"/>
      <c r="L14" s="10"/>
      <c r="M14" s="10"/>
      <c r="N14" s="10"/>
      <c r="O14" s="10"/>
      <c r="P14" s="10"/>
      <c r="Q14" s="10"/>
    </row>
    <row r="15" spans="1:17" ht="15.95" customHeight="1" thickBot="1" x14ac:dyDescent="0.3">
      <c r="A15" s="146"/>
      <c r="B15" s="127" t="s">
        <v>1979</v>
      </c>
      <c r="C15" s="685" t="s">
        <v>1974</v>
      </c>
      <c r="D15" s="686"/>
      <c r="E15" s="687" t="s">
        <v>1975</v>
      </c>
      <c r="F15" s="686"/>
      <c r="G15" s="687" t="s">
        <v>1976</v>
      </c>
      <c r="H15" s="686"/>
      <c r="I15" s="687" t="s">
        <v>520</v>
      </c>
      <c r="J15" s="686"/>
      <c r="L15" s="10"/>
      <c r="M15" s="10"/>
      <c r="N15" s="10"/>
      <c r="O15" s="10"/>
      <c r="P15" s="10"/>
      <c r="Q15" s="10"/>
    </row>
    <row r="16" spans="1:17" ht="27.75" customHeight="1" thickBot="1" x14ac:dyDescent="0.3">
      <c r="A16" s="679" t="s">
        <v>3325</v>
      </c>
      <c r="B16" s="680"/>
      <c r="C16" s="680"/>
      <c r="D16" s="680"/>
      <c r="E16" s="680"/>
      <c r="F16" s="680"/>
      <c r="G16" s="680"/>
      <c r="H16" s="680"/>
      <c r="I16" s="680"/>
      <c r="J16" s="681"/>
      <c r="L16" s="10"/>
      <c r="M16" s="10"/>
      <c r="N16" s="10"/>
      <c r="O16" s="10"/>
      <c r="P16" s="10"/>
      <c r="Q16" s="10"/>
    </row>
    <row r="17" spans="1:17" x14ac:dyDescent="0.25">
      <c r="A17" s="717"/>
      <c r="B17" s="718"/>
      <c r="C17" s="692" t="str">
        <f>DATA!E489</f>
        <v>. . . and</v>
      </c>
      <c r="D17" s="693"/>
      <c r="E17" s="694" t="str">
        <f>DATA!E492</f>
        <v>. . . and</v>
      </c>
      <c r="F17" s="695"/>
      <c r="G17" s="694" t="str">
        <f>DATA!E496</f>
        <v>. . . and</v>
      </c>
      <c r="H17" s="696"/>
      <c r="I17" s="694" t="str">
        <f>DATA!E500</f>
        <v>. . . and</v>
      </c>
      <c r="J17" s="695"/>
      <c r="L17" s="10"/>
      <c r="M17" s="10"/>
      <c r="N17" s="10"/>
      <c r="O17" s="10"/>
      <c r="P17" s="10"/>
      <c r="Q17" s="10"/>
    </row>
    <row r="18" spans="1:17" s="22" customFormat="1" ht="24" customHeight="1" x14ac:dyDescent="0.25">
      <c r="A18" s="689" t="str">
        <f>DATA!E486</f>
        <v>THE PRINCIPAL:</v>
      </c>
      <c r="B18" s="690"/>
      <c r="C18" s="697" t="str">
        <f>DATA!E490</f>
        <v>THE PRINCIPAL:</v>
      </c>
      <c r="D18" s="691"/>
      <c r="E18" s="689" t="str">
        <f>DATA!E493</f>
        <v>THE PRINCIPAL:</v>
      </c>
      <c r="F18" s="691"/>
      <c r="G18" s="689" t="str">
        <f>DATA!E497</f>
        <v>SCHOOL STAFF MEMBERS:</v>
      </c>
      <c r="H18" s="690"/>
      <c r="I18" s="689" t="str">
        <f>DATA!E501</f>
        <v>SCHOOL STAFF MEMBERS:</v>
      </c>
      <c r="J18" s="691"/>
      <c r="L18" s="23"/>
      <c r="M18" s="23"/>
      <c r="N18" s="23"/>
      <c r="O18" s="23"/>
      <c r="P18" s="23"/>
      <c r="Q18" s="23"/>
    </row>
    <row r="19" spans="1:17" ht="84.75" customHeight="1" x14ac:dyDescent="0.25">
      <c r="A19" s="76"/>
      <c r="B19" s="120" t="str">
        <f>DATA!E487</f>
        <v>Builds positive relationships between and among students, staff members and parents/guardians.</v>
      </c>
      <c r="C19" s="126"/>
      <c r="D19" s="120" t="str">
        <f>DATA!E491</f>
        <v>Interacts with students, staff and other stakeholders as needed in order to defuse potentially stressful situations.</v>
      </c>
      <c r="E19" s="90"/>
      <c r="F19" s="120" t="str">
        <f>DATA!E494</f>
        <v>Resolves issues as they arise to prevent long-term problems.</v>
      </c>
      <c r="G19" s="90"/>
      <c r="H19" s="124" t="str">
        <f>DATA!E498</f>
        <v>Build positive relationships with each other.</v>
      </c>
      <c r="I19" s="70"/>
      <c r="J19" s="120" t="str">
        <f>DATA!E502</f>
        <v>Anticipate problems and adjust behaviors to avoid conflict.</v>
      </c>
      <c r="L19" s="10"/>
      <c r="M19" s="10"/>
      <c r="N19" s="10"/>
      <c r="O19" s="10"/>
      <c r="P19" s="10"/>
      <c r="Q19" s="10"/>
    </row>
    <row r="20" spans="1:17" ht="66" customHeight="1" x14ac:dyDescent="0.25">
      <c r="A20" s="76"/>
      <c r="B20" s="124"/>
      <c r="C20" s="126"/>
      <c r="D20" s="120"/>
      <c r="E20" s="90"/>
      <c r="F20" s="120" t="str">
        <f>DATA!E495</f>
        <v>Models fairness and consistency when dealing with students, staff and parents/guardians.</v>
      </c>
      <c r="G20" s="90"/>
      <c r="H20" s="124" t="str">
        <f>DATA!E499</f>
        <v>Manage conflicts or tense situations between and among students, parents, and colleagues.</v>
      </c>
      <c r="I20" s="70"/>
      <c r="J20" s="115"/>
      <c r="L20" s="10"/>
      <c r="M20" s="10"/>
      <c r="N20" s="10"/>
      <c r="O20" s="10"/>
      <c r="P20" s="10"/>
      <c r="Q20" s="10"/>
    </row>
    <row r="21" spans="1:17" ht="33" customHeight="1" thickBot="1" x14ac:dyDescent="0.3">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25">
      <c r="A22" s="182"/>
      <c r="B22" s="711" t="str">
        <f>definitions!$B$26</f>
        <v>No Basic practices apply</v>
      </c>
      <c r="C22" s="131"/>
      <c r="D22" s="71"/>
      <c r="E22" s="91"/>
      <c r="F22" s="81"/>
      <c r="G22" s="91"/>
      <c r="H22" s="88"/>
      <c r="I22" s="713" t="str">
        <f>DATA!B504</f>
        <v>Blank Form</v>
      </c>
      <c r="J22" s="714"/>
      <c r="L22" s="688" t="str">
        <f>IF(I22=definitions!$B$11,definitions!$B$16,IF(definitions!$B$48=TRUE,definitions!$B$22,IF(I22=definitions!$B$13,definitions!$B$18,definitions!$B$20)))</f>
        <v>No Professional Practices have been selected.</v>
      </c>
      <c r="M22" s="688"/>
      <c r="N22" s="688"/>
      <c r="O22" s="688"/>
      <c r="P22" s="688"/>
      <c r="Q22" s="10"/>
    </row>
    <row r="23" spans="1:17" ht="15" customHeight="1" thickBot="1" x14ac:dyDescent="0.3">
      <c r="A23" s="183"/>
      <c r="B23" s="712"/>
      <c r="C23" s="132"/>
      <c r="D23" s="82"/>
      <c r="E23" s="92"/>
      <c r="F23" s="86"/>
      <c r="G23" s="92"/>
      <c r="H23" s="89"/>
      <c r="I23" s="715"/>
      <c r="J23" s="716"/>
      <c r="L23" s="688"/>
      <c r="M23" s="688"/>
      <c r="N23" s="688"/>
      <c r="O23" s="688"/>
      <c r="P23" s="688"/>
      <c r="Q23" s="10"/>
    </row>
    <row r="24" spans="1:17" ht="45.75" customHeight="1" thickBot="1" x14ac:dyDescent="0.3">
      <c r="A24" s="721" t="str">
        <f>A1</f>
        <v>Standard V:  Principals Demonstrate Managerial Leadership</v>
      </c>
      <c r="B24" s="722"/>
      <c r="C24" s="722"/>
      <c r="D24" s="722"/>
      <c r="E24" s="722"/>
      <c r="F24" s="722"/>
      <c r="G24" s="722"/>
      <c r="H24" s="722"/>
      <c r="I24" s="722"/>
      <c r="J24" s="723"/>
      <c r="L24" s="10"/>
      <c r="M24" s="10"/>
      <c r="N24" s="10"/>
      <c r="O24" s="10"/>
      <c r="P24" s="10"/>
      <c r="Q24" s="10"/>
    </row>
    <row r="25" spans="1:17" ht="15.95" customHeight="1" thickBot="1" x14ac:dyDescent="0.3">
      <c r="A25" s="146"/>
      <c r="B25" s="127" t="s">
        <v>1979</v>
      </c>
      <c r="C25" s="144"/>
      <c r="D25" s="145" t="s">
        <v>1974</v>
      </c>
      <c r="E25" s="146"/>
      <c r="F25" s="148" t="s">
        <v>1975</v>
      </c>
      <c r="G25" s="146"/>
      <c r="H25" s="148" t="s">
        <v>1976</v>
      </c>
      <c r="I25" s="146"/>
      <c r="J25" s="145" t="s">
        <v>520</v>
      </c>
      <c r="L25" s="10"/>
      <c r="M25" s="10"/>
      <c r="N25" s="10"/>
      <c r="O25" s="10"/>
      <c r="P25" s="10"/>
      <c r="Q25" s="10"/>
    </row>
    <row r="26" spans="1:17" ht="30" customHeight="1" thickBot="1" x14ac:dyDescent="0.3">
      <c r="A26" s="679" t="s">
        <v>3326</v>
      </c>
      <c r="B26" s="680"/>
      <c r="C26" s="680"/>
      <c r="D26" s="680"/>
      <c r="E26" s="680"/>
      <c r="F26" s="680"/>
      <c r="G26" s="680"/>
      <c r="H26" s="680"/>
      <c r="I26" s="680"/>
      <c r="J26" s="681"/>
      <c r="L26" s="10"/>
      <c r="M26" s="10"/>
      <c r="N26" s="10"/>
      <c r="O26" s="10"/>
      <c r="P26" s="10"/>
      <c r="Q26" s="10"/>
    </row>
    <row r="27" spans="1:17" x14ac:dyDescent="0.25">
      <c r="A27" s="717"/>
      <c r="B27" s="718"/>
      <c r="C27" s="692" t="str">
        <f>DATA!E509</f>
        <v>. . . and</v>
      </c>
      <c r="D27" s="693"/>
      <c r="E27" s="694" t="str">
        <f>DATA!E513</f>
        <v>. . . and</v>
      </c>
      <c r="F27" s="695"/>
      <c r="G27" s="694" t="str">
        <f>DATA!E516</f>
        <v>. . . and</v>
      </c>
      <c r="H27" s="695"/>
      <c r="I27" s="694" t="str">
        <f>DATA!E519</f>
        <v>. . . and</v>
      </c>
      <c r="J27" s="695"/>
      <c r="L27" s="10"/>
      <c r="M27" s="10"/>
      <c r="N27" s="10"/>
      <c r="O27" s="10"/>
      <c r="P27" s="10"/>
      <c r="Q27" s="10"/>
    </row>
    <row r="28" spans="1:17" s="22" customFormat="1" ht="21" customHeight="1" x14ac:dyDescent="0.25">
      <c r="A28" s="689" t="str">
        <f>DATA!E505</f>
        <v>THE PRINCIPAL:</v>
      </c>
      <c r="B28" s="690"/>
      <c r="C28" s="697" t="str">
        <f>DATA!E510</f>
        <v>THE PRINCIPAL:</v>
      </c>
      <c r="D28" s="691"/>
      <c r="E28" s="689" t="str">
        <f>DATA!E514</f>
        <v>THE PRINCIPAL:</v>
      </c>
      <c r="F28" s="691"/>
      <c r="G28" s="689" t="str">
        <f>DATA!E517</f>
        <v>SCHOOL STAFF MEMBERS:</v>
      </c>
      <c r="H28" s="691"/>
      <c r="I28" s="689" t="str">
        <f>DATA!E520</f>
        <v>SCHOOL STAFF MEMBERS:</v>
      </c>
      <c r="J28" s="691"/>
      <c r="L28" s="23"/>
      <c r="M28" s="23"/>
      <c r="N28" s="23"/>
      <c r="O28" s="23"/>
      <c r="P28" s="23"/>
      <c r="Q28" s="23"/>
    </row>
    <row r="29" spans="1:17" ht="129" customHeight="1" x14ac:dyDescent="0.25">
      <c r="A29" s="76"/>
      <c r="B29" s="124" t="str">
        <f>DATA!E506</f>
        <v>Communicates with students, parents and the community on a regular basis.</v>
      </c>
      <c r="C29" s="126"/>
      <c r="D29" s="123" t="str">
        <f>DATA!E511</f>
        <v>Prioritizes communication as a high priority area for the school.</v>
      </c>
      <c r="E29" s="69"/>
      <c r="F29" s="123" t="str">
        <f>DATA!E515</f>
        <v>Offers a variety of venues for communication available for students, staff, parents/guardians, and community stakeholders.</v>
      </c>
      <c r="G29" s="69"/>
      <c r="H29" s="123" t="str">
        <f>DATA!E518</f>
        <v>Use existing communication structures such as newsletters and blogs to expand and enhance communication between the classroom and the school community.</v>
      </c>
      <c r="I29" s="69"/>
      <c r="J29" s="123" t="str">
        <f>DATA!OLE_LINK7</f>
        <v>Develop effective strategies to sustain positive meaningful communications with parents, students, and the community.</v>
      </c>
      <c r="L29" s="10"/>
      <c r="M29" s="10"/>
      <c r="N29" s="10"/>
      <c r="O29" s="10"/>
      <c r="P29" s="10"/>
      <c r="Q29" s="10"/>
    </row>
    <row r="30" spans="1:17" ht="74.25" customHeight="1" x14ac:dyDescent="0.25">
      <c r="A30" s="76"/>
      <c r="B30" s="124" t="str">
        <f>DATA!E507</f>
        <v>Responds to contact from parents and community members in a timely and meaningful manner.</v>
      </c>
      <c r="C30" s="126"/>
      <c r="D30" s="123" t="str">
        <f>DATA!E512</f>
        <v>Invites parents and the community to share ideas and concerns.</v>
      </c>
      <c r="E30" s="69"/>
      <c r="F30" s="123"/>
      <c r="G30" s="69"/>
      <c r="H30" s="123"/>
      <c r="I30" s="69"/>
      <c r="J30" s="123"/>
      <c r="L30" s="10"/>
      <c r="M30" s="10"/>
      <c r="N30" s="10"/>
      <c r="O30" s="10"/>
      <c r="P30" s="10"/>
      <c r="Q30" s="10"/>
    </row>
    <row r="31" spans="1:17" ht="33" customHeight="1" thickBot="1" x14ac:dyDescent="0.3">
      <c r="A31" s="76"/>
      <c r="B31" s="124"/>
      <c r="C31" s="177"/>
      <c r="D31" s="176"/>
      <c r="E31" s="69"/>
      <c r="F31" s="176"/>
      <c r="G31" s="69"/>
      <c r="H31" s="176"/>
      <c r="I31" s="184"/>
      <c r="J31" s="185" t="str">
        <f>definitions!$B$21</f>
        <v>Click here to revisit element</v>
      </c>
      <c r="L31" s="10"/>
      <c r="M31" s="10"/>
      <c r="N31" s="10"/>
      <c r="O31" s="10"/>
      <c r="P31" s="10"/>
      <c r="Q31" s="10"/>
    </row>
    <row r="32" spans="1:17" ht="15" customHeight="1" x14ac:dyDescent="0.25">
      <c r="A32" s="182"/>
      <c r="B32" s="711" t="str">
        <f>definitions!$B$26</f>
        <v>No Basic practices apply</v>
      </c>
      <c r="C32" s="131"/>
      <c r="D32" s="71"/>
      <c r="E32" s="79"/>
      <c r="F32" s="71"/>
      <c r="G32" s="79"/>
      <c r="H32" s="71"/>
      <c r="I32" s="713" t="str">
        <f>DATA!B523</f>
        <v>Blank Form</v>
      </c>
      <c r="J32" s="714"/>
      <c r="L32" s="688" t="str">
        <f>IF(I32=definitions!$B$11,definitions!$B$16,IF(definitions!$B$49=TRUE,definitions!$B$22,IF(I32=definitions!$B$13,definitions!$B$18,definitions!$B$20)))</f>
        <v>No Professional Practices have been selected.</v>
      </c>
      <c r="M32" s="688"/>
      <c r="N32" s="688"/>
      <c r="O32" s="688"/>
      <c r="P32" s="688"/>
      <c r="Q32" s="10"/>
    </row>
    <row r="33" spans="1:17" ht="15" customHeight="1" thickBot="1" x14ac:dyDescent="0.3">
      <c r="A33" s="183"/>
      <c r="B33" s="712"/>
      <c r="C33" s="132"/>
      <c r="D33" s="82"/>
      <c r="E33" s="85"/>
      <c r="F33" s="86"/>
      <c r="G33" s="85"/>
      <c r="H33" s="86"/>
      <c r="I33" s="715"/>
      <c r="J33" s="716"/>
      <c r="L33" s="688"/>
      <c r="M33" s="688"/>
      <c r="N33" s="688"/>
      <c r="O33" s="688"/>
      <c r="P33" s="688"/>
      <c r="Q33" s="10"/>
    </row>
    <row r="34" spans="1:17" ht="39.75" customHeight="1" thickBot="1" x14ac:dyDescent="0.3">
      <c r="A34" s="721" t="str">
        <f>A1</f>
        <v>Standard V:  Principals Demonstrate Managerial Leadership</v>
      </c>
      <c r="B34" s="722"/>
      <c r="C34" s="722"/>
      <c r="D34" s="722"/>
      <c r="E34" s="722"/>
      <c r="F34" s="722"/>
      <c r="G34" s="722"/>
      <c r="H34" s="722"/>
      <c r="I34" s="722"/>
      <c r="J34" s="723"/>
      <c r="L34" s="10"/>
      <c r="M34" s="10"/>
      <c r="N34" s="10"/>
      <c r="O34" s="10"/>
      <c r="P34" s="10"/>
      <c r="Q34" s="10"/>
    </row>
    <row r="35" spans="1:17" ht="15.95" customHeight="1" thickBot="1" x14ac:dyDescent="0.3">
      <c r="A35" s="146"/>
      <c r="B35" s="127" t="s">
        <v>1979</v>
      </c>
      <c r="C35" s="144"/>
      <c r="D35" s="145" t="s">
        <v>1974</v>
      </c>
      <c r="E35" s="146"/>
      <c r="F35" s="148" t="s">
        <v>1975</v>
      </c>
      <c r="G35" s="146"/>
      <c r="H35" s="148" t="s">
        <v>1976</v>
      </c>
      <c r="I35" s="146"/>
      <c r="J35" s="145" t="s">
        <v>520</v>
      </c>
      <c r="L35" s="10"/>
      <c r="M35" s="10"/>
      <c r="N35" s="10"/>
      <c r="O35" s="10"/>
      <c r="P35" s="10"/>
      <c r="Q35" s="10"/>
    </row>
    <row r="36" spans="1:17" ht="39.75" customHeight="1" thickBot="1" x14ac:dyDescent="0.3">
      <c r="A36" s="724" t="s">
        <v>3327</v>
      </c>
      <c r="B36" s="725"/>
      <c r="C36" s="725"/>
      <c r="D36" s="725"/>
      <c r="E36" s="725"/>
      <c r="F36" s="725"/>
      <c r="G36" s="725"/>
      <c r="H36" s="725"/>
      <c r="I36" s="725"/>
      <c r="J36" s="726"/>
      <c r="L36" s="10"/>
      <c r="M36" s="10"/>
      <c r="N36" s="10"/>
      <c r="O36" s="10"/>
      <c r="P36" s="10"/>
      <c r="Q36" s="10"/>
    </row>
    <row r="37" spans="1:17" ht="15.75" customHeight="1" x14ac:dyDescent="0.25">
      <c r="A37" s="727"/>
      <c r="B37" s="728"/>
      <c r="C37" s="729" t="str">
        <f>DATA!E528</f>
        <v>. . . and</v>
      </c>
      <c r="D37" s="730"/>
      <c r="E37" s="694" t="str">
        <f>DATA!E532</f>
        <v>. . . and</v>
      </c>
      <c r="F37" s="695"/>
      <c r="G37" s="694" t="str">
        <f>DATA!E536</f>
        <v>. . . and</v>
      </c>
      <c r="H37" s="695"/>
      <c r="I37" s="694" t="str">
        <f>DATA!E539</f>
        <v>. . . and</v>
      </c>
      <c r="J37" s="695"/>
      <c r="L37" s="10"/>
      <c r="M37" s="10"/>
      <c r="N37" s="10"/>
      <c r="O37" s="10"/>
      <c r="P37" s="10"/>
      <c r="Q37" s="10"/>
    </row>
    <row r="38" spans="1:17" ht="21" customHeight="1" x14ac:dyDescent="0.25">
      <c r="A38" s="689" t="str">
        <f>DATA!E524</f>
        <v>THE PRINCIPAL:</v>
      </c>
      <c r="B38" s="690"/>
      <c r="C38" s="697" t="str">
        <f>DATA!E529</f>
        <v>THE PRINCIPAL:</v>
      </c>
      <c r="D38" s="691"/>
      <c r="E38" s="689" t="str">
        <f>DATA!E533</f>
        <v>THE PRINCIPAL:</v>
      </c>
      <c r="F38" s="691"/>
      <c r="G38" s="689" t="str">
        <f>DATA!E537</f>
        <v>SCHOOL STAFF MEMBERS:</v>
      </c>
      <c r="H38" s="691"/>
      <c r="I38" s="689" t="str">
        <f>DATA!E540</f>
        <v>SCHOOL STAFF MEMBERS:</v>
      </c>
      <c r="J38" s="691"/>
      <c r="L38" s="10"/>
      <c r="M38" s="10"/>
      <c r="N38" s="10"/>
      <c r="O38" s="10"/>
      <c r="P38" s="10"/>
      <c r="Q38" s="10"/>
    </row>
    <row r="39" spans="1:17" ht="75" customHeight="1" x14ac:dyDescent="0.25">
      <c r="A39" s="76"/>
      <c r="B39" s="124" t="str">
        <f>DATA!E525</f>
        <v>Adheres to rules and procedures required by district administration.</v>
      </c>
      <c r="C39" s="126"/>
      <c r="D39" s="120" t="str">
        <f>DATA!E530</f>
        <v>Establishes rules and procedures appropriate for all members of the school community.</v>
      </c>
      <c r="E39" s="75"/>
      <c r="F39" s="147" t="str">
        <f>DATA!E534</f>
        <v>Establishes and clearly articulates high expectations for all students and staff.</v>
      </c>
      <c r="G39" s="69"/>
      <c r="H39" s="120" t="str">
        <f>DATA!E538</f>
        <v>Adhere to school and district rules and procedures.</v>
      </c>
      <c r="I39" s="75"/>
      <c r="J39" s="122" t="str">
        <f>DATA!E541</f>
        <v>Establish and enforce high expectations for student classroom behavior.</v>
      </c>
      <c r="L39" s="10"/>
      <c r="M39" s="10"/>
      <c r="N39" s="10"/>
      <c r="O39" s="10"/>
      <c r="P39" s="10"/>
      <c r="Q39" s="10"/>
    </row>
    <row r="40" spans="1:17" ht="75" customHeight="1" x14ac:dyDescent="0.25">
      <c r="A40" s="76"/>
      <c r="B40" s="124" t="str">
        <f>DATA!E526</f>
        <v>Establishes school rules and procedures.</v>
      </c>
      <c r="C40" s="126"/>
      <c r="D40" s="147" t="str">
        <f>DATA!E531</f>
        <v>Routinely reviews and revises rules and procedures to assure their continued relevance.</v>
      </c>
      <c r="F40" s="147" t="str">
        <f>DATA!E535</f>
        <v>Demonstrates values, beliefs and attitudes that inspire students and staff to higher levels of performance.</v>
      </c>
      <c r="G40" s="69"/>
      <c r="H40" s="147"/>
      <c r="I40" s="69"/>
      <c r="J40" s="120"/>
      <c r="L40" s="10"/>
      <c r="M40" s="10"/>
      <c r="N40" s="10"/>
      <c r="O40" s="10"/>
      <c r="P40" s="10"/>
      <c r="Q40" s="10"/>
    </row>
    <row r="41" spans="1:17" ht="33" customHeight="1" thickBot="1" x14ac:dyDescent="0.3">
      <c r="A41" s="76"/>
      <c r="B41" s="68"/>
      <c r="C41" s="125"/>
      <c r="D41" s="147"/>
      <c r="E41" s="140"/>
      <c r="F41" s="120"/>
      <c r="G41" s="140"/>
      <c r="H41" s="147"/>
      <c r="I41" s="184"/>
      <c r="J41" s="185" t="str">
        <f>definitions!$B$21</f>
        <v>Click here to revisit element</v>
      </c>
      <c r="L41" s="10"/>
      <c r="M41" s="10"/>
      <c r="N41" s="10"/>
      <c r="O41" s="10"/>
      <c r="P41" s="10"/>
      <c r="Q41" s="10"/>
    </row>
    <row r="42" spans="1:17" ht="15" customHeight="1" x14ac:dyDescent="0.25">
      <c r="A42" s="182"/>
      <c r="B42" s="711" t="str">
        <f>definitions!$B$26</f>
        <v>No Basic practices apply</v>
      </c>
      <c r="C42" s="134"/>
      <c r="D42" s="74"/>
      <c r="E42" s="75"/>
      <c r="F42" s="121"/>
      <c r="G42" s="72"/>
      <c r="H42" s="73"/>
      <c r="I42" s="704" t="str">
        <f>DATA!B543</f>
        <v>Blank Form</v>
      </c>
      <c r="J42" s="731"/>
      <c r="L42" s="688" t="str">
        <f>IF(I42=definitions!$B$11,definitions!$B$16,IF(definitions!$B$50=TRUE,definitions!$B$22,IF(I42=definitions!$B$13,definitions!$B$18,definitions!$B$20)))</f>
        <v>No Professional Practices have been selected.</v>
      </c>
      <c r="M42" s="688"/>
      <c r="N42" s="688"/>
      <c r="O42" s="688"/>
      <c r="P42" s="688"/>
      <c r="Q42" s="10"/>
    </row>
    <row r="43" spans="1:17" ht="15" customHeight="1" thickBot="1" x14ac:dyDescent="0.3">
      <c r="A43" s="183"/>
      <c r="B43" s="712"/>
      <c r="C43" s="135"/>
      <c r="D43" s="71"/>
      <c r="E43" s="72"/>
      <c r="F43" s="73"/>
      <c r="G43" s="72"/>
      <c r="H43" s="87"/>
      <c r="I43" s="732"/>
      <c r="J43" s="733"/>
      <c r="L43" s="688"/>
      <c r="M43" s="688"/>
      <c r="N43" s="688"/>
      <c r="O43" s="688"/>
      <c r="P43" s="688"/>
      <c r="Q43" s="10"/>
    </row>
    <row r="44" spans="1:17" ht="39.75" customHeight="1" thickBot="1" x14ac:dyDescent="0.3">
      <c r="A44" s="721" t="str">
        <f>A1</f>
        <v>Standard V:  Principals Demonstrate Managerial Leadership</v>
      </c>
      <c r="B44" s="722"/>
      <c r="C44" s="722"/>
      <c r="D44" s="722"/>
      <c r="E44" s="722"/>
      <c r="F44" s="722"/>
      <c r="G44" s="722"/>
      <c r="H44" s="722"/>
      <c r="I44" s="722"/>
      <c r="J44" s="723"/>
      <c r="L44" s="10"/>
      <c r="M44" s="10"/>
      <c r="N44" s="10"/>
      <c r="O44" s="10"/>
      <c r="P44" s="10"/>
      <c r="Q44" s="10"/>
    </row>
    <row r="45" spans="1:17" ht="15.95" customHeight="1" thickBot="1" x14ac:dyDescent="0.3">
      <c r="A45" s="146"/>
      <c r="B45" s="127" t="s">
        <v>1979</v>
      </c>
      <c r="C45" s="144"/>
      <c r="D45" s="145" t="s">
        <v>1974</v>
      </c>
      <c r="E45" s="146"/>
      <c r="F45" s="148" t="s">
        <v>1975</v>
      </c>
      <c r="G45" s="146"/>
      <c r="H45" s="148" t="s">
        <v>1976</v>
      </c>
      <c r="I45" s="146"/>
      <c r="J45" s="145" t="s">
        <v>520</v>
      </c>
      <c r="L45" s="10"/>
      <c r="M45" s="10"/>
      <c r="N45" s="10"/>
      <c r="O45" s="10"/>
      <c r="P45" s="10"/>
      <c r="Q45" s="10"/>
    </row>
    <row r="46" spans="1:17" ht="39.75" customHeight="1" thickBot="1" x14ac:dyDescent="0.3">
      <c r="A46" s="679" t="s">
        <v>3328</v>
      </c>
      <c r="B46" s="680"/>
      <c r="C46" s="680"/>
      <c r="D46" s="680"/>
      <c r="E46" s="680"/>
      <c r="F46" s="680"/>
      <c r="G46" s="680"/>
      <c r="H46" s="680"/>
      <c r="I46" s="680"/>
      <c r="J46" s="681"/>
      <c r="L46" s="10"/>
      <c r="M46" s="10"/>
      <c r="N46" s="10"/>
      <c r="O46" s="10"/>
      <c r="P46" s="10"/>
      <c r="Q46" s="10"/>
    </row>
    <row r="47" spans="1:17" x14ac:dyDescent="0.25">
      <c r="A47" s="727"/>
      <c r="B47" s="728"/>
      <c r="C47" s="729" t="str">
        <f>DATA!E548</f>
        <v>. . . and</v>
      </c>
      <c r="D47" s="730"/>
      <c r="E47" s="694" t="str">
        <f>DATA!E553</f>
        <v>. . . and</v>
      </c>
      <c r="F47" s="695"/>
      <c r="G47" s="694" t="str">
        <f>DATA!E557</f>
        <v>. . . and</v>
      </c>
      <c r="H47" s="695"/>
      <c r="I47" s="694" t="str">
        <f>DATA!E560</f>
        <v>. . . and</v>
      </c>
      <c r="J47" s="695"/>
      <c r="L47" s="10"/>
      <c r="M47" s="10"/>
      <c r="N47" s="10"/>
      <c r="O47" s="10"/>
      <c r="P47" s="10"/>
      <c r="Q47" s="10"/>
    </row>
    <row r="48" spans="1:17" s="22" customFormat="1" ht="24" customHeight="1" x14ac:dyDescent="0.25">
      <c r="A48" s="689" t="str">
        <f>DATA!E544</f>
        <v>THE PRINCIPAL:</v>
      </c>
      <c r="B48" s="690"/>
      <c r="C48" s="697" t="str">
        <f>DATA!E549</f>
        <v>THE PRINCIPAL:</v>
      </c>
      <c r="D48" s="691"/>
      <c r="E48" s="689" t="str">
        <f>DATA!E554</f>
        <v>THE PRINCIPAL:</v>
      </c>
      <c r="F48" s="691"/>
      <c r="G48" s="689" t="str">
        <f>DATA!E558</f>
        <v>SCHOOL STAFF MEMBERS:</v>
      </c>
      <c r="H48" s="691"/>
      <c r="I48" s="689" t="str">
        <f>DATA!E561</f>
        <v>SCHOOL STAFF MEMBERS:</v>
      </c>
      <c r="J48" s="691"/>
      <c r="L48" s="23"/>
      <c r="M48" s="23"/>
      <c r="N48" s="23"/>
      <c r="O48" s="23"/>
      <c r="P48" s="23"/>
      <c r="Q48" s="23"/>
    </row>
    <row r="49" spans="1:17" ht="68.25" customHeight="1" x14ac:dyDescent="0.25">
      <c r="A49" s="76"/>
      <c r="B49" s="68" t="str">
        <f>DATA!E545</f>
        <v>Complies with district policies and negotiated agreements.</v>
      </c>
      <c r="C49" s="125"/>
      <c r="D49" s="147" t="str">
        <f>DATA!E550</f>
        <v>Inquires about policies/laws prior to making decisions.</v>
      </c>
      <c r="E49" s="140"/>
      <c r="F49" s="147" t="str">
        <f>DATA!E555</f>
        <v>Efficiently and effectively manages school or district contractual arrangements.</v>
      </c>
      <c r="G49" s="140"/>
      <c r="H49" s="147" t="str">
        <f>DATA!E559</f>
        <v>Adhere to all school and district policies and procedures.</v>
      </c>
      <c r="I49" s="140"/>
      <c r="J49" s="147" t="str">
        <f>DATA!E562</f>
        <v>Provide school and/or district administrators input regarding policies and procedures.</v>
      </c>
      <c r="L49" s="10"/>
      <c r="M49" s="10"/>
      <c r="N49" s="10"/>
      <c r="O49" s="10"/>
      <c r="P49" s="10"/>
      <c r="Q49" s="10"/>
    </row>
    <row r="50" spans="1:17" ht="77.25" customHeight="1" x14ac:dyDescent="0.25">
      <c r="A50" s="76"/>
      <c r="B50" s="68" t="str">
        <f>DATA!E546</f>
        <v>Is familiar with state and federal laws and district and state policies.</v>
      </c>
      <c r="C50" s="125"/>
      <c r="D50" s="147" t="str">
        <f>DATA!E551</f>
        <v>Establishes procedures to protect the confidentiality of staff and student information.</v>
      </c>
      <c r="E50" s="140"/>
      <c r="F50" s="147" t="str">
        <f>DATA!E556</f>
        <v>Provides meaningful and timely input into the development of district and board policy.</v>
      </c>
      <c r="G50" s="140"/>
      <c r="H50" s="147"/>
      <c r="I50" s="140"/>
      <c r="J50" s="147" t="str">
        <f>DATA!E563</f>
        <v>Suggest new or revised policies and procedures to help assure student success.</v>
      </c>
      <c r="L50" s="10"/>
      <c r="M50" s="10"/>
      <c r="N50" s="10"/>
      <c r="O50" s="10"/>
      <c r="P50" s="10"/>
      <c r="Q50" s="10"/>
    </row>
    <row r="51" spans="1:17" ht="59.25" customHeight="1" x14ac:dyDescent="0.25">
      <c r="A51" s="76"/>
      <c r="B51" s="68"/>
      <c r="C51" s="125"/>
      <c r="D51" s="147" t="str">
        <f>DATA!E552</f>
        <v>Studies changes to laws and policies to maintain the school's compliance.</v>
      </c>
      <c r="E51" s="140"/>
      <c r="F51" s="147"/>
      <c r="G51" s="140"/>
      <c r="H51" s="147"/>
      <c r="I51" s="140"/>
      <c r="J51" s="147"/>
      <c r="L51" s="10"/>
      <c r="M51" s="10"/>
      <c r="N51" s="10"/>
      <c r="O51" s="10"/>
      <c r="P51" s="10"/>
      <c r="Q51" s="10"/>
    </row>
    <row r="52" spans="1:17" ht="33" customHeight="1" thickBot="1" x14ac:dyDescent="0.3">
      <c r="A52" s="76"/>
      <c r="B52" s="68"/>
      <c r="C52" s="125"/>
      <c r="D52" s="147"/>
      <c r="E52" s="140"/>
      <c r="F52" s="68"/>
      <c r="G52" s="140"/>
      <c r="H52" s="68"/>
      <c r="I52" s="184"/>
      <c r="J52" s="185" t="str">
        <f>definitions!$B$21</f>
        <v>Click here to revisit element</v>
      </c>
      <c r="L52" s="10"/>
      <c r="M52" s="10"/>
      <c r="N52" s="10"/>
      <c r="O52" s="10"/>
      <c r="P52" s="10"/>
      <c r="Q52" s="10"/>
    </row>
    <row r="53" spans="1:17" ht="15" customHeight="1" x14ac:dyDescent="0.25">
      <c r="A53" s="182"/>
      <c r="B53" s="711" t="str">
        <f>definitions!$B$26</f>
        <v>No Basic practices apply</v>
      </c>
      <c r="C53" s="134"/>
      <c r="D53" s="74"/>
      <c r="E53" s="75"/>
      <c r="F53" s="73"/>
      <c r="G53" s="72"/>
      <c r="H53" s="73"/>
      <c r="I53" s="704" t="str">
        <f>DATA!B565</f>
        <v>Blank Form</v>
      </c>
      <c r="J53" s="731"/>
      <c r="L53" s="688" t="str">
        <f>IF(I53=definitions!$B$11,definitions!$B$16,IF(definitions!$B$51=TRUE,definitions!$B$22,IF(I53=definitions!$B$13,definitions!$B$18,definitions!$B$20)))</f>
        <v>No Professional Practices have been selected.</v>
      </c>
      <c r="M53" s="688"/>
      <c r="N53" s="688"/>
      <c r="O53" s="688"/>
      <c r="P53" s="688"/>
      <c r="Q53" s="10"/>
    </row>
    <row r="54" spans="1:17" ht="15" customHeight="1" thickBot="1" x14ac:dyDescent="0.3">
      <c r="A54" s="183"/>
      <c r="B54" s="712"/>
      <c r="C54" s="135"/>
      <c r="D54" s="71"/>
      <c r="E54" s="72"/>
      <c r="F54" s="73"/>
      <c r="G54" s="72"/>
      <c r="H54" s="87"/>
      <c r="I54" s="732"/>
      <c r="J54" s="733"/>
      <c r="L54" s="688"/>
      <c r="M54" s="688"/>
      <c r="N54" s="688"/>
      <c r="O54" s="688"/>
      <c r="P54" s="688"/>
      <c r="Q54" s="10"/>
    </row>
    <row r="55" spans="1:17" ht="39.75" customHeight="1" thickBot="1" x14ac:dyDescent="0.3">
      <c r="A55" s="721" t="str">
        <f>A1</f>
        <v>Standard V:  Principals Demonstrate Managerial Leadership</v>
      </c>
      <c r="B55" s="722"/>
      <c r="C55" s="722"/>
      <c r="D55" s="722"/>
      <c r="E55" s="722"/>
      <c r="F55" s="722"/>
      <c r="G55" s="722"/>
      <c r="H55" s="722"/>
      <c r="I55" s="722"/>
      <c r="J55" s="723"/>
      <c r="L55" s="10"/>
      <c r="M55" s="10"/>
      <c r="N55" s="10"/>
      <c r="O55" s="10"/>
      <c r="P55" s="10"/>
      <c r="Q55" s="10"/>
    </row>
    <row r="56" spans="1:17" ht="15.95" customHeight="1" thickBot="1" x14ac:dyDescent="0.3">
      <c r="A56" s="687" t="s">
        <v>1979</v>
      </c>
      <c r="B56" s="821"/>
      <c r="C56" s="685" t="s">
        <v>1974</v>
      </c>
      <c r="D56" s="686"/>
      <c r="E56" s="687" t="s">
        <v>1975</v>
      </c>
      <c r="F56" s="686"/>
      <c r="G56" s="687" t="s">
        <v>1976</v>
      </c>
      <c r="H56" s="686"/>
      <c r="I56" s="687" t="s">
        <v>520</v>
      </c>
      <c r="J56" s="686"/>
      <c r="L56" s="10"/>
      <c r="M56" s="10"/>
      <c r="N56" s="10"/>
      <c r="O56" s="10"/>
      <c r="P56" s="10"/>
      <c r="Q56" s="10"/>
    </row>
    <row r="57" spans="1:17" ht="31.5" customHeight="1" thickBot="1" x14ac:dyDescent="0.3">
      <c r="A57" s="679" t="s">
        <v>3329</v>
      </c>
      <c r="B57" s="680"/>
      <c r="C57" s="680"/>
      <c r="D57" s="680"/>
      <c r="E57" s="680"/>
      <c r="F57" s="680"/>
      <c r="G57" s="680"/>
      <c r="H57" s="680"/>
      <c r="I57" s="680"/>
      <c r="J57" s="681"/>
      <c r="L57" s="10"/>
      <c r="M57" s="10"/>
      <c r="N57" s="10"/>
      <c r="O57" s="10"/>
      <c r="P57" s="10"/>
      <c r="Q57" s="10"/>
    </row>
    <row r="58" spans="1:17" x14ac:dyDescent="0.25">
      <c r="A58" s="727"/>
      <c r="B58" s="728"/>
      <c r="C58" s="729" t="str">
        <f>DATA!E569</f>
        <v>. . . and</v>
      </c>
      <c r="D58" s="730"/>
      <c r="E58" s="694" t="str">
        <f>DATA!E573</f>
        <v>. . . and</v>
      </c>
      <c r="F58" s="695"/>
      <c r="G58" s="694" t="str">
        <f>DATA!E577</f>
        <v>. . . and</v>
      </c>
      <c r="H58" s="695"/>
      <c r="I58" s="694" t="str">
        <f>DATA!E580</f>
        <v>. . . and</v>
      </c>
      <c r="J58" s="695"/>
      <c r="L58" s="10"/>
      <c r="M58" s="10"/>
      <c r="N58" s="10"/>
      <c r="O58" s="10"/>
      <c r="P58" s="10"/>
      <c r="Q58" s="10"/>
    </row>
    <row r="59" spans="1:17" s="180" customFormat="1" ht="39.75" customHeight="1" x14ac:dyDescent="0.25">
      <c r="A59" s="812" t="str">
        <f>DATA!E566</f>
        <v>THE PRINCIPAL:</v>
      </c>
      <c r="B59" s="813"/>
      <c r="C59" s="814" t="str">
        <f>DATA!E570</f>
        <v>THE PRINCIPAL:</v>
      </c>
      <c r="D59" s="815"/>
      <c r="E59" s="812" t="str">
        <f>DATA!E574</f>
        <v>THE PRINCIPAL:</v>
      </c>
      <c r="F59" s="816"/>
      <c r="G59" s="812" t="str">
        <f>DATA!E578</f>
        <v>SCHOOL STAFF MEMBERS:</v>
      </c>
      <c r="H59" s="816"/>
      <c r="I59" s="812" t="str">
        <f>DATA!E581</f>
        <v xml:space="preserve">SCHOOL STAFF MEMBERS initiate activities designed to: </v>
      </c>
      <c r="J59" s="816"/>
      <c r="L59" s="181"/>
      <c r="M59" s="181"/>
      <c r="N59" s="181"/>
      <c r="O59" s="181"/>
      <c r="P59" s="181"/>
      <c r="Q59" s="181"/>
    </row>
    <row r="60" spans="1:17" ht="84" customHeight="1" x14ac:dyDescent="0.25">
      <c r="A60" s="76"/>
      <c r="B60" s="68" t="str">
        <f>DATA!E567</f>
        <v>Understands the importance of establishing a safe, positive, and supportive school environment.</v>
      </c>
      <c r="C60" s="136"/>
      <c r="D60" s="93" t="str">
        <f>DATA!E571</f>
        <v>Establishes rules and procedures to maintain a safe and positive school culture.</v>
      </c>
      <c r="E60" s="140"/>
      <c r="F60" s="68" t="str">
        <f>DATA!E575</f>
        <v>Expects students and teachers to respect diverse interests and attitudes.</v>
      </c>
      <c r="G60" s="140"/>
      <c r="H60" s="68" t="str">
        <f>DATA!E579</f>
        <v>Demonstrate respectful behavior toward students, parents, stakeholders, and colleagues.</v>
      </c>
      <c r="I60" s="140"/>
      <c r="J60" s="147" t="str">
        <f>DATA!E582</f>
        <v>Improve school safety.</v>
      </c>
      <c r="L60" s="10"/>
      <c r="M60" s="10"/>
      <c r="N60" s="10"/>
      <c r="O60" s="10"/>
      <c r="P60" s="10"/>
      <c r="Q60" s="10"/>
    </row>
    <row r="61" spans="1:17" ht="66.75" customHeight="1" x14ac:dyDescent="0.25">
      <c r="A61" s="76"/>
      <c r="B61" s="68"/>
      <c r="C61" s="125"/>
      <c r="D61" s="147" t="str">
        <f>DATA!E572</f>
        <v>Addresses safety issues immediately and efficiently.</v>
      </c>
      <c r="E61" s="140"/>
      <c r="F61" s="68" t="str">
        <f>DATA!E576</f>
        <v xml:space="preserve">Creates mechanisms to ensure all stakeholder voices are heard and respected. </v>
      </c>
      <c r="G61" s="140"/>
      <c r="H61" s="68"/>
      <c r="I61" s="140"/>
      <c r="J61" s="147" t="str">
        <f>DATA!E583</f>
        <v>Encourage respect between and among students and colleagues.</v>
      </c>
      <c r="L61" s="10"/>
      <c r="M61" s="10"/>
      <c r="N61" s="10"/>
      <c r="O61" s="10"/>
      <c r="P61" s="10"/>
      <c r="Q61" s="10"/>
    </row>
    <row r="62" spans="1:17" ht="33" customHeight="1" thickBot="1" x14ac:dyDescent="0.3">
      <c r="A62" s="76"/>
      <c r="B62" s="68"/>
      <c r="C62" s="125"/>
      <c r="D62" s="147"/>
      <c r="E62" s="140"/>
      <c r="F62" s="68"/>
      <c r="G62" s="140"/>
      <c r="H62" s="68"/>
      <c r="I62" s="184"/>
      <c r="J62" s="185" t="str">
        <f>definitions!$B$21</f>
        <v>Click here to revisit element</v>
      </c>
      <c r="L62" s="10"/>
      <c r="M62" s="10"/>
      <c r="N62" s="10"/>
      <c r="O62" s="10"/>
      <c r="P62" s="10"/>
      <c r="Q62" s="10"/>
    </row>
    <row r="63" spans="1:17" ht="15" customHeight="1" x14ac:dyDescent="0.25">
      <c r="A63" s="182"/>
      <c r="B63" s="711" t="str">
        <f>definitions!$B$26</f>
        <v>No Basic practices apply</v>
      </c>
      <c r="C63" s="134"/>
      <c r="D63" s="74"/>
      <c r="E63" s="75"/>
      <c r="F63" s="73"/>
      <c r="G63" s="72"/>
      <c r="H63" s="73"/>
      <c r="I63" s="704" t="str">
        <f>DATA!B585</f>
        <v>Blank Form</v>
      </c>
      <c r="J63" s="731"/>
      <c r="L63" s="688" t="str">
        <f>IF(I63=definitions!$B$11,definitions!$B$16,IF(definitions!$B$52=TRUE,definitions!$B$22,IF(I63=definitions!$B$13,definitions!$B$18,definitions!$B$20)))</f>
        <v>No Professional Practices have been selected.</v>
      </c>
      <c r="M63" s="688"/>
      <c r="N63" s="688"/>
      <c r="O63" s="688"/>
      <c r="P63" s="688"/>
      <c r="Q63" s="10"/>
    </row>
    <row r="64" spans="1:17" ht="15" customHeight="1" thickBot="1" x14ac:dyDescent="0.3">
      <c r="A64" s="183"/>
      <c r="B64" s="712"/>
      <c r="C64" s="135"/>
      <c r="D64" s="71"/>
      <c r="E64" s="72"/>
      <c r="F64" s="73"/>
      <c r="G64" s="72"/>
      <c r="H64" s="87"/>
      <c r="I64" s="732"/>
      <c r="J64" s="733"/>
      <c r="L64" s="688"/>
      <c r="M64" s="688"/>
      <c r="N64" s="688"/>
      <c r="O64" s="688"/>
      <c r="P64" s="688"/>
      <c r="Q64" s="10"/>
    </row>
    <row r="65" spans="1:17" ht="15" customHeight="1" x14ac:dyDescent="0.25">
      <c r="A65" s="736" t="s">
        <v>1977</v>
      </c>
      <c r="B65" s="737"/>
      <c r="C65" s="737"/>
      <c r="D65" s="737"/>
      <c r="E65" s="737"/>
      <c r="F65" s="738"/>
      <c r="G65" s="745" t="s">
        <v>1978</v>
      </c>
      <c r="H65" s="746"/>
      <c r="I65" s="746"/>
      <c r="J65" s="747"/>
      <c r="L65" s="10"/>
      <c r="M65" s="10"/>
      <c r="N65" s="10"/>
      <c r="O65" s="10"/>
      <c r="P65" s="10"/>
      <c r="Q65" s="10"/>
    </row>
    <row r="66" spans="1:17" ht="15" customHeight="1" x14ac:dyDescent="0.25">
      <c r="A66" s="739"/>
      <c r="B66" s="740"/>
      <c r="C66" s="740"/>
      <c r="D66" s="740"/>
      <c r="E66" s="740"/>
      <c r="F66" s="741"/>
      <c r="G66" s="748"/>
      <c r="H66" s="749"/>
      <c r="I66" s="749"/>
      <c r="J66" s="750"/>
      <c r="L66" s="10"/>
      <c r="M66" s="10"/>
      <c r="N66" s="10"/>
      <c r="O66" s="10"/>
      <c r="P66" s="10"/>
      <c r="Q66" s="10"/>
    </row>
    <row r="67" spans="1:17" ht="15" customHeight="1" thickBot="1" x14ac:dyDescent="0.3">
      <c r="A67" s="742"/>
      <c r="B67" s="743"/>
      <c r="C67" s="743"/>
      <c r="D67" s="743"/>
      <c r="E67" s="743"/>
      <c r="F67" s="744"/>
      <c r="G67" s="751"/>
      <c r="H67" s="752"/>
      <c r="I67" s="752"/>
      <c r="J67" s="753"/>
      <c r="L67" s="10"/>
      <c r="M67" s="10"/>
      <c r="N67" s="10"/>
      <c r="O67" s="10"/>
      <c r="P67" s="10"/>
      <c r="Q67" s="10"/>
    </row>
    <row r="68" spans="1:17" ht="15" customHeight="1" x14ac:dyDescent="0.25">
      <c r="A68" s="754"/>
      <c r="B68" s="755"/>
      <c r="C68" s="755"/>
      <c r="D68" s="755"/>
      <c r="E68" s="755"/>
      <c r="F68" s="756"/>
      <c r="G68" s="763"/>
      <c r="H68" s="764"/>
      <c r="I68" s="764"/>
      <c r="J68" s="765"/>
      <c r="L68" s="678" t="str">
        <f>IF(AND(ISBLANK(A68),OR(D109=definitions!$B$6,D109=definitions!$B$7)),definitions!$B$25," ")</f>
        <v xml:space="preserve"> </v>
      </c>
      <c r="M68" s="678"/>
      <c r="N68" s="678"/>
      <c r="O68" s="678"/>
      <c r="P68" s="10"/>
      <c r="Q68" s="10"/>
    </row>
    <row r="69" spans="1:17" ht="15" customHeight="1" x14ac:dyDescent="0.25">
      <c r="A69" s="757"/>
      <c r="B69" s="758"/>
      <c r="C69" s="758"/>
      <c r="D69" s="758"/>
      <c r="E69" s="758"/>
      <c r="F69" s="759"/>
      <c r="G69" s="766"/>
      <c r="H69" s="767"/>
      <c r="I69" s="767"/>
      <c r="J69" s="768"/>
      <c r="L69" s="678"/>
      <c r="M69" s="678"/>
      <c r="N69" s="678"/>
      <c r="O69" s="678"/>
      <c r="P69" s="10"/>
      <c r="Q69" s="10"/>
    </row>
    <row r="70" spans="1:17" ht="15" customHeight="1" x14ac:dyDescent="0.25">
      <c r="A70" s="757"/>
      <c r="B70" s="758"/>
      <c r="C70" s="758"/>
      <c r="D70" s="758"/>
      <c r="E70" s="758"/>
      <c r="F70" s="759"/>
      <c r="G70" s="766"/>
      <c r="H70" s="767"/>
      <c r="I70" s="767"/>
      <c r="J70" s="768"/>
      <c r="L70" s="678"/>
      <c r="M70" s="678"/>
      <c r="N70" s="678"/>
      <c r="O70" s="678"/>
      <c r="P70" s="10"/>
      <c r="Q70" s="10"/>
    </row>
    <row r="71" spans="1:17" ht="15" customHeight="1" x14ac:dyDescent="0.25">
      <c r="A71" s="757"/>
      <c r="B71" s="758"/>
      <c r="C71" s="758"/>
      <c r="D71" s="758"/>
      <c r="E71" s="758"/>
      <c r="F71" s="759"/>
      <c r="G71" s="766"/>
      <c r="H71" s="767"/>
      <c r="I71" s="767"/>
      <c r="J71" s="768"/>
      <c r="L71" s="10"/>
      <c r="M71" s="10"/>
      <c r="N71" s="10"/>
      <c r="O71" s="10"/>
      <c r="P71" s="10"/>
      <c r="Q71" s="10"/>
    </row>
    <row r="72" spans="1:17" ht="15" customHeight="1" x14ac:dyDescent="0.25">
      <c r="A72" s="757"/>
      <c r="B72" s="758"/>
      <c r="C72" s="758"/>
      <c r="D72" s="758"/>
      <c r="E72" s="758"/>
      <c r="F72" s="759"/>
      <c r="G72" s="766"/>
      <c r="H72" s="767"/>
      <c r="I72" s="767"/>
      <c r="J72" s="768"/>
      <c r="L72" s="10"/>
      <c r="M72" s="10"/>
      <c r="N72" s="10"/>
      <c r="O72" s="10"/>
      <c r="P72" s="10"/>
      <c r="Q72" s="10"/>
    </row>
    <row r="73" spans="1:17" ht="15" customHeight="1" x14ac:dyDescent="0.25">
      <c r="A73" s="757"/>
      <c r="B73" s="758"/>
      <c r="C73" s="758"/>
      <c r="D73" s="758"/>
      <c r="E73" s="758"/>
      <c r="F73" s="759"/>
      <c r="G73" s="766"/>
      <c r="H73" s="767"/>
      <c r="I73" s="767"/>
      <c r="J73" s="768"/>
      <c r="L73" s="10"/>
      <c r="M73" s="10"/>
      <c r="N73" s="10"/>
      <c r="O73" s="10"/>
      <c r="P73" s="10"/>
      <c r="Q73" s="10"/>
    </row>
    <row r="74" spans="1:17" ht="15" customHeight="1" x14ac:dyDescent="0.25">
      <c r="A74" s="757"/>
      <c r="B74" s="758"/>
      <c r="C74" s="758"/>
      <c r="D74" s="758"/>
      <c r="E74" s="758"/>
      <c r="F74" s="759"/>
      <c r="G74" s="766"/>
      <c r="H74" s="767"/>
      <c r="I74" s="767"/>
      <c r="J74" s="768"/>
      <c r="L74" s="10"/>
      <c r="M74" s="10"/>
      <c r="N74" s="10"/>
      <c r="O74" s="10"/>
      <c r="P74" s="10"/>
      <c r="Q74" s="10"/>
    </row>
    <row r="75" spans="1:17" ht="15" customHeight="1" x14ac:dyDescent="0.25">
      <c r="A75" s="757"/>
      <c r="B75" s="758"/>
      <c r="C75" s="758"/>
      <c r="D75" s="758"/>
      <c r="E75" s="758"/>
      <c r="F75" s="759"/>
      <c r="G75" s="766"/>
      <c r="H75" s="767"/>
      <c r="I75" s="767"/>
      <c r="J75" s="768"/>
      <c r="L75" s="10"/>
      <c r="M75" s="10"/>
      <c r="N75" s="10"/>
      <c r="O75" s="10"/>
      <c r="P75" s="10"/>
      <c r="Q75" s="10"/>
    </row>
    <row r="76" spans="1:17" ht="15" customHeight="1" x14ac:dyDescent="0.25">
      <c r="A76" s="757"/>
      <c r="B76" s="758"/>
      <c r="C76" s="758"/>
      <c r="D76" s="758"/>
      <c r="E76" s="758"/>
      <c r="F76" s="759"/>
      <c r="G76" s="766"/>
      <c r="H76" s="767"/>
      <c r="I76" s="767"/>
      <c r="J76" s="768"/>
      <c r="L76" s="10"/>
      <c r="M76" s="10"/>
      <c r="N76" s="10"/>
      <c r="O76" s="10"/>
      <c r="P76" s="10"/>
      <c r="Q76" s="10"/>
    </row>
    <row r="77" spans="1:17" ht="15" customHeight="1" x14ac:dyDescent="0.25">
      <c r="A77" s="757"/>
      <c r="B77" s="758"/>
      <c r="C77" s="758"/>
      <c r="D77" s="758"/>
      <c r="E77" s="758"/>
      <c r="F77" s="759"/>
      <c r="G77" s="766"/>
      <c r="H77" s="767"/>
      <c r="I77" s="767"/>
      <c r="J77" s="768"/>
      <c r="L77" s="10"/>
      <c r="M77" s="10"/>
      <c r="N77" s="10"/>
      <c r="O77" s="10"/>
      <c r="P77" s="10"/>
      <c r="Q77" s="10"/>
    </row>
    <row r="78" spans="1:17" ht="15" customHeight="1" x14ac:dyDescent="0.25">
      <c r="A78" s="757"/>
      <c r="B78" s="758"/>
      <c r="C78" s="758"/>
      <c r="D78" s="758"/>
      <c r="E78" s="758"/>
      <c r="F78" s="759"/>
      <c r="G78" s="766"/>
      <c r="H78" s="767"/>
      <c r="I78" s="767"/>
      <c r="J78" s="768"/>
      <c r="L78" s="10"/>
      <c r="M78" s="10"/>
      <c r="N78" s="10"/>
      <c r="O78" s="10"/>
      <c r="P78" s="10"/>
      <c r="Q78" s="10"/>
    </row>
    <row r="79" spans="1:17" ht="15" customHeight="1" x14ac:dyDescent="0.25">
      <c r="A79" s="757"/>
      <c r="B79" s="758"/>
      <c r="C79" s="758"/>
      <c r="D79" s="758"/>
      <c r="E79" s="758"/>
      <c r="F79" s="759"/>
      <c r="G79" s="766"/>
      <c r="H79" s="767"/>
      <c r="I79" s="767"/>
      <c r="J79" s="768"/>
      <c r="L79" s="10"/>
      <c r="M79" s="10"/>
      <c r="N79" s="10"/>
      <c r="O79" s="10"/>
      <c r="P79" s="10"/>
      <c r="Q79" s="10"/>
    </row>
    <row r="80" spans="1:17" ht="15" customHeight="1" x14ac:dyDescent="0.25">
      <c r="A80" s="757"/>
      <c r="B80" s="758"/>
      <c r="C80" s="758"/>
      <c r="D80" s="758"/>
      <c r="E80" s="758"/>
      <c r="F80" s="759"/>
      <c r="G80" s="766"/>
      <c r="H80" s="767"/>
      <c r="I80" s="767"/>
      <c r="J80" s="768"/>
      <c r="L80" s="10"/>
      <c r="M80" s="10"/>
      <c r="N80" s="10"/>
      <c r="O80" s="10"/>
      <c r="P80" s="10"/>
      <c r="Q80" s="10"/>
    </row>
    <row r="81" spans="1:17" ht="15" customHeight="1" thickBot="1" x14ac:dyDescent="0.3">
      <c r="A81" s="760"/>
      <c r="B81" s="761"/>
      <c r="C81" s="761"/>
      <c r="D81" s="761"/>
      <c r="E81" s="761"/>
      <c r="F81" s="762"/>
      <c r="G81" s="769"/>
      <c r="H81" s="770"/>
      <c r="I81" s="770"/>
      <c r="J81" s="771"/>
      <c r="L81" s="10"/>
      <c r="M81" s="10"/>
      <c r="N81" s="10"/>
      <c r="O81" s="10"/>
      <c r="P81" s="10"/>
      <c r="Q81" s="10"/>
    </row>
    <row r="82" spans="1:17" ht="17.25" customHeight="1" thickBot="1" x14ac:dyDescent="0.3">
      <c r="A82" s="772" t="s">
        <v>1060</v>
      </c>
      <c r="B82" s="773"/>
      <c r="C82" s="773"/>
      <c r="D82" s="773"/>
      <c r="E82" s="773"/>
      <c r="F82" s="774"/>
      <c r="G82" s="775" t="s">
        <v>1059</v>
      </c>
      <c r="H82" s="776"/>
      <c r="I82" s="776"/>
      <c r="J82" s="776"/>
      <c r="K82" s="11"/>
      <c r="L82" s="10"/>
      <c r="M82" s="10"/>
      <c r="N82" s="10"/>
      <c r="O82" s="10"/>
      <c r="P82" s="10"/>
      <c r="Q82" s="10"/>
    </row>
    <row r="83" spans="1:17" ht="21.75" customHeight="1" thickBot="1" x14ac:dyDescent="0.3">
      <c r="A83" s="12"/>
      <c r="B83" s="777" t="s">
        <v>2514</v>
      </c>
      <c r="C83" s="810"/>
      <c r="D83" s="810"/>
      <c r="E83" s="810"/>
      <c r="F83" s="811"/>
      <c r="G83" s="675"/>
      <c r="H83" s="676"/>
      <c r="I83" s="676"/>
      <c r="J83" s="676"/>
      <c r="K83" s="677"/>
      <c r="L83" s="10"/>
      <c r="M83" s="10"/>
      <c r="N83" s="10"/>
      <c r="O83" s="10"/>
      <c r="P83" s="10"/>
      <c r="Q83" s="10"/>
    </row>
    <row r="84" spans="1:17" ht="21.75" customHeight="1" thickBot="1" x14ac:dyDescent="0.3">
      <c r="A84" s="15"/>
      <c r="B84" s="777" t="s">
        <v>2515</v>
      </c>
      <c r="C84" s="810"/>
      <c r="D84" s="810"/>
      <c r="E84" s="810"/>
      <c r="F84" s="811"/>
      <c r="G84" s="675"/>
      <c r="H84" s="676"/>
      <c r="I84" s="676"/>
      <c r="J84" s="676"/>
      <c r="K84" s="677"/>
      <c r="L84" s="10"/>
      <c r="M84" s="10"/>
      <c r="N84" s="10"/>
      <c r="O84" s="10"/>
      <c r="P84" s="10"/>
      <c r="Q84" s="10"/>
    </row>
    <row r="85" spans="1:17" ht="21.75" customHeight="1" thickBot="1" x14ac:dyDescent="0.3">
      <c r="A85" s="16"/>
      <c r="B85" s="777" t="s">
        <v>3222</v>
      </c>
      <c r="C85" s="810"/>
      <c r="D85" s="810"/>
      <c r="E85" s="810"/>
      <c r="F85" s="811"/>
      <c r="G85" s="675"/>
      <c r="H85" s="676"/>
      <c r="I85" s="676"/>
      <c r="J85" s="676"/>
      <c r="K85" s="677"/>
      <c r="L85" s="10"/>
      <c r="M85" s="10"/>
      <c r="N85" s="10"/>
      <c r="O85" s="10"/>
      <c r="P85" s="10"/>
      <c r="Q85" s="10"/>
    </row>
    <row r="86" spans="1:17" ht="21.75" customHeight="1" thickBot="1" x14ac:dyDescent="0.3">
      <c r="A86" s="16"/>
      <c r="B86" s="780" t="s">
        <v>2526</v>
      </c>
      <c r="C86" s="810"/>
      <c r="D86" s="810"/>
      <c r="E86" s="810"/>
      <c r="F86" s="811"/>
      <c r="G86" s="675"/>
      <c r="H86" s="676"/>
      <c r="I86" s="676"/>
      <c r="J86" s="676"/>
      <c r="K86" s="677"/>
      <c r="L86" s="10"/>
      <c r="M86" s="10"/>
      <c r="N86" s="10"/>
      <c r="O86" s="10"/>
      <c r="P86" s="10"/>
      <c r="Q86" s="10"/>
    </row>
    <row r="87" spans="1:17" ht="21.75" customHeight="1" thickBot="1" x14ac:dyDescent="0.3">
      <c r="A87" s="19"/>
      <c r="B87" s="780" t="s">
        <v>2542</v>
      </c>
      <c r="C87" s="810"/>
      <c r="D87" s="810"/>
      <c r="E87" s="810"/>
      <c r="F87" s="811"/>
      <c r="G87" s="675"/>
      <c r="H87" s="676"/>
      <c r="I87" s="676"/>
      <c r="J87" s="676"/>
      <c r="K87" s="677"/>
      <c r="L87" s="10"/>
      <c r="M87" s="10"/>
      <c r="N87" s="10"/>
      <c r="O87" s="10"/>
      <c r="P87" s="10"/>
      <c r="Q87" s="10"/>
    </row>
    <row r="88" spans="1:17" ht="21.75" customHeight="1" thickBot="1" x14ac:dyDescent="0.3">
      <c r="A88" s="19"/>
      <c r="B88" s="780" t="s">
        <v>2543</v>
      </c>
      <c r="C88" s="810"/>
      <c r="D88" s="810"/>
      <c r="E88" s="810"/>
      <c r="F88" s="811"/>
      <c r="G88" s="675"/>
      <c r="H88" s="676"/>
      <c r="I88" s="676"/>
      <c r="J88" s="676"/>
      <c r="K88" s="677"/>
      <c r="L88" s="10"/>
      <c r="M88" s="10"/>
      <c r="N88" s="10"/>
      <c r="O88" s="10"/>
      <c r="P88" s="10"/>
      <c r="Q88" s="10"/>
    </row>
    <row r="89" spans="1:17" ht="21.75" customHeight="1" thickBot="1" x14ac:dyDescent="0.3">
      <c r="A89" s="19"/>
      <c r="B89" s="780" t="s">
        <v>2544</v>
      </c>
      <c r="C89" s="810"/>
      <c r="D89" s="810"/>
      <c r="E89" s="810"/>
      <c r="F89" s="811"/>
      <c r="G89" s="675"/>
      <c r="H89" s="676"/>
      <c r="I89" s="676"/>
      <c r="J89" s="676"/>
      <c r="K89" s="677"/>
      <c r="L89" s="10"/>
      <c r="M89" s="10"/>
      <c r="N89" s="10"/>
      <c r="O89" s="10"/>
      <c r="P89" s="10"/>
      <c r="Q89" s="10"/>
    </row>
    <row r="90" spans="1:17" ht="21.75" customHeight="1" thickBot="1" x14ac:dyDescent="0.3">
      <c r="A90" s="19"/>
      <c r="B90" s="780" t="s">
        <v>2545</v>
      </c>
      <c r="C90" s="810"/>
      <c r="D90" s="810"/>
      <c r="E90" s="810"/>
      <c r="F90" s="811"/>
      <c r="G90" s="675"/>
      <c r="H90" s="676"/>
      <c r="I90" s="676"/>
      <c r="J90" s="676"/>
      <c r="K90" s="677"/>
      <c r="L90" s="10"/>
      <c r="M90" s="10"/>
      <c r="N90" s="10"/>
      <c r="O90" s="10"/>
      <c r="P90" s="10"/>
      <c r="Q90" s="10"/>
    </row>
    <row r="91" spans="1:17" ht="21.75" customHeight="1" thickBot="1" x14ac:dyDescent="0.3">
      <c r="A91" s="19"/>
      <c r="B91" s="780" t="s">
        <v>2546</v>
      </c>
      <c r="C91" s="810"/>
      <c r="D91" s="810"/>
      <c r="E91" s="810"/>
      <c r="F91" s="811"/>
      <c r="G91" s="675"/>
      <c r="H91" s="676"/>
      <c r="I91" s="676"/>
      <c r="J91" s="676"/>
      <c r="K91" s="677"/>
      <c r="L91" s="10"/>
      <c r="M91" s="10"/>
      <c r="N91" s="10"/>
      <c r="O91" s="10"/>
      <c r="P91" s="10"/>
      <c r="Q91" s="10"/>
    </row>
    <row r="92" spans="1:17" ht="21.75" customHeight="1" thickBot="1" x14ac:dyDescent="0.3">
      <c r="A92" s="12"/>
      <c r="B92" s="780" t="s">
        <v>2547</v>
      </c>
      <c r="C92" s="810"/>
      <c r="D92" s="810"/>
      <c r="E92" s="810"/>
      <c r="F92" s="811"/>
      <c r="G92" s="675"/>
      <c r="H92" s="676"/>
      <c r="I92" s="676"/>
      <c r="J92" s="676"/>
      <c r="K92" s="56"/>
      <c r="L92" s="10"/>
      <c r="M92" s="10"/>
      <c r="N92" s="10"/>
      <c r="O92" s="10"/>
      <c r="P92" s="10"/>
      <c r="Q92" s="10"/>
    </row>
    <row r="93" spans="1:17" ht="21.75" customHeight="1" thickBot="1" x14ac:dyDescent="0.3">
      <c r="A93" s="12"/>
      <c r="B93" s="780" t="s">
        <v>2548</v>
      </c>
      <c r="C93" s="810"/>
      <c r="D93" s="810"/>
      <c r="E93" s="810"/>
      <c r="F93" s="811"/>
      <c r="G93" s="400"/>
      <c r="H93" s="401"/>
      <c r="I93" s="401"/>
      <c r="J93" s="401"/>
      <c r="K93" s="56"/>
      <c r="L93" s="10"/>
      <c r="M93" s="10"/>
      <c r="N93" s="10"/>
      <c r="O93" s="10"/>
      <c r="P93" s="10"/>
      <c r="Q93" s="10"/>
    </row>
    <row r="94" spans="1:17" ht="21.75" customHeight="1" thickBot="1" x14ac:dyDescent="0.3">
      <c r="A94" s="12"/>
      <c r="B94" s="780" t="s">
        <v>2549</v>
      </c>
      <c r="C94" s="810"/>
      <c r="D94" s="810"/>
      <c r="E94" s="810"/>
      <c r="F94" s="811"/>
      <c r="G94" s="400"/>
      <c r="H94" s="401"/>
      <c r="I94" s="401"/>
      <c r="J94" s="401"/>
      <c r="K94" s="56"/>
      <c r="L94" s="10"/>
      <c r="M94" s="10"/>
      <c r="N94" s="10"/>
      <c r="O94" s="10"/>
      <c r="P94" s="10"/>
      <c r="Q94" s="10"/>
    </row>
    <row r="95" spans="1:17" ht="21.75" customHeight="1" thickBot="1" x14ac:dyDescent="0.3">
      <c r="A95" s="12"/>
      <c r="B95" s="780" t="s">
        <v>2550</v>
      </c>
      <c r="C95" s="810"/>
      <c r="D95" s="810"/>
      <c r="E95" s="810"/>
      <c r="F95" s="811"/>
      <c r="G95" s="400"/>
      <c r="H95" s="401"/>
      <c r="I95" s="401"/>
      <c r="J95" s="401"/>
      <c r="K95" s="56"/>
      <c r="L95" s="10"/>
      <c r="M95" s="10"/>
      <c r="N95" s="10"/>
      <c r="O95" s="10"/>
      <c r="P95" s="10"/>
      <c r="Q95" s="10"/>
    </row>
    <row r="96" spans="1:17" ht="18.75" customHeight="1" thickBot="1" x14ac:dyDescent="0.3">
      <c r="A96" s="12"/>
      <c r="B96" s="780" t="s">
        <v>2551</v>
      </c>
      <c r="C96" s="810"/>
      <c r="D96" s="810"/>
      <c r="E96" s="810"/>
      <c r="F96" s="811"/>
      <c r="G96" s="675"/>
      <c r="H96" s="676"/>
      <c r="I96" s="676"/>
      <c r="J96" s="676"/>
      <c r="K96" s="56"/>
      <c r="L96" s="10"/>
      <c r="M96" s="10"/>
      <c r="N96" s="10"/>
      <c r="O96" s="10"/>
      <c r="P96" s="10"/>
      <c r="Q96" s="10"/>
    </row>
    <row r="97" spans="1:17" ht="18.75" customHeight="1" thickBot="1" x14ac:dyDescent="0.3">
      <c r="A97" s="12"/>
      <c r="B97" s="780" t="s">
        <v>2552</v>
      </c>
      <c r="C97" s="810"/>
      <c r="D97" s="810"/>
      <c r="E97" s="810"/>
      <c r="F97" s="811"/>
      <c r="G97" s="400"/>
      <c r="H97" s="401"/>
      <c r="I97" s="401"/>
      <c r="J97" s="401"/>
      <c r="K97" s="56"/>
      <c r="L97" s="10"/>
      <c r="M97" s="10"/>
      <c r="N97" s="10"/>
      <c r="O97" s="10"/>
      <c r="P97" s="10"/>
      <c r="Q97" s="10"/>
    </row>
    <row r="98" spans="1:17" ht="18.75" customHeight="1" thickBot="1" x14ac:dyDescent="0.3">
      <c r="A98" s="12"/>
      <c r="B98" s="405"/>
      <c r="C98" s="402"/>
      <c r="D98" s="402"/>
      <c r="E98" s="403"/>
      <c r="F98" s="404"/>
      <c r="G98" s="400"/>
      <c r="H98" s="401"/>
      <c r="I98" s="401"/>
      <c r="J98" s="401"/>
      <c r="K98" s="56"/>
      <c r="L98" s="10"/>
      <c r="M98" s="10"/>
      <c r="N98" s="10"/>
      <c r="O98" s="10"/>
      <c r="P98" s="10"/>
      <c r="Q98" s="10"/>
    </row>
    <row r="99" spans="1:17" ht="20.100000000000001" customHeight="1" thickBot="1" x14ac:dyDescent="0.3">
      <c r="A99" s="169"/>
      <c r="B99" s="164" t="s">
        <v>2523</v>
      </c>
      <c r="C99" s="142"/>
      <c r="D99" s="142"/>
      <c r="E99" s="13"/>
      <c r="F99" s="14"/>
      <c r="G99" s="675"/>
      <c r="H99" s="676"/>
      <c r="I99" s="676"/>
      <c r="J99" s="676"/>
      <c r="K99" s="56"/>
      <c r="L99" s="10"/>
      <c r="M99" s="10"/>
      <c r="N99" s="10"/>
      <c r="O99" s="10"/>
      <c r="P99" s="10"/>
      <c r="Q99" s="10"/>
    </row>
    <row r="100" spans="1:17" ht="11.25" customHeight="1" thickBot="1" x14ac:dyDescent="0.3">
      <c r="A100" s="103"/>
      <c r="B100" s="104"/>
      <c r="C100" s="104"/>
      <c r="D100" s="105"/>
      <c r="E100" s="106"/>
      <c r="F100" s="107"/>
      <c r="G100" s="108"/>
      <c r="H100" s="108"/>
      <c r="I100" s="108"/>
      <c r="J100" s="108"/>
      <c r="K100" s="56"/>
      <c r="L100" s="10"/>
      <c r="M100" s="10"/>
      <c r="N100" s="10"/>
      <c r="O100" s="10"/>
      <c r="P100" s="10"/>
      <c r="Q100" s="10"/>
    </row>
    <row r="101" spans="1:17" ht="24" customHeight="1" thickBot="1" x14ac:dyDescent="0.3">
      <c r="A101" s="792" t="s">
        <v>1048</v>
      </c>
      <c r="B101" s="793"/>
      <c r="C101" s="794"/>
      <c r="D101" s="109" t="s">
        <v>1011</v>
      </c>
      <c r="E101" s="110" t="s">
        <v>483</v>
      </c>
      <c r="F101" s="101"/>
      <c r="G101" s="102"/>
      <c r="H101" s="101"/>
      <c r="I101" s="101"/>
      <c r="J101" s="101"/>
      <c r="K101" s="20"/>
      <c r="L101" s="10"/>
      <c r="M101" s="10"/>
      <c r="N101" s="10"/>
      <c r="O101" s="10"/>
      <c r="P101" s="10"/>
      <c r="Q101" s="10"/>
    </row>
    <row r="102" spans="1:17" ht="24.95" customHeight="1" thickBot="1" x14ac:dyDescent="0.3">
      <c r="A102" s="817" t="s">
        <v>2553</v>
      </c>
      <c r="B102" s="818"/>
      <c r="C102" s="819"/>
      <c r="D102" s="34" t="str">
        <f>DATA!B485</f>
        <v>Blank Form</v>
      </c>
      <c r="E102" s="397" t="str">
        <f>DATA!B486</f>
        <v>BF</v>
      </c>
      <c r="F102" s="101"/>
      <c r="G102" s="102"/>
      <c r="H102" s="101"/>
      <c r="I102" s="101"/>
      <c r="J102" s="101"/>
      <c r="K102" s="20"/>
      <c r="L102" s="10"/>
      <c r="M102" s="10"/>
      <c r="N102" s="10"/>
      <c r="O102" s="10"/>
      <c r="P102" s="10"/>
      <c r="Q102" s="10"/>
    </row>
    <row r="103" spans="1:17" ht="24.95" customHeight="1" thickBot="1" x14ac:dyDescent="0.3">
      <c r="A103" s="817" t="s">
        <v>2554</v>
      </c>
      <c r="B103" s="818"/>
      <c r="C103" s="819"/>
      <c r="D103" s="34" t="str">
        <f>DATA!B504</f>
        <v>Blank Form</v>
      </c>
      <c r="E103" s="397" t="str">
        <f>DATA!B505</f>
        <v>BF</v>
      </c>
      <c r="F103" s="101"/>
      <c r="G103" s="102"/>
      <c r="H103" s="101"/>
      <c r="I103" s="101"/>
      <c r="J103" s="101"/>
      <c r="K103" s="20"/>
      <c r="L103" s="10"/>
      <c r="M103" s="10"/>
      <c r="N103" s="10"/>
      <c r="O103" s="10"/>
      <c r="P103" s="10"/>
      <c r="Q103" s="10"/>
    </row>
    <row r="104" spans="1:17" ht="24.95" customHeight="1" thickBot="1" x14ac:dyDescent="0.3">
      <c r="A104" s="817" t="s">
        <v>2555</v>
      </c>
      <c r="B104" s="818"/>
      <c r="C104" s="819"/>
      <c r="D104" s="34" t="str">
        <f>DATA!B523</f>
        <v>Blank Form</v>
      </c>
      <c r="E104" s="397" t="str">
        <f>DATA!B524</f>
        <v>BF</v>
      </c>
      <c r="F104" s="101"/>
      <c r="G104" s="102"/>
      <c r="H104" s="101"/>
      <c r="I104" s="101"/>
      <c r="J104" s="101"/>
      <c r="K104" s="20"/>
      <c r="L104" s="10"/>
      <c r="M104" s="10"/>
      <c r="N104" s="10"/>
      <c r="O104" s="10"/>
      <c r="P104" s="10"/>
      <c r="Q104" s="10"/>
    </row>
    <row r="105" spans="1:17" ht="24.95" customHeight="1" thickBot="1" x14ac:dyDescent="0.3">
      <c r="A105" s="817" t="s">
        <v>2556</v>
      </c>
      <c r="B105" s="818"/>
      <c r="C105" s="819"/>
      <c r="D105" s="34" t="str">
        <f>DATA!B543</f>
        <v>Blank Form</v>
      </c>
      <c r="E105" s="398" t="str">
        <f>DATA!B544</f>
        <v>BF</v>
      </c>
      <c r="F105" s="101"/>
      <c r="G105" s="102"/>
      <c r="H105" s="101"/>
      <c r="I105" s="101"/>
      <c r="J105" s="101"/>
      <c r="K105" s="20"/>
      <c r="L105" s="10"/>
      <c r="M105" s="10"/>
      <c r="N105" s="10"/>
      <c r="O105" s="10"/>
      <c r="P105" s="10"/>
      <c r="Q105" s="10"/>
    </row>
    <row r="106" spans="1:17" ht="24.95" customHeight="1" thickBot="1" x14ac:dyDescent="0.3">
      <c r="A106" s="817" t="s">
        <v>2557</v>
      </c>
      <c r="B106" s="818"/>
      <c r="C106" s="819"/>
      <c r="D106" s="34" t="str">
        <f>DATA!B565</f>
        <v>Blank Form</v>
      </c>
      <c r="E106" s="100" t="str">
        <f>DATA!B566</f>
        <v>BF</v>
      </c>
      <c r="F106" s="101"/>
      <c r="G106" s="102"/>
      <c r="H106" s="101"/>
      <c r="I106" s="101"/>
      <c r="J106" s="101"/>
      <c r="K106" s="20"/>
      <c r="L106" s="10"/>
      <c r="M106" s="10"/>
      <c r="N106" s="10"/>
      <c r="O106" s="10"/>
      <c r="P106" s="10"/>
      <c r="Q106" s="10"/>
    </row>
    <row r="107" spans="1:17" ht="24.95" customHeight="1" thickBot="1" x14ac:dyDescent="0.3">
      <c r="A107" s="817" t="s">
        <v>2558</v>
      </c>
      <c r="B107" s="818"/>
      <c r="C107" s="819"/>
      <c r="D107" s="34" t="str">
        <f>DATA!B585</f>
        <v>Blank Form</v>
      </c>
      <c r="E107" s="100" t="str">
        <f>DATA!B586</f>
        <v>BF</v>
      </c>
      <c r="F107" s="101"/>
      <c r="G107" s="102"/>
      <c r="H107" s="101"/>
      <c r="I107" s="101"/>
      <c r="J107" s="101"/>
      <c r="K107" s="20"/>
      <c r="L107" s="10"/>
      <c r="M107" s="10"/>
      <c r="N107" s="10"/>
      <c r="O107" s="10"/>
      <c r="P107" s="10"/>
      <c r="Q107" s="10"/>
    </row>
    <row r="108" spans="1:17" ht="15.75" customHeight="1" thickBot="1" x14ac:dyDescent="0.3">
      <c r="A108" s="783" t="s">
        <v>1049</v>
      </c>
      <c r="B108" s="784"/>
      <c r="C108" s="785"/>
      <c r="D108" s="51"/>
      <c r="E108" s="406" t="str">
        <f>IF(OR(E102=definitions!$A$12,E103=definitions!$A$12,E104=definitions!$A$12,E105=definitions!$A$12,E106=definitions!$A$12,E107=definitions!$A$12),definitions!A39,IF(OR(E102=definitions!$A$11,E103=definitions!$A$11,E104=definitions!$A$11,E105=definitions!$A$11,E106=definitions!$A$11,E107=definitions!$A$11),definitions!$A$11,IF(OR(E102=definitions!$A$13,E103=definitions!$A$13,E104=definitions!$A$13,E105=definitions!$A$13,E106=definitions!$A$13,E107=definitions!$A$13),definitions!$A$13,SUM(E102:E107))))</f>
        <v>BF</v>
      </c>
      <c r="F108" s="101"/>
      <c r="G108" s="101"/>
      <c r="H108" s="101"/>
      <c r="I108" s="101"/>
      <c r="J108" s="101"/>
      <c r="K108" s="21"/>
      <c r="L108" s="10"/>
      <c r="M108" s="10"/>
      <c r="N108" s="10"/>
      <c r="O108" s="10"/>
      <c r="P108" s="10"/>
      <c r="Q108" s="10"/>
    </row>
    <row r="109" spans="1:17" ht="27.75" customHeight="1" thickBot="1" x14ac:dyDescent="0.3">
      <c r="A109" s="786" t="s">
        <v>1050</v>
      </c>
      <c r="B109" s="787"/>
      <c r="C109" s="788"/>
      <c r="D109" s="789" t="str">
        <f>DATA!B588</f>
        <v>Blank Form</v>
      </c>
      <c r="E109" s="790"/>
      <c r="F109" s="790"/>
      <c r="G109" s="791"/>
      <c r="H109" s="95"/>
      <c r="I109" s="95"/>
      <c r="J109" s="96"/>
      <c r="L109" s="10"/>
      <c r="M109" s="10"/>
      <c r="N109" s="10"/>
      <c r="O109" s="10"/>
      <c r="P109" s="10"/>
      <c r="Q109" s="10"/>
    </row>
    <row r="110" spans="1:17" ht="15.75" customHeight="1" x14ac:dyDescent="0.25">
      <c r="A110" s="96"/>
      <c r="B110" s="96"/>
      <c r="C110" s="96"/>
      <c r="D110" s="96"/>
      <c r="E110" s="96"/>
      <c r="F110" s="96"/>
      <c r="G110" s="96"/>
      <c r="H110" s="96"/>
      <c r="I110" s="96"/>
      <c r="J110" s="96"/>
      <c r="K110" s="96"/>
      <c r="L110" s="95"/>
      <c r="M110" s="95"/>
      <c r="N110" s="95"/>
      <c r="O110" s="95"/>
      <c r="P110" s="95"/>
      <c r="Q110" s="95"/>
    </row>
    <row r="111" spans="1:17" x14ac:dyDescent="0.25">
      <c r="A111" s="96"/>
      <c r="B111" s="96"/>
      <c r="C111" s="96"/>
      <c r="D111" s="96"/>
      <c r="E111" s="96"/>
      <c r="F111" s="96"/>
      <c r="G111" s="96"/>
      <c r="H111" s="96"/>
      <c r="I111" s="96"/>
      <c r="J111" s="96"/>
      <c r="K111" s="96"/>
      <c r="L111" s="95"/>
      <c r="M111" s="95"/>
      <c r="N111" s="95"/>
      <c r="O111" s="95"/>
      <c r="P111" s="95"/>
      <c r="Q111" s="95"/>
    </row>
    <row r="112" spans="1:17" x14ac:dyDescent="0.25">
      <c r="A112" s="96"/>
      <c r="B112" s="96"/>
      <c r="C112" s="96"/>
      <c r="D112" s="95"/>
      <c r="E112" s="95"/>
      <c r="F112" s="95"/>
      <c r="G112" s="95"/>
      <c r="H112" s="95"/>
      <c r="I112" s="95"/>
      <c r="J112" s="95"/>
      <c r="K112" s="95"/>
      <c r="L112" s="95"/>
      <c r="M112" s="95"/>
      <c r="N112" s="95"/>
      <c r="O112" s="95"/>
      <c r="P112" s="95"/>
      <c r="Q112" s="96"/>
    </row>
    <row r="113" spans="1:17" x14ac:dyDescent="0.25">
      <c r="A113" s="96"/>
      <c r="B113" s="96"/>
      <c r="C113" s="96"/>
      <c r="D113" s="95"/>
      <c r="E113" s="95"/>
      <c r="F113" s="95"/>
      <c r="G113" s="95"/>
      <c r="H113" s="95"/>
      <c r="I113" s="95"/>
      <c r="J113" s="95"/>
      <c r="K113" s="95"/>
      <c r="L113" s="95"/>
      <c r="M113" s="95"/>
      <c r="N113" s="95"/>
      <c r="O113" s="95"/>
      <c r="P113" s="95"/>
      <c r="Q113" s="96"/>
    </row>
    <row r="114" spans="1:17" ht="15.75" customHeight="1" x14ac:dyDescent="0.25">
      <c r="A114" s="96"/>
      <c r="B114" s="96"/>
      <c r="C114" s="96"/>
      <c r="D114" s="95"/>
      <c r="E114" s="95"/>
      <c r="F114" s="95"/>
      <c r="G114" s="95"/>
      <c r="H114" s="95"/>
      <c r="I114" s="95"/>
      <c r="J114" s="95"/>
      <c r="K114" s="95"/>
      <c r="L114" s="95"/>
      <c r="M114" s="95"/>
      <c r="N114" s="95"/>
      <c r="O114" s="95"/>
      <c r="P114" s="95"/>
      <c r="Q114" s="96"/>
    </row>
    <row r="115" spans="1:17" ht="15.75" customHeight="1" x14ac:dyDescent="0.25">
      <c r="A115" s="96"/>
      <c r="B115" s="96"/>
      <c r="C115" s="96"/>
      <c r="D115" s="95"/>
      <c r="E115" s="95"/>
      <c r="F115" s="95"/>
      <c r="G115" s="95"/>
      <c r="H115" s="95"/>
      <c r="I115" s="95"/>
      <c r="J115" s="95"/>
      <c r="K115" s="95"/>
      <c r="L115" s="95"/>
      <c r="M115" s="95"/>
      <c r="N115" s="95"/>
      <c r="O115" s="95"/>
      <c r="P115" s="95"/>
      <c r="Q115" s="96"/>
    </row>
    <row r="116" spans="1:17" ht="15.75" customHeight="1" x14ac:dyDescent="0.25">
      <c r="A116" s="96"/>
      <c r="B116" s="96"/>
      <c r="C116" s="96"/>
      <c r="D116" s="95"/>
      <c r="E116" s="95"/>
      <c r="F116" s="95"/>
      <c r="G116" s="95"/>
      <c r="H116" s="95"/>
      <c r="I116" s="95"/>
      <c r="J116" s="95"/>
      <c r="K116" s="95"/>
      <c r="L116" s="95"/>
      <c r="M116" s="95"/>
      <c r="N116" s="95"/>
      <c r="O116" s="95"/>
      <c r="P116" s="95"/>
      <c r="Q116" s="96"/>
    </row>
    <row r="117" spans="1:17" ht="15.75" customHeight="1" x14ac:dyDescent="0.25">
      <c r="A117" s="96"/>
      <c r="B117" s="96"/>
      <c r="C117" s="96"/>
      <c r="D117" s="95"/>
      <c r="E117" s="95"/>
      <c r="F117" s="95"/>
      <c r="G117" s="95"/>
      <c r="H117" s="95"/>
      <c r="I117" s="95"/>
      <c r="J117" s="95"/>
      <c r="K117" s="95"/>
      <c r="L117" s="95"/>
      <c r="M117" s="95"/>
      <c r="N117" s="95"/>
      <c r="O117" s="95"/>
      <c r="P117" s="95"/>
      <c r="Q117" s="96"/>
    </row>
    <row r="118" spans="1:17" ht="15.75" customHeight="1" x14ac:dyDescent="0.25">
      <c r="A118" s="96"/>
      <c r="B118" s="96"/>
      <c r="C118" s="96"/>
      <c r="D118" s="95"/>
      <c r="E118" s="95"/>
      <c r="F118" s="95"/>
      <c r="G118" s="95"/>
      <c r="H118" s="95"/>
      <c r="I118" s="95"/>
      <c r="J118" s="95"/>
      <c r="K118" s="95"/>
      <c r="L118" s="95"/>
      <c r="M118" s="95"/>
      <c r="N118" s="95"/>
      <c r="O118" s="95"/>
      <c r="P118" s="95"/>
      <c r="Q118" s="96"/>
    </row>
    <row r="119" spans="1:17" ht="15.75" customHeight="1" x14ac:dyDescent="0.25">
      <c r="A119" s="96"/>
      <c r="B119" s="96"/>
      <c r="C119" s="96"/>
      <c r="D119" s="95"/>
      <c r="E119" s="95"/>
      <c r="F119" s="95"/>
      <c r="G119" s="95"/>
      <c r="H119" s="95"/>
      <c r="I119" s="95"/>
      <c r="J119" s="95"/>
      <c r="K119" s="95"/>
      <c r="L119" s="95"/>
      <c r="M119" s="95"/>
      <c r="N119" s="95"/>
      <c r="O119" s="95"/>
      <c r="P119" s="95"/>
      <c r="Q119" s="96"/>
    </row>
    <row r="120" spans="1:17" ht="15.75" customHeight="1" x14ac:dyDescent="0.25">
      <c r="A120" s="96"/>
      <c r="B120" s="96"/>
      <c r="C120" s="96"/>
      <c r="D120" s="95"/>
      <c r="E120" s="95"/>
      <c r="F120" s="95"/>
      <c r="G120" s="95"/>
      <c r="H120" s="95"/>
      <c r="I120" s="95"/>
      <c r="J120" s="95"/>
      <c r="K120" s="95"/>
      <c r="L120" s="95"/>
      <c r="M120" s="95"/>
      <c r="N120" s="95"/>
      <c r="O120" s="95"/>
      <c r="P120" s="95"/>
      <c r="Q120" s="96"/>
    </row>
    <row r="121" spans="1:17" ht="15.75" customHeight="1" x14ac:dyDescent="0.25">
      <c r="A121" s="96"/>
      <c r="B121" s="96"/>
      <c r="C121" s="96"/>
      <c r="D121" s="95"/>
      <c r="E121" s="95"/>
      <c r="F121" s="95"/>
      <c r="G121" s="95"/>
      <c r="H121" s="95"/>
      <c r="I121" s="95"/>
      <c r="J121" s="95"/>
      <c r="K121" s="95"/>
      <c r="L121" s="95"/>
      <c r="M121" s="95"/>
      <c r="N121" s="95"/>
      <c r="O121" s="95"/>
      <c r="P121" s="95"/>
      <c r="Q121" s="96"/>
    </row>
    <row r="122" spans="1:17" x14ac:dyDescent="0.25">
      <c r="A122" s="96"/>
      <c r="B122" s="96"/>
      <c r="C122" s="96"/>
      <c r="D122" s="95"/>
      <c r="E122" s="95"/>
      <c r="F122" s="95"/>
      <c r="G122" s="95"/>
      <c r="H122" s="95"/>
      <c r="I122" s="95"/>
      <c r="J122" s="95"/>
      <c r="K122" s="95"/>
      <c r="L122" s="95"/>
      <c r="M122" s="95"/>
      <c r="N122" s="95"/>
      <c r="O122" s="95"/>
      <c r="P122" s="95"/>
      <c r="Q122" s="96"/>
    </row>
    <row r="123" spans="1:17" x14ac:dyDescent="0.25">
      <c r="A123" s="96"/>
      <c r="B123" s="96"/>
      <c r="C123" s="96"/>
      <c r="D123" s="96"/>
      <c r="E123" s="96"/>
      <c r="F123" s="96"/>
      <c r="G123" s="96"/>
      <c r="H123" s="96"/>
      <c r="I123" s="96"/>
      <c r="J123" s="96"/>
      <c r="K123" s="96"/>
      <c r="L123" s="95"/>
      <c r="M123" s="95"/>
      <c r="N123" s="95"/>
      <c r="O123" s="95"/>
      <c r="P123" s="95"/>
      <c r="Q123" s="95"/>
    </row>
    <row r="124" spans="1:17" x14ac:dyDescent="0.25">
      <c r="A124" s="96"/>
      <c r="B124" s="96"/>
      <c r="C124" s="96"/>
      <c r="D124" s="96"/>
      <c r="E124" s="96"/>
      <c r="F124" s="96"/>
      <c r="G124" s="96"/>
      <c r="H124" s="96"/>
      <c r="I124" s="96"/>
      <c r="J124" s="96"/>
      <c r="K124" s="96"/>
      <c r="L124" s="95"/>
      <c r="M124" s="95"/>
      <c r="N124" s="95"/>
      <c r="O124" s="95"/>
      <c r="P124" s="95"/>
      <c r="Q124" s="95"/>
    </row>
    <row r="125" spans="1:17" x14ac:dyDescent="0.25">
      <c r="A125" s="96"/>
      <c r="B125" s="96"/>
      <c r="C125" s="96"/>
      <c r="D125" s="96"/>
      <c r="E125" s="96"/>
      <c r="F125" s="96"/>
      <c r="G125" s="96"/>
      <c r="H125" s="96"/>
      <c r="I125" s="96"/>
      <c r="J125" s="96"/>
      <c r="K125" s="96"/>
      <c r="L125" s="95"/>
      <c r="M125" s="95"/>
      <c r="N125" s="95"/>
      <c r="O125" s="95"/>
      <c r="P125" s="95"/>
      <c r="Q125" s="95"/>
    </row>
    <row r="126" spans="1:17" x14ac:dyDescent="0.25">
      <c r="A126" s="96"/>
      <c r="B126" s="96"/>
      <c r="C126" s="96"/>
      <c r="D126" s="96"/>
      <c r="E126" s="96"/>
      <c r="F126" s="96"/>
      <c r="G126" s="96"/>
      <c r="H126" s="96"/>
      <c r="I126" s="96"/>
      <c r="J126" s="96"/>
      <c r="K126" s="96"/>
      <c r="L126" s="95"/>
      <c r="M126" s="95"/>
      <c r="N126" s="95"/>
      <c r="O126" s="95"/>
      <c r="P126" s="95"/>
      <c r="Q126" s="95"/>
    </row>
    <row r="127" spans="1:17" x14ac:dyDescent="0.25">
      <c r="A127" s="96"/>
      <c r="B127" s="96"/>
      <c r="C127" s="96"/>
      <c r="D127" s="96"/>
      <c r="E127" s="96"/>
      <c r="F127" s="96"/>
      <c r="G127" s="96"/>
      <c r="H127" s="96"/>
      <c r="I127" s="96"/>
      <c r="J127" s="96"/>
      <c r="K127" s="96"/>
      <c r="L127" s="95"/>
      <c r="M127" s="95"/>
      <c r="N127" s="95"/>
      <c r="O127" s="95"/>
      <c r="P127" s="95"/>
      <c r="Q127" s="95"/>
    </row>
    <row r="128" spans="1:17" x14ac:dyDescent="0.25">
      <c r="A128" s="96"/>
      <c r="B128" s="96"/>
      <c r="C128" s="96"/>
      <c r="D128" s="96"/>
      <c r="E128" s="96"/>
      <c r="F128" s="96"/>
      <c r="G128" s="96"/>
      <c r="H128" s="96"/>
      <c r="I128" s="96"/>
      <c r="J128" s="96"/>
      <c r="K128" s="96"/>
      <c r="L128" s="95"/>
      <c r="M128" s="95"/>
      <c r="N128" s="95"/>
      <c r="O128" s="95"/>
      <c r="P128" s="95"/>
      <c r="Q128" s="95"/>
    </row>
    <row r="129" spans="1:17" x14ac:dyDescent="0.25">
      <c r="A129" s="96"/>
      <c r="B129" s="96"/>
      <c r="C129" s="96"/>
      <c r="D129" s="96"/>
      <c r="E129" s="96"/>
      <c r="F129" s="96"/>
      <c r="G129" s="96"/>
      <c r="H129" s="96"/>
      <c r="I129" s="96"/>
      <c r="J129" s="96"/>
      <c r="K129" s="96"/>
      <c r="L129" s="95"/>
      <c r="M129" s="95"/>
      <c r="N129" s="95"/>
      <c r="O129" s="95"/>
      <c r="P129" s="95"/>
      <c r="Q129" s="95"/>
    </row>
    <row r="130" spans="1:17" x14ac:dyDescent="0.25">
      <c r="A130" s="96"/>
      <c r="B130" s="96"/>
      <c r="C130" s="96"/>
      <c r="D130" s="96"/>
      <c r="E130" s="96"/>
      <c r="F130" s="96"/>
      <c r="G130" s="96"/>
      <c r="H130" s="96"/>
      <c r="I130" s="96"/>
      <c r="J130" s="96"/>
      <c r="K130" s="96"/>
      <c r="L130" s="95"/>
      <c r="M130" s="95"/>
      <c r="N130" s="95"/>
      <c r="O130" s="95"/>
      <c r="P130" s="95"/>
      <c r="Q130" s="95"/>
    </row>
    <row r="131" spans="1:17" x14ac:dyDescent="0.25">
      <c r="A131" s="96"/>
      <c r="B131" s="96"/>
      <c r="C131" s="96"/>
      <c r="D131" s="96"/>
      <c r="E131" s="96"/>
      <c r="F131" s="96"/>
      <c r="G131" s="96"/>
      <c r="H131" s="96"/>
      <c r="I131" s="96"/>
      <c r="J131" s="96"/>
      <c r="K131" s="96"/>
      <c r="L131" s="95"/>
      <c r="M131" s="95"/>
      <c r="N131" s="95"/>
      <c r="O131" s="95"/>
      <c r="P131" s="95"/>
      <c r="Q131" s="95"/>
    </row>
    <row r="132" spans="1:17" x14ac:dyDescent="0.25">
      <c r="A132" s="96"/>
      <c r="B132" s="96"/>
      <c r="C132" s="96"/>
      <c r="D132" s="96"/>
      <c r="E132" s="96"/>
      <c r="F132" s="96"/>
      <c r="G132" s="96"/>
      <c r="H132" s="96"/>
      <c r="I132" s="96"/>
      <c r="J132" s="96"/>
      <c r="K132" s="96"/>
      <c r="L132" s="95"/>
      <c r="M132" s="95"/>
      <c r="N132" s="95"/>
      <c r="O132" s="95"/>
      <c r="P132" s="95"/>
      <c r="Q132" s="95"/>
    </row>
    <row r="133" spans="1:17" x14ac:dyDescent="0.25">
      <c r="A133" s="96"/>
      <c r="B133" s="96"/>
      <c r="C133" s="96"/>
      <c r="D133" s="96"/>
      <c r="E133" s="96"/>
      <c r="F133" s="96"/>
      <c r="G133" s="96"/>
      <c r="H133" s="96"/>
      <c r="I133" s="96"/>
      <c r="J133" s="96"/>
      <c r="K133" s="96"/>
      <c r="L133" s="95"/>
      <c r="M133" s="95"/>
      <c r="N133" s="95"/>
      <c r="O133" s="95"/>
      <c r="P133" s="95"/>
      <c r="Q133" s="95"/>
    </row>
  </sheetData>
  <sheetProtection password="C50A" sheet="1" objects="1" scenarios="1" selectLockedCells="1"/>
  <mergeCells count="148">
    <mergeCell ref="L68:O70"/>
    <mergeCell ref="B97:F97"/>
    <mergeCell ref="C7:D7"/>
    <mergeCell ref="B91:F91"/>
    <mergeCell ref="B92:F92"/>
    <mergeCell ref="B93:F93"/>
    <mergeCell ref="B94:F94"/>
    <mergeCell ref="B95:F95"/>
    <mergeCell ref="B96:F96"/>
    <mergeCell ref="B85:F85"/>
    <mergeCell ref="B86:F86"/>
    <mergeCell ref="B87:F87"/>
    <mergeCell ref="B88:F88"/>
    <mergeCell ref="B89:F89"/>
    <mergeCell ref="B90:F90"/>
    <mergeCell ref="A65:F67"/>
    <mergeCell ref="A57:J57"/>
    <mergeCell ref="A58:B58"/>
    <mergeCell ref="C58:D58"/>
    <mergeCell ref="E58:F58"/>
    <mergeCell ref="G58:H58"/>
    <mergeCell ref="I58:J58"/>
    <mergeCell ref="A55:J55"/>
    <mergeCell ref="A56:B56"/>
    <mergeCell ref="G89:K89"/>
    <mergeCell ref="G90:K90"/>
    <mergeCell ref="G91:K91"/>
    <mergeCell ref="G92:J92"/>
    <mergeCell ref="G96:J96"/>
    <mergeCell ref="G99:J99"/>
    <mergeCell ref="G83:K83"/>
    <mergeCell ref="G84:K84"/>
    <mergeCell ref="G85:K85"/>
    <mergeCell ref="G86:K86"/>
    <mergeCell ref="G87:K87"/>
    <mergeCell ref="G88:K88"/>
    <mergeCell ref="A107:C107"/>
    <mergeCell ref="A108:C108"/>
    <mergeCell ref="A109:C109"/>
    <mergeCell ref="D109:G109"/>
    <mergeCell ref="A101:C101"/>
    <mergeCell ref="A102:C102"/>
    <mergeCell ref="A103:C103"/>
    <mergeCell ref="A104:C104"/>
    <mergeCell ref="A105:C105"/>
    <mergeCell ref="A106:C106"/>
    <mergeCell ref="A68:F81"/>
    <mergeCell ref="G68:J81"/>
    <mergeCell ref="A82:F82"/>
    <mergeCell ref="G82:J82"/>
    <mergeCell ref="B83:F83"/>
    <mergeCell ref="B84:F84"/>
    <mergeCell ref="A59:B59"/>
    <mergeCell ref="C59:D59"/>
    <mergeCell ref="E59:F59"/>
    <mergeCell ref="G59:H59"/>
    <mergeCell ref="I59:J59"/>
    <mergeCell ref="I63:J64"/>
    <mergeCell ref="B63:B64"/>
    <mergeCell ref="G65:J67"/>
    <mergeCell ref="E56:F56"/>
    <mergeCell ref="G56:H56"/>
    <mergeCell ref="I56:J56"/>
    <mergeCell ref="A48:B48"/>
    <mergeCell ref="C48:D48"/>
    <mergeCell ref="E48:F48"/>
    <mergeCell ref="G48:H48"/>
    <mergeCell ref="I48:J48"/>
    <mergeCell ref="I53:J54"/>
    <mergeCell ref="B53:B54"/>
    <mergeCell ref="C56:D56"/>
    <mergeCell ref="I42:J43"/>
    <mergeCell ref="A44:J44"/>
    <mergeCell ref="A46:J46"/>
    <mergeCell ref="A47:B47"/>
    <mergeCell ref="C47:D47"/>
    <mergeCell ref="E47:F47"/>
    <mergeCell ref="G47:H47"/>
    <mergeCell ref="I47:J47"/>
    <mergeCell ref="A38:B38"/>
    <mergeCell ref="C38:D38"/>
    <mergeCell ref="E38:F38"/>
    <mergeCell ref="G38:H38"/>
    <mergeCell ref="I38:J38"/>
    <mergeCell ref="B42:B43"/>
    <mergeCell ref="A34:J34"/>
    <mergeCell ref="A36:J36"/>
    <mergeCell ref="A37:B37"/>
    <mergeCell ref="C37:D37"/>
    <mergeCell ref="E37:F37"/>
    <mergeCell ref="G37:H37"/>
    <mergeCell ref="I37:J37"/>
    <mergeCell ref="A28:B28"/>
    <mergeCell ref="C28:D28"/>
    <mergeCell ref="E28:F28"/>
    <mergeCell ref="G28:H28"/>
    <mergeCell ref="I28:J28"/>
    <mergeCell ref="I32:J33"/>
    <mergeCell ref="B32:B33"/>
    <mergeCell ref="A24:J24"/>
    <mergeCell ref="A26:J26"/>
    <mergeCell ref="A27:B27"/>
    <mergeCell ref="C27:D27"/>
    <mergeCell ref="E27:F27"/>
    <mergeCell ref="G27:H27"/>
    <mergeCell ref="I27:J27"/>
    <mergeCell ref="A18:B18"/>
    <mergeCell ref="C18:D18"/>
    <mergeCell ref="E18:F18"/>
    <mergeCell ref="G18:H18"/>
    <mergeCell ref="I18:J18"/>
    <mergeCell ref="I22:J23"/>
    <mergeCell ref="B22:B23"/>
    <mergeCell ref="C17:D17"/>
    <mergeCell ref="E17:F17"/>
    <mergeCell ref="G17:H17"/>
    <mergeCell ref="I17:J17"/>
    <mergeCell ref="I12:J13"/>
    <mergeCell ref="A14:J14"/>
    <mergeCell ref="C15:D15"/>
    <mergeCell ref="E15:F15"/>
    <mergeCell ref="G15:H15"/>
    <mergeCell ref="I15:J15"/>
    <mergeCell ref="B12:B13"/>
    <mergeCell ref="L12:P13"/>
    <mergeCell ref="L22:P23"/>
    <mergeCell ref="L32:P33"/>
    <mergeCell ref="L42:P43"/>
    <mergeCell ref="L53:P54"/>
    <mergeCell ref="L63:P64"/>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6:J16"/>
    <mergeCell ref="A17:B17"/>
  </mergeCells>
  <conditionalFormatting sqref="D106">
    <cfRule type="expression" dxfId="244" priority="71" stopIfTrue="1">
      <formula>($G$8="*")</formula>
    </cfRule>
  </conditionalFormatting>
  <conditionalFormatting sqref="D106">
    <cfRule type="expression" dxfId="243" priority="70" stopIfTrue="1">
      <formula>($H$8="*")</formula>
    </cfRule>
  </conditionalFormatting>
  <conditionalFormatting sqref="D106">
    <cfRule type="expression" dxfId="242" priority="69" stopIfTrue="1">
      <formula>($I$8="*")</formula>
    </cfRule>
  </conditionalFormatting>
  <conditionalFormatting sqref="D106">
    <cfRule type="expression" dxfId="241" priority="68" stopIfTrue="1">
      <formula>($J$8="*")</formula>
    </cfRule>
  </conditionalFormatting>
  <conditionalFormatting sqref="D106">
    <cfRule type="expression" dxfId="240" priority="67" stopIfTrue="1">
      <formula>($K$8="*")</formula>
    </cfRule>
  </conditionalFormatting>
  <conditionalFormatting sqref="E102">
    <cfRule type="expression" dxfId="239" priority="46" stopIfTrue="1">
      <formula>($K$5="*")</formula>
    </cfRule>
  </conditionalFormatting>
  <conditionalFormatting sqref="E102:E103">
    <cfRule type="expression" dxfId="238" priority="66" stopIfTrue="1">
      <formula>($I$5="*")</formula>
    </cfRule>
  </conditionalFormatting>
  <conditionalFormatting sqref="E103">
    <cfRule type="expression" dxfId="237" priority="65" stopIfTrue="1">
      <formula>($K$5="*")</formula>
    </cfRule>
  </conditionalFormatting>
  <conditionalFormatting sqref="E104">
    <cfRule type="expression" dxfId="236" priority="64" stopIfTrue="1">
      <formula>($G$6="*")</formula>
    </cfRule>
  </conditionalFormatting>
  <conditionalFormatting sqref="E104">
    <cfRule type="expression" dxfId="235" priority="63" stopIfTrue="1">
      <formula>($H$6="*")</formula>
    </cfRule>
  </conditionalFormatting>
  <conditionalFormatting sqref="E104">
    <cfRule type="expression" dxfId="234" priority="62" stopIfTrue="1">
      <formula>($I$6="*")</formula>
    </cfRule>
  </conditionalFormatting>
  <conditionalFormatting sqref="E104">
    <cfRule type="expression" dxfId="233" priority="61" stopIfTrue="1">
      <formula>($J$6="*")</formula>
    </cfRule>
  </conditionalFormatting>
  <conditionalFormatting sqref="E104">
    <cfRule type="expression" dxfId="232" priority="60" stopIfTrue="1">
      <formula>($K$6="*")</formula>
    </cfRule>
  </conditionalFormatting>
  <conditionalFormatting sqref="E105">
    <cfRule type="expression" dxfId="231" priority="59" stopIfTrue="1">
      <formula>($G$7="*")</formula>
    </cfRule>
  </conditionalFormatting>
  <conditionalFormatting sqref="E105">
    <cfRule type="expression" dxfId="230" priority="58" stopIfTrue="1">
      <formula>($H$7="*")</formula>
    </cfRule>
  </conditionalFormatting>
  <conditionalFormatting sqref="E105">
    <cfRule type="expression" dxfId="229" priority="57" stopIfTrue="1">
      <formula>($K$7="*")</formula>
    </cfRule>
  </conditionalFormatting>
  <conditionalFormatting sqref="E106">
    <cfRule type="expression" dxfId="228" priority="56" stopIfTrue="1">
      <formula>($G$8="*")</formula>
    </cfRule>
  </conditionalFormatting>
  <conditionalFormatting sqref="E106">
    <cfRule type="expression" dxfId="227" priority="55" stopIfTrue="1">
      <formula>($H$8="*")</formula>
    </cfRule>
  </conditionalFormatting>
  <conditionalFormatting sqref="E106">
    <cfRule type="expression" dxfId="226" priority="54" stopIfTrue="1">
      <formula>($I$8="*")</formula>
    </cfRule>
  </conditionalFormatting>
  <conditionalFormatting sqref="E106">
    <cfRule type="expression" dxfId="225" priority="53" stopIfTrue="1">
      <formula>($J$8="*")</formula>
    </cfRule>
  </conditionalFormatting>
  <conditionalFormatting sqref="E106">
    <cfRule type="expression" dxfId="224" priority="52" stopIfTrue="1">
      <formula>($K$8="*")</formula>
    </cfRule>
  </conditionalFormatting>
  <conditionalFormatting sqref="D107">
    <cfRule type="expression" dxfId="223" priority="41" stopIfTrue="1">
      <formula>($K$9="*")</formula>
    </cfRule>
  </conditionalFormatting>
  <conditionalFormatting sqref="D107">
    <cfRule type="expression" dxfId="222" priority="45" stopIfTrue="1">
      <formula>($G$9="*")</formula>
    </cfRule>
  </conditionalFormatting>
  <conditionalFormatting sqref="D107">
    <cfRule type="expression" dxfId="221" priority="44" stopIfTrue="1">
      <formula>($H$9="*")</formula>
    </cfRule>
  </conditionalFormatting>
  <conditionalFormatting sqref="D107">
    <cfRule type="expression" dxfId="220" priority="43" stopIfTrue="1">
      <formula>($I$9="*")</formula>
    </cfRule>
  </conditionalFormatting>
  <conditionalFormatting sqref="D107">
    <cfRule type="expression" dxfId="219" priority="42" stopIfTrue="1">
      <formula>($J$9="*")</formula>
    </cfRule>
  </conditionalFormatting>
  <conditionalFormatting sqref="E107">
    <cfRule type="expression" dxfId="218" priority="36" stopIfTrue="1">
      <formula>($K$9="*")</formula>
    </cfRule>
  </conditionalFormatting>
  <conditionalFormatting sqref="E107">
    <cfRule type="expression" dxfId="217" priority="40" stopIfTrue="1">
      <formula>($G$9="*")</formula>
    </cfRule>
  </conditionalFormatting>
  <conditionalFormatting sqref="E107">
    <cfRule type="expression" dxfId="216" priority="39" stopIfTrue="1">
      <formula>($H$9="*")</formula>
    </cfRule>
  </conditionalFormatting>
  <conditionalFormatting sqref="E107">
    <cfRule type="expression" dxfId="215" priority="38" stopIfTrue="1">
      <formula>($I$9="*")</formula>
    </cfRule>
  </conditionalFormatting>
  <conditionalFormatting sqref="E107">
    <cfRule type="expression" dxfId="214" priority="37" stopIfTrue="1">
      <formula>($J$9="*")</formula>
    </cfRule>
  </conditionalFormatting>
  <conditionalFormatting sqref="D102:D105">
    <cfRule type="expression" dxfId="213" priority="26" stopIfTrue="1">
      <formula>($K$9="*")</formula>
    </cfRule>
  </conditionalFormatting>
  <conditionalFormatting sqref="D102:D105">
    <cfRule type="expression" dxfId="212" priority="30" stopIfTrue="1">
      <formula>($G$9="*")</formula>
    </cfRule>
  </conditionalFormatting>
  <conditionalFormatting sqref="D102:D105">
    <cfRule type="expression" dxfId="211" priority="29" stopIfTrue="1">
      <formula>($H$9="*")</formula>
    </cfRule>
  </conditionalFormatting>
  <conditionalFormatting sqref="D102:D105">
    <cfRule type="expression" dxfId="210" priority="28" stopIfTrue="1">
      <formula>($I$9="*")</formula>
    </cfRule>
  </conditionalFormatting>
  <conditionalFormatting sqref="D102:D105">
    <cfRule type="expression" dxfId="209" priority="27" stopIfTrue="1">
      <formula>($J$9="*")</formula>
    </cfRule>
  </conditionalFormatting>
  <conditionalFormatting sqref="E102:E103">
    <cfRule type="expression" dxfId="208" priority="72" stopIfTrue="1">
      <formula>(#REF!="*")</formula>
    </cfRule>
  </conditionalFormatting>
  <conditionalFormatting sqref="E102:E103">
    <cfRule type="expression" dxfId="207" priority="73" stopIfTrue="1">
      <formula>($G$5="*")</formula>
    </cfRule>
  </conditionalFormatting>
  <conditionalFormatting sqref="E102:E103">
    <cfRule type="expression" dxfId="206" priority="74" stopIfTrue="1">
      <formula>(#REF!="*")</formula>
    </cfRule>
  </conditionalFormatting>
  <conditionalFormatting sqref="E105">
    <cfRule type="expression" dxfId="205" priority="75" stopIfTrue="1">
      <formula>(#REF!="*")</formula>
    </cfRule>
  </conditionalFormatting>
  <conditionalFormatting sqref="E105">
    <cfRule type="expression" dxfId="204" priority="76" stopIfTrue="1">
      <formula>($J$7="*")</formula>
    </cfRule>
  </conditionalFormatting>
  <pageMargins left="0" right="0" top="0.5" bottom="0" header="0.5" footer="0.5"/>
  <pageSetup orientation="portrait" horizontalDpi="4294967292" verticalDpi="4294967292" r:id="rId1"/>
  <headerFooter alignWithMargins="0"/>
  <rowBreaks count="1" manualBreakCount="1">
    <brk id="8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9525</xdr:colOff>
                    <xdr:row>82</xdr:row>
                    <xdr:rowOff>276225</xdr:rowOff>
                  </from>
                  <to>
                    <xdr:col>5</xdr:col>
                    <xdr:colOff>304800</xdr:colOff>
                    <xdr:row>83</xdr:row>
                    <xdr:rowOff>247650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0</xdr:col>
                    <xdr:colOff>9525</xdr:colOff>
                    <xdr:row>83</xdr:row>
                    <xdr:rowOff>266700</xdr:rowOff>
                  </from>
                  <to>
                    <xdr:col>2</xdr:col>
                    <xdr:colOff>152400</xdr:colOff>
                    <xdr:row>84</xdr:row>
                    <xdr:rowOff>209550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0</xdr:col>
                    <xdr:colOff>9525</xdr:colOff>
                    <xdr:row>84</xdr:row>
                    <xdr:rowOff>266700</xdr:rowOff>
                  </from>
                  <to>
                    <xdr:col>2</xdr:col>
                    <xdr:colOff>209550</xdr:colOff>
                    <xdr:row>85</xdr:row>
                    <xdr:rowOff>209550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0</xdr:col>
                    <xdr:colOff>9525</xdr:colOff>
                    <xdr:row>85</xdr:row>
                    <xdr:rowOff>266700</xdr:rowOff>
                  </from>
                  <to>
                    <xdr:col>2</xdr:col>
                    <xdr:colOff>190500</xdr:colOff>
                    <xdr:row>86</xdr:row>
                    <xdr:rowOff>200025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0</xdr:col>
                    <xdr:colOff>9525</xdr:colOff>
                    <xdr:row>86</xdr:row>
                    <xdr:rowOff>257175</xdr:rowOff>
                  </from>
                  <to>
                    <xdr:col>2</xdr:col>
                    <xdr:colOff>171450</xdr:colOff>
                    <xdr:row>87</xdr:row>
                    <xdr:rowOff>200025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9525</xdr:colOff>
                    <xdr:row>87</xdr:row>
                    <xdr:rowOff>257175</xdr:rowOff>
                  </from>
                  <to>
                    <xdr:col>2</xdr:col>
                    <xdr:colOff>171450</xdr:colOff>
                    <xdr:row>88</xdr:row>
                    <xdr:rowOff>200025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0</xdr:col>
                    <xdr:colOff>9525</xdr:colOff>
                    <xdr:row>88</xdr:row>
                    <xdr:rowOff>257175</xdr:rowOff>
                  </from>
                  <to>
                    <xdr:col>2</xdr:col>
                    <xdr:colOff>171450</xdr:colOff>
                    <xdr:row>89</xdr:row>
                    <xdr:rowOff>190500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0</xdr:col>
                    <xdr:colOff>9525</xdr:colOff>
                    <xdr:row>89</xdr:row>
                    <xdr:rowOff>238125</xdr:rowOff>
                  </from>
                  <to>
                    <xdr:col>2</xdr:col>
                    <xdr:colOff>152400</xdr:colOff>
                    <xdr:row>90</xdr:row>
                    <xdr:rowOff>180975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0</xdr:col>
                    <xdr:colOff>9525</xdr:colOff>
                    <xdr:row>82</xdr:row>
                    <xdr:rowOff>0</xdr:rowOff>
                  </from>
                  <to>
                    <xdr:col>2</xdr:col>
                    <xdr:colOff>142875</xdr:colOff>
                    <xdr:row>82</xdr:row>
                    <xdr:rowOff>219075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0</xdr:col>
                    <xdr:colOff>9525</xdr:colOff>
                    <xdr:row>90</xdr:row>
                    <xdr:rowOff>238125</xdr:rowOff>
                  </from>
                  <to>
                    <xdr:col>2</xdr:col>
                    <xdr:colOff>142875</xdr:colOff>
                    <xdr:row>91</xdr:row>
                    <xdr:rowOff>180975</xdr:rowOff>
                  </to>
                </anchor>
              </controlPr>
            </control>
          </mc:Choice>
        </mc:AlternateContent>
        <mc:AlternateContent xmlns:mc="http://schemas.openxmlformats.org/markup-compatibility/2006">
          <mc:Choice Requires="x14">
            <control shapeId="31760" r:id="rId14" name="Check Box 16">
              <controlPr defaultSize="0" autoFill="0" autoLine="0" autoPict="0">
                <anchor moveWithCells="1">
                  <from>
                    <xdr:col>0</xdr:col>
                    <xdr:colOff>9525</xdr:colOff>
                    <xdr:row>91</xdr:row>
                    <xdr:rowOff>238125</xdr:rowOff>
                  </from>
                  <to>
                    <xdr:col>2</xdr:col>
                    <xdr:colOff>142875</xdr:colOff>
                    <xdr:row>92</xdr:row>
                    <xdr:rowOff>180975</xdr:rowOff>
                  </to>
                </anchor>
              </controlPr>
            </control>
          </mc:Choice>
        </mc:AlternateContent>
        <mc:AlternateContent xmlns:mc="http://schemas.openxmlformats.org/markup-compatibility/2006">
          <mc:Choice Requires="x14">
            <control shapeId="31761" r:id="rId15" name="Check Box 17">
              <controlPr defaultSize="0" autoFill="0" autoLine="0" autoPict="0">
                <anchor moveWithCells="1">
                  <from>
                    <xdr:col>0</xdr:col>
                    <xdr:colOff>9525</xdr:colOff>
                    <xdr:row>92</xdr:row>
                    <xdr:rowOff>238125</xdr:rowOff>
                  </from>
                  <to>
                    <xdr:col>2</xdr:col>
                    <xdr:colOff>142875</xdr:colOff>
                    <xdr:row>93</xdr:row>
                    <xdr:rowOff>180975</xdr:rowOff>
                  </to>
                </anchor>
              </controlPr>
            </control>
          </mc:Choice>
        </mc:AlternateContent>
        <mc:AlternateContent xmlns:mc="http://schemas.openxmlformats.org/markup-compatibility/2006">
          <mc:Choice Requires="x14">
            <control shapeId="31762" r:id="rId16" name="Check Box 18">
              <controlPr defaultSize="0" autoFill="0" autoLine="0" autoPict="0">
                <anchor moveWithCells="1">
                  <from>
                    <xdr:col>0</xdr:col>
                    <xdr:colOff>9525</xdr:colOff>
                    <xdr:row>93</xdr:row>
                    <xdr:rowOff>238125</xdr:rowOff>
                  </from>
                  <to>
                    <xdr:col>2</xdr:col>
                    <xdr:colOff>142875</xdr:colOff>
                    <xdr:row>94</xdr:row>
                    <xdr:rowOff>180975</xdr:rowOff>
                  </to>
                </anchor>
              </controlPr>
            </control>
          </mc:Choice>
        </mc:AlternateContent>
        <mc:AlternateContent xmlns:mc="http://schemas.openxmlformats.org/markup-compatibility/2006">
          <mc:Choice Requires="x14">
            <control shapeId="31763" r:id="rId17" name="Check Box 19">
              <controlPr defaultSize="0" autoFill="0" autoLine="0" autoPict="0">
                <anchor moveWithCells="1">
                  <from>
                    <xdr:col>0</xdr:col>
                    <xdr:colOff>9525</xdr:colOff>
                    <xdr:row>94</xdr:row>
                    <xdr:rowOff>238125</xdr:rowOff>
                  </from>
                  <to>
                    <xdr:col>2</xdr:col>
                    <xdr:colOff>142875</xdr:colOff>
                    <xdr:row>95</xdr:row>
                    <xdr:rowOff>180975</xdr:rowOff>
                  </to>
                </anchor>
              </controlPr>
            </control>
          </mc:Choice>
        </mc:AlternateContent>
        <mc:AlternateContent xmlns:mc="http://schemas.openxmlformats.org/markup-compatibility/2006">
          <mc:Choice Requires="x14">
            <control shapeId="31764" r:id="rId18" name="Check Box 20">
              <controlPr defaultSize="0" autoFill="0" autoLine="0" autoPict="0">
                <anchor moveWithCells="1">
                  <from>
                    <xdr:col>0</xdr:col>
                    <xdr:colOff>9525</xdr:colOff>
                    <xdr:row>96</xdr:row>
                    <xdr:rowOff>0</xdr:rowOff>
                  </from>
                  <to>
                    <xdr:col>2</xdr:col>
                    <xdr:colOff>142875</xdr:colOff>
                    <xdr:row>96</xdr:row>
                    <xdr:rowOff>219075</xdr:rowOff>
                  </to>
                </anchor>
              </controlPr>
            </control>
          </mc:Choice>
        </mc:AlternateContent>
        <mc:AlternateContent xmlns:mc="http://schemas.openxmlformats.org/markup-compatibility/2006">
          <mc:Choice Requires="x14">
            <control shapeId="31765" r:id="rId19" name="Check Box 21">
              <controlPr defaultSize="0" autoFill="0" autoLine="0" autoPict="0">
                <anchor moveWithCells="1">
                  <from>
                    <xdr:col>0</xdr:col>
                    <xdr:colOff>9525</xdr:colOff>
                    <xdr:row>97</xdr:row>
                    <xdr:rowOff>38100</xdr:rowOff>
                  </from>
                  <to>
                    <xdr:col>0</xdr:col>
                    <xdr:colOff>190500</xdr:colOff>
                    <xdr:row>98</xdr:row>
                    <xdr:rowOff>0</xdr:rowOff>
                  </to>
                </anchor>
              </controlPr>
            </control>
          </mc:Choice>
        </mc:AlternateContent>
        <mc:AlternateContent xmlns:mc="http://schemas.openxmlformats.org/markup-compatibility/2006">
          <mc:Choice Requires="x14">
            <control shapeId="31767" r:id="rId20" name="Check Box 23">
              <controlPr defaultSize="0" autoFill="0" autoLine="0" autoPict="0">
                <anchor moveWithCells="1">
                  <from>
                    <xdr:col>0</xdr:col>
                    <xdr:colOff>38100</xdr:colOff>
                    <xdr:row>5</xdr:row>
                    <xdr:rowOff>371475</xdr:rowOff>
                  </from>
                  <to>
                    <xdr:col>1</xdr:col>
                    <xdr:colOff>952500</xdr:colOff>
                    <xdr:row>5</xdr:row>
                    <xdr:rowOff>666750</xdr:rowOff>
                  </to>
                </anchor>
              </controlPr>
            </control>
          </mc:Choice>
        </mc:AlternateContent>
        <mc:AlternateContent xmlns:mc="http://schemas.openxmlformats.org/markup-compatibility/2006">
          <mc:Choice Requires="x14">
            <control shapeId="31768" r:id="rId21" name="Check Box 24">
              <controlPr defaultSize="0" autoFill="0" autoLine="0" autoPict="0">
                <anchor moveWithCells="1">
                  <from>
                    <xdr:col>0</xdr:col>
                    <xdr:colOff>38100</xdr:colOff>
                    <xdr:row>6</xdr:row>
                    <xdr:rowOff>371475</xdr:rowOff>
                  </from>
                  <to>
                    <xdr:col>1</xdr:col>
                    <xdr:colOff>952500</xdr:colOff>
                    <xdr:row>6</xdr:row>
                    <xdr:rowOff>742950</xdr:rowOff>
                  </to>
                </anchor>
              </controlPr>
            </control>
          </mc:Choice>
        </mc:AlternateContent>
        <mc:AlternateContent xmlns:mc="http://schemas.openxmlformats.org/markup-compatibility/2006">
          <mc:Choice Requires="x14">
            <control shapeId="31769" r:id="rId22" name="Check Box 25">
              <controlPr defaultSize="0" autoFill="0" autoLine="0" autoPict="0">
                <anchor moveWithCells="1">
                  <from>
                    <xdr:col>0</xdr:col>
                    <xdr:colOff>38100</xdr:colOff>
                    <xdr:row>7</xdr:row>
                    <xdr:rowOff>238125</xdr:rowOff>
                  </from>
                  <to>
                    <xdr:col>1</xdr:col>
                    <xdr:colOff>952500</xdr:colOff>
                    <xdr:row>7</xdr:row>
                    <xdr:rowOff>581025</xdr:rowOff>
                  </to>
                </anchor>
              </controlPr>
            </control>
          </mc:Choice>
        </mc:AlternateContent>
        <mc:AlternateContent xmlns:mc="http://schemas.openxmlformats.org/markup-compatibility/2006">
          <mc:Choice Requires="x14">
            <control shapeId="31771" r:id="rId23" name="Check Box 27">
              <controlPr defaultSize="0" autoFill="0" autoLine="0" autoPict="0">
                <anchor moveWithCells="1">
                  <from>
                    <xdr:col>2</xdr:col>
                    <xdr:colOff>38100</xdr:colOff>
                    <xdr:row>5</xdr:row>
                    <xdr:rowOff>276225</xdr:rowOff>
                  </from>
                  <to>
                    <xdr:col>3</xdr:col>
                    <xdr:colOff>952500</xdr:colOff>
                    <xdr:row>5</xdr:row>
                    <xdr:rowOff>828675</xdr:rowOff>
                  </to>
                </anchor>
              </controlPr>
            </control>
          </mc:Choice>
        </mc:AlternateContent>
        <mc:AlternateContent xmlns:mc="http://schemas.openxmlformats.org/markup-compatibility/2006">
          <mc:Choice Requires="x14">
            <control shapeId="31772" r:id="rId24" name="Check Box 28">
              <controlPr defaultSize="0" autoFill="0" autoLine="0" autoPict="0">
                <anchor moveWithCells="1">
                  <from>
                    <xdr:col>2</xdr:col>
                    <xdr:colOff>38100</xdr:colOff>
                    <xdr:row>7</xdr:row>
                    <xdr:rowOff>228600</xdr:rowOff>
                  </from>
                  <to>
                    <xdr:col>3</xdr:col>
                    <xdr:colOff>952500</xdr:colOff>
                    <xdr:row>7</xdr:row>
                    <xdr:rowOff>609600</xdr:rowOff>
                  </to>
                </anchor>
              </controlPr>
            </control>
          </mc:Choice>
        </mc:AlternateContent>
        <mc:AlternateContent xmlns:mc="http://schemas.openxmlformats.org/markup-compatibility/2006">
          <mc:Choice Requires="x14">
            <control shapeId="31773" r:id="rId25" name="Check Box 29">
              <controlPr defaultSize="0" autoFill="0" autoLine="0" autoPict="0">
                <anchor moveWithCells="1">
                  <from>
                    <xdr:col>2</xdr:col>
                    <xdr:colOff>38100</xdr:colOff>
                    <xdr:row>8</xdr:row>
                    <xdr:rowOff>57150</xdr:rowOff>
                  </from>
                  <to>
                    <xdr:col>3</xdr:col>
                    <xdr:colOff>952500</xdr:colOff>
                    <xdr:row>8</xdr:row>
                    <xdr:rowOff>733425</xdr:rowOff>
                  </to>
                </anchor>
              </controlPr>
            </control>
          </mc:Choice>
        </mc:AlternateContent>
        <mc:AlternateContent xmlns:mc="http://schemas.openxmlformats.org/markup-compatibility/2006">
          <mc:Choice Requires="x14">
            <control shapeId="31774" r:id="rId26" name="Check Box 30">
              <controlPr defaultSize="0" autoFill="0" autoLine="0" autoPict="0">
                <anchor moveWithCells="1">
                  <from>
                    <xdr:col>2</xdr:col>
                    <xdr:colOff>38100</xdr:colOff>
                    <xdr:row>9</xdr:row>
                    <xdr:rowOff>66675</xdr:rowOff>
                  </from>
                  <to>
                    <xdr:col>3</xdr:col>
                    <xdr:colOff>952500</xdr:colOff>
                    <xdr:row>9</xdr:row>
                    <xdr:rowOff>409575</xdr:rowOff>
                  </to>
                </anchor>
              </controlPr>
            </control>
          </mc:Choice>
        </mc:AlternateContent>
        <mc:AlternateContent xmlns:mc="http://schemas.openxmlformats.org/markup-compatibility/2006">
          <mc:Choice Requires="x14">
            <control shapeId="31775" r:id="rId27" name="Check Box 31">
              <controlPr defaultSize="0" autoFill="0" autoLine="0" autoPict="0">
                <anchor moveWithCells="1">
                  <from>
                    <xdr:col>2</xdr:col>
                    <xdr:colOff>38100</xdr:colOff>
                    <xdr:row>10</xdr:row>
                    <xdr:rowOff>28575</xdr:rowOff>
                  </from>
                  <to>
                    <xdr:col>3</xdr:col>
                    <xdr:colOff>952500</xdr:colOff>
                    <xdr:row>10</xdr:row>
                    <xdr:rowOff>390525</xdr:rowOff>
                  </to>
                </anchor>
              </controlPr>
            </control>
          </mc:Choice>
        </mc:AlternateContent>
        <mc:AlternateContent xmlns:mc="http://schemas.openxmlformats.org/markup-compatibility/2006">
          <mc:Choice Requires="x14">
            <control shapeId="31776" r:id="rId28" name="Check Box 32">
              <controlPr defaultSize="0" autoFill="0" autoLine="0" autoPict="0">
                <anchor moveWithCells="1">
                  <from>
                    <xdr:col>4</xdr:col>
                    <xdr:colOff>38100</xdr:colOff>
                    <xdr:row>5</xdr:row>
                    <xdr:rowOff>0</xdr:rowOff>
                  </from>
                  <to>
                    <xdr:col>5</xdr:col>
                    <xdr:colOff>914400</xdr:colOff>
                    <xdr:row>6</xdr:row>
                    <xdr:rowOff>19050</xdr:rowOff>
                  </to>
                </anchor>
              </controlPr>
            </control>
          </mc:Choice>
        </mc:AlternateContent>
        <mc:AlternateContent xmlns:mc="http://schemas.openxmlformats.org/markup-compatibility/2006">
          <mc:Choice Requires="x14">
            <control shapeId="31777" r:id="rId29" name="Check Box 33">
              <controlPr defaultSize="0" autoFill="0" autoLine="0" autoPict="0">
                <anchor moveWithCells="1">
                  <from>
                    <xdr:col>4</xdr:col>
                    <xdr:colOff>38100</xdr:colOff>
                    <xdr:row>6</xdr:row>
                    <xdr:rowOff>0</xdr:rowOff>
                  </from>
                  <to>
                    <xdr:col>5</xdr:col>
                    <xdr:colOff>914400</xdr:colOff>
                    <xdr:row>7</xdr:row>
                    <xdr:rowOff>0</xdr:rowOff>
                  </to>
                </anchor>
              </controlPr>
            </control>
          </mc:Choice>
        </mc:AlternateContent>
        <mc:AlternateContent xmlns:mc="http://schemas.openxmlformats.org/markup-compatibility/2006">
          <mc:Choice Requires="x14">
            <control shapeId="31778" r:id="rId30" name="Check Box 34">
              <controlPr defaultSize="0" autoFill="0" autoLine="0" autoPict="0">
                <anchor moveWithCells="1">
                  <from>
                    <xdr:col>6</xdr:col>
                    <xdr:colOff>38100</xdr:colOff>
                    <xdr:row>5</xdr:row>
                    <xdr:rowOff>66675</xdr:rowOff>
                  </from>
                  <to>
                    <xdr:col>7</xdr:col>
                    <xdr:colOff>952500</xdr:colOff>
                    <xdr:row>5</xdr:row>
                    <xdr:rowOff>933450</xdr:rowOff>
                  </to>
                </anchor>
              </controlPr>
            </control>
          </mc:Choice>
        </mc:AlternateContent>
        <mc:AlternateContent xmlns:mc="http://schemas.openxmlformats.org/markup-compatibility/2006">
          <mc:Choice Requires="x14">
            <control shapeId="31779" r:id="rId31" name="Check Box 35">
              <controlPr defaultSize="0" autoFill="0" autoLine="0" autoPict="0">
                <anchor moveWithCells="1">
                  <from>
                    <xdr:col>8</xdr:col>
                    <xdr:colOff>38100</xdr:colOff>
                    <xdr:row>5</xdr:row>
                    <xdr:rowOff>228600</xdr:rowOff>
                  </from>
                  <to>
                    <xdr:col>9</xdr:col>
                    <xdr:colOff>952500</xdr:colOff>
                    <xdr:row>5</xdr:row>
                    <xdr:rowOff>857250</xdr:rowOff>
                  </to>
                </anchor>
              </controlPr>
            </control>
          </mc:Choice>
        </mc:AlternateContent>
        <mc:AlternateContent xmlns:mc="http://schemas.openxmlformats.org/markup-compatibility/2006">
          <mc:Choice Requires="x14">
            <control shapeId="31780" r:id="rId32" name="Check Box 36">
              <controlPr defaultSize="0" autoFill="0" autoLine="0" autoPict="0">
                <anchor moveWithCells="1">
                  <from>
                    <xdr:col>8</xdr:col>
                    <xdr:colOff>38100</xdr:colOff>
                    <xdr:row>6</xdr:row>
                    <xdr:rowOff>114300</xdr:rowOff>
                  </from>
                  <to>
                    <xdr:col>9</xdr:col>
                    <xdr:colOff>952500</xdr:colOff>
                    <xdr:row>6</xdr:row>
                    <xdr:rowOff>981075</xdr:rowOff>
                  </to>
                </anchor>
              </controlPr>
            </control>
          </mc:Choice>
        </mc:AlternateContent>
        <mc:AlternateContent xmlns:mc="http://schemas.openxmlformats.org/markup-compatibility/2006">
          <mc:Choice Requires="x14">
            <control shapeId="31781" r:id="rId33" name="Check Box 37">
              <controlPr defaultSize="0" autoFill="0" autoLine="0" autoPict="0">
                <anchor moveWithCells="1">
                  <from>
                    <xdr:col>8</xdr:col>
                    <xdr:colOff>38100</xdr:colOff>
                    <xdr:row>7</xdr:row>
                    <xdr:rowOff>76200</xdr:rowOff>
                  </from>
                  <to>
                    <xdr:col>9</xdr:col>
                    <xdr:colOff>952500</xdr:colOff>
                    <xdr:row>7</xdr:row>
                    <xdr:rowOff>781050</xdr:rowOff>
                  </to>
                </anchor>
              </controlPr>
            </control>
          </mc:Choice>
        </mc:AlternateContent>
        <mc:AlternateContent xmlns:mc="http://schemas.openxmlformats.org/markup-compatibility/2006">
          <mc:Choice Requires="x14">
            <control shapeId="31782" r:id="rId34" name="Check Box 38">
              <controlPr defaultSize="0" autoFill="0" autoLine="0" autoPict="0">
                <anchor moveWithCells="1">
                  <from>
                    <xdr:col>0</xdr:col>
                    <xdr:colOff>38100</xdr:colOff>
                    <xdr:row>18</xdr:row>
                    <xdr:rowOff>104775</xdr:rowOff>
                  </from>
                  <to>
                    <xdr:col>1</xdr:col>
                    <xdr:colOff>952500</xdr:colOff>
                    <xdr:row>18</xdr:row>
                    <xdr:rowOff>981075</xdr:rowOff>
                  </to>
                </anchor>
              </controlPr>
            </control>
          </mc:Choice>
        </mc:AlternateContent>
        <mc:AlternateContent xmlns:mc="http://schemas.openxmlformats.org/markup-compatibility/2006">
          <mc:Choice Requires="x14">
            <control shapeId="31783" r:id="rId35" name="Check Box 39">
              <controlPr defaultSize="0" autoFill="0" autoLine="0" autoPict="0">
                <anchor moveWithCells="1">
                  <from>
                    <xdr:col>2</xdr:col>
                    <xdr:colOff>38100</xdr:colOff>
                    <xdr:row>18</xdr:row>
                    <xdr:rowOff>47625</xdr:rowOff>
                  </from>
                  <to>
                    <xdr:col>3</xdr:col>
                    <xdr:colOff>952500</xdr:colOff>
                    <xdr:row>18</xdr:row>
                    <xdr:rowOff>1057275</xdr:rowOff>
                  </to>
                </anchor>
              </controlPr>
            </control>
          </mc:Choice>
        </mc:AlternateContent>
        <mc:AlternateContent xmlns:mc="http://schemas.openxmlformats.org/markup-compatibility/2006">
          <mc:Choice Requires="x14">
            <control shapeId="31784" r:id="rId36" name="Check Box 40">
              <controlPr defaultSize="0" autoFill="0" autoLine="0" autoPict="0">
                <anchor moveWithCells="1">
                  <from>
                    <xdr:col>4</xdr:col>
                    <xdr:colOff>38100</xdr:colOff>
                    <xdr:row>18</xdr:row>
                    <xdr:rowOff>285750</xdr:rowOff>
                  </from>
                  <to>
                    <xdr:col>5</xdr:col>
                    <xdr:colOff>914400</xdr:colOff>
                    <xdr:row>18</xdr:row>
                    <xdr:rowOff>800100</xdr:rowOff>
                  </to>
                </anchor>
              </controlPr>
            </control>
          </mc:Choice>
        </mc:AlternateContent>
        <mc:AlternateContent xmlns:mc="http://schemas.openxmlformats.org/markup-compatibility/2006">
          <mc:Choice Requires="x14">
            <control shapeId="31785" r:id="rId37" name="Check Box 41">
              <controlPr defaultSize="0" autoFill="0" autoLine="0" autoPict="0">
                <anchor moveWithCells="1">
                  <from>
                    <xdr:col>4</xdr:col>
                    <xdr:colOff>38100</xdr:colOff>
                    <xdr:row>18</xdr:row>
                    <xdr:rowOff>1047750</xdr:rowOff>
                  </from>
                  <to>
                    <xdr:col>5</xdr:col>
                    <xdr:colOff>914400</xdr:colOff>
                    <xdr:row>20</xdr:row>
                    <xdr:rowOff>95250</xdr:rowOff>
                  </to>
                </anchor>
              </controlPr>
            </control>
          </mc:Choice>
        </mc:AlternateContent>
        <mc:AlternateContent xmlns:mc="http://schemas.openxmlformats.org/markup-compatibility/2006">
          <mc:Choice Requires="x14">
            <control shapeId="31786" r:id="rId38" name="Check Box 42">
              <controlPr defaultSize="0" autoFill="0" autoLine="0" autoPict="0">
                <anchor moveWithCells="1">
                  <from>
                    <xdr:col>6</xdr:col>
                    <xdr:colOff>38100</xdr:colOff>
                    <xdr:row>18</xdr:row>
                    <xdr:rowOff>266700</xdr:rowOff>
                  </from>
                  <to>
                    <xdr:col>7</xdr:col>
                    <xdr:colOff>952500</xdr:colOff>
                    <xdr:row>18</xdr:row>
                    <xdr:rowOff>828675</xdr:rowOff>
                  </to>
                </anchor>
              </controlPr>
            </control>
          </mc:Choice>
        </mc:AlternateContent>
        <mc:AlternateContent xmlns:mc="http://schemas.openxmlformats.org/markup-compatibility/2006">
          <mc:Choice Requires="x14">
            <control shapeId="31787" r:id="rId39" name="Check Box 43">
              <controlPr defaultSize="0" autoFill="0" autoLine="0" autoPict="0">
                <anchor moveWithCells="1">
                  <from>
                    <xdr:col>6</xdr:col>
                    <xdr:colOff>38100</xdr:colOff>
                    <xdr:row>19</xdr:row>
                    <xdr:rowOff>19050</xdr:rowOff>
                  </from>
                  <to>
                    <xdr:col>7</xdr:col>
                    <xdr:colOff>952500</xdr:colOff>
                    <xdr:row>19</xdr:row>
                    <xdr:rowOff>828675</xdr:rowOff>
                  </to>
                </anchor>
              </controlPr>
            </control>
          </mc:Choice>
        </mc:AlternateContent>
        <mc:AlternateContent xmlns:mc="http://schemas.openxmlformats.org/markup-compatibility/2006">
          <mc:Choice Requires="x14">
            <control shapeId="31788" r:id="rId40" name="Check Box 44">
              <controlPr defaultSize="0" autoFill="0" autoLine="0" autoPict="0">
                <anchor moveWithCells="1">
                  <from>
                    <xdr:col>8</xdr:col>
                    <xdr:colOff>38100</xdr:colOff>
                    <xdr:row>18</xdr:row>
                    <xdr:rowOff>314325</xdr:rowOff>
                  </from>
                  <to>
                    <xdr:col>9</xdr:col>
                    <xdr:colOff>952500</xdr:colOff>
                    <xdr:row>18</xdr:row>
                    <xdr:rowOff>828675</xdr:rowOff>
                  </to>
                </anchor>
              </controlPr>
            </control>
          </mc:Choice>
        </mc:AlternateContent>
        <mc:AlternateContent xmlns:mc="http://schemas.openxmlformats.org/markup-compatibility/2006">
          <mc:Choice Requires="x14">
            <control shapeId="31789" r:id="rId41" name="Check Box 45">
              <controlPr defaultSize="0" autoFill="0" autoLine="0" autoPict="0">
                <anchor moveWithCells="1">
                  <from>
                    <xdr:col>0</xdr:col>
                    <xdr:colOff>38100</xdr:colOff>
                    <xdr:row>28</xdr:row>
                    <xdr:rowOff>476250</xdr:rowOff>
                  </from>
                  <to>
                    <xdr:col>1</xdr:col>
                    <xdr:colOff>952500</xdr:colOff>
                    <xdr:row>28</xdr:row>
                    <xdr:rowOff>1190625</xdr:rowOff>
                  </to>
                </anchor>
              </controlPr>
            </control>
          </mc:Choice>
        </mc:AlternateContent>
        <mc:AlternateContent xmlns:mc="http://schemas.openxmlformats.org/markup-compatibility/2006">
          <mc:Choice Requires="x14">
            <control shapeId="31790" r:id="rId42" name="Check Box 46">
              <controlPr defaultSize="0" autoFill="0" autoLine="0" autoPict="0">
                <anchor moveWithCells="1">
                  <from>
                    <xdr:col>0</xdr:col>
                    <xdr:colOff>38100</xdr:colOff>
                    <xdr:row>29</xdr:row>
                    <xdr:rowOff>57150</xdr:rowOff>
                  </from>
                  <to>
                    <xdr:col>1</xdr:col>
                    <xdr:colOff>952500</xdr:colOff>
                    <xdr:row>29</xdr:row>
                    <xdr:rowOff>923925</xdr:rowOff>
                  </to>
                </anchor>
              </controlPr>
            </control>
          </mc:Choice>
        </mc:AlternateContent>
        <mc:AlternateContent xmlns:mc="http://schemas.openxmlformats.org/markup-compatibility/2006">
          <mc:Choice Requires="x14">
            <control shapeId="31791" r:id="rId43" name="Check Box 47">
              <controlPr defaultSize="0" autoFill="0" autoLine="0" autoPict="0">
                <anchor moveWithCells="1">
                  <from>
                    <xdr:col>2</xdr:col>
                    <xdr:colOff>38100</xdr:colOff>
                    <xdr:row>28</xdr:row>
                    <xdr:rowOff>466725</xdr:rowOff>
                  </from>
                  <to>
                    <xdr:col>3</xdr:col>
                    <xdr:colOff>952500</xdr:colOff>
                    <xdr:row>28</xdr:row>
                    <xdr:rowOff>1209675</xdr:rowOff>
                  </to>
                </anchor>
              </controlPr>
            </control>
          </mc:Choice>
        </mc:AlternateContent>
        <mc:AlternateContent xmlns:mc="http://schemas.openxmlformats.org/markup-compatibility/2006">
          <mc:Choice Requires="x14">
            <control shapeId="31792" r:id="rId44" name="Check Box 48">
              <controlPr defaultSize="0" autoFill="0" autoLine="0" autoPict="0">
                <anchor moveWithCells="1">
                  <from>
                    <xdr:col>2</xdr:col>
                    <xdr:colOff>38100</xdr:colOff>
                    <xdr:row>29</xdr:row>
                    <xdr:rowOff>114300</xdr:rowOff>
                  </from>
                  <to>
                    <xdr:col>3</xdr:col>
                    <xdr:colOff>952500</xdr:colOff>
                    <xdr:row>29</xdr:row>
                    <xdr:rowOff>866775</xdr:rowOff>
                  </to>
                </anchor>
              </controlPr>
            </control>
          </mc:Choice>
        </mc:AlternateContent>
        <mc:AlternateContent xmlns:mc="http://schemas.openxmlformats.org/markup-compatibility/2006">
          <mc:Choice Requires="x14">
            <control shapeId="31793" r:id="rId45" name="Check Box 49">
              <controlPr defaultSize="0" autoFill="0" autoLine="0" autoPict="0">
                <anchor moveWithCells="1">
                  <from>
                    <xdr:col>4</xdr:col>
                    <xdr:colOff>38100</xdr:colOff>
                    <xdr:row>28</xdr:row>
                    <xdr:rowOff>152400</xdr:rowOff>
                  </from>
                  <to>
                    <xdr:col>5</xdr:col>
                    <xdr:colOff>914400</xdr:colOff>
                    <xdr:row>28</xdr:row>
                    <xdr:rowOff>1466850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6</xdr:col>
                    <xdr:colOff>38100</xdr:colOff>
                    <xdr:row>28</xdr:row>
                    <xdr:rowOff>19050</xdr:rowOff>
                  </from>
                  <to>
                    <xdr:col>7</xdr:col>
                    <xdr:colOff>952500</xdr:colOff>
                    <xdr:row>29</xdr:row>
                    <xdr:rowOff>28575</xdr:rowOff>
                  </to>
                </anchor>
              </controlPr>
            </control>
          </mc:Choice>
        </mc:AlternateContent>
        <mc:AlternateContent xmlns:mc="http://schemas.openxmlformats.org/markup-compatibility/2006">
          <mc:Choice Requires="x14">
            <control shapeId="31795" r:id="rId47" name="Check Box 51">
              <controlPr defaultSize="0" autoFill="0" autoLine="0" autoPict="0">
                <anchor moveWithCells="1">
                  <from>
                    <xdr:col>8</xdr:col>
                    <xdr:colOff>38100</xdr:colOff>
                    <xdr:row>28</xdr:row>
                    <xdr:rowOff>209550</xdr:rowOff>
                  </from>
                  <to>
                    <xdr:col>9</xdr:col>
                    <xdr:colOff>952500</xdr:colOff>
                    <xdr:row>28</xdr:row>
                    <xdr:rowOff>1438275</xdr:rowOff>
                  </to>
                </anchor>
              </controlPr>
            </control>
          </mc:Choice>
        </mc:AlternateContent>
        <mc:AlternateContent xmlns:mc="http://schemas.openxmlformats.org/markup-compatibility/2006">
          <mc:Choice Requires="x14">
            <control shapeId="31796" r:id="rId48" name="Check Box 52">
              <controlPr defaultSize="0" autoFill="0" autoLine="0" autoPict="0">
                <anchor moveWithCells="1">
                  <from>
                    <xdr:col>0</xdr:col>
                    <xdr:colOff>38100</xdr:colOff>
                    <xdr:row>38</xdr:row>
                    <xdr:rowOff>152400</xdr:rowOff>
                  </from>
                  <to>
                    <xdr:col>1</xdr:col>
                    <xdr:colOff>952500</xdr:colOff>
                    <xdr:row>38</xdr:row>
                    <xdr:rowOff>819150</xdr:rowOff>
                  </to>
                </anchor>
              </controlPr>
            </control>
          </mc:Choice>
        </mc:AlternateContent>
        <mc:AlternateContent xmlns:mc="http://schemas.openxmlformats.org/markup-compatibility/2006">
          <mc:Choice Requires="x14">
            <control shapeId="31797" r:id="rId49" name="Check Box 53">
              <controlPr defaultSize="0" autoFill="0" autoLine="0" autoPict="0">
                <anchor moveWithCells="1">
                  <from>
                    <xdr:col>0</xdr:col>
                    <xdr:colOff>38100</xdr:colOff>
                    <xdr:row>39</xdr:row>
                    <xdr:rowOff>257175</xdr:rowOff>
                  </from>
                  <to>
                    <xdr:col>1</xdr:col>
                    <xdr:colOff>952500</xdr:colOff>
                    <xdr:row>39</xdr:row>
                    <xdr:rowOff>666750</xdr:rowOff>
                  </to>
                </anchor>
              </controlPr>
            </control>
          </mc:Choice>
        </mc:AlternateContent>
        <mc:AlternateContent xmlns:mc="http://schemas.openxmlformats.org/markup-compatibility/2006">
          <mc:Choice Requires="x14">
            <control shapeId="31798" r:id="rId50" name="Check Box 54">
              <controlPr defaultSize="0" autoFill="0" autoLine="0" autoPict="0">
                <anchor moveWithCells="1">
                  <from>
                    <xdr:col>2</xdr:col>
                    <xdr:colOff>38100</xdr:colOff>
                    <xdr:row>38</xdr:row>
                    <xdr:rowOff>66675</xdr:rowOff>
                  </from>
                  <to>
                    <xdr:col>3</xdr:col>
                    <xdr:colOff>952500</xdr:colOff>
                    <xdr:row>38</xdr:row>
                    <xdr:rowOff>904875</xdr:rowOff>
                  </to>
                </anchor>
              </controlPr>
            </control>
          </mc:Choice>
        </mc:AlternateContent>
        <mc:AlternateContent xmlns:mc="http://schemas.openxmlformats.org/markup-compatibility/2006">
          <mc:Choice Requires="x14">
            <control shapeId="31799" r:id="rId51" name="Check Box 55">
              <controlPr defaultSize="0" autoFill="0" autoLine="0" autoPict="0">
                <anchor moveWithCells="1">
                  <from>
                    <xdr:col>2</xdr:col>
                    <xdr:colOff>38100</xdr:colOff>
                    <xdr:row>39</xdr:row>
                    <xdr:rowOff>47625</xdr:rowOff>
                  </from>
                  <to>
                    <xdr:col>3</xdr:col>
                    <xdr:colOff>952500</xdr:colOff>
                    <xdr:row>39</xdr:row>
                    <xdr:rowOff>904875</xdr:rowOff>
                  </to>
                </anchor>
              </controlPr>
            </control>
          </mc:Choice>
        </mc:AlternateContent>
        <mc:AlternateContent xmlns:mc="http://schemas.openxmlformats.org/markup-compatibility/2006">
          <mc:Choice Requires="x14">
            <control shapeId="31800" r:id="rId52" name="Check Box 56">
              <controlPr defaultSize="0" autoFill="0" autoLine="0" autoPict="0">
                <anchor moveWithCells="1">
                  <from>
                    <xdr:col>4</xdr:col>
                    <xdr:colOff>38100</xdr:colOff>
                    <xdr:row>38</xdr:row>
                    <xdr:rowOff>142875</xdr:rowOff>
                  </from>
                  <to>
                    <xdr:col>5</xdr:col>
                    <xdr:colOff>914400</xdr:colOff>
                    <xdr:row>38</xdr:row>
                    <xdr:rowOff>857250</xdr:rowOff>
                  </to>
                </anchor>
              </controlPr>
            </control>
          </mc:Choice>
        </mc:AlternateContent>
        <mc:AlternateContent xmlns:mc="http://schemas.openxmlformats.org/markup-compatibility/2006">
          <mc:Choice Requires="x14">
            <control shapeId="31801" r:id="rId53" name="Check Box 57">
              <controlPr defaultSize="0" autoFill="0" autoLine="0" autoPict="0">
                <anchor moveWithCells="1">
                  <from>
                    <xdr:col>4</xdr:col>
                    <xdr:colOff>38100</xdr:colOff>
                    <xdr:row>39</xdr:row>
                    <xdr:rowOff>57150</xdr:rowOff>
                  </from>
                  <to>
                    <xdr:col>5</xdr:col>
                    <xdr:colOff>914400</xdr:colOff>
                    <xdr:row>39</xdr:row>
                    <xdr:rowOff>923925</xdr:rowOff>
                  </to>
                </anchor>
              </controlPr>
            </control>
          </mc:Choice>
        </mc:AlternateContent>
        <mc:AlternateContent xmlns:mc="http://schemas.openxmlformats.org/markup-compatibility/2006">
          <mc:Choice Requires="x14">
            <control shapeId="31802" r:id="rId54" name="Check Box 58">
              <controlPr defaultSize="0" autoFill="0" autoLine="0" autoPict="0">
                <anchor moveWithCells="1">
                  <from>
                    <xdr:col>6</xdr:col>
                    <xdr:colOff>38100</xdr:colOff>
                    <xdr:row>38</xdr:row>
                    <xdr:rowOff>219075</xdr:rowOff>
                  </from>
                  <to>
                    <xdr:col>7</xdr:col>
                    <xdr:colOff>952500</xdr:colOff>
                    <xdr:row>38</xdr:row>
                    <xdr:rowOff>704850</xdr:rowOff>
                  </to>
                </anchor>
              </controlPr>
            </control>
          </mc:Choice>
        </mc:AlternateContent>
        <mc:AlternateContent xmlns:mc="http://schemas.openxmlformats.org/markup-compatibility/2006">
          <mc:Choice Requires="x14">
            <control shapeId="31803" r:id="rId55" name="Check Box 59">
              <controlPr defaultSize="0" autoFill="0" autoLine="0" autoPict="0">
                <anchor moveWithCells="1">
                  <from>
                    <xdr:col>8</xdr:col>
                    <xdr:colOff>38100</xdr:colOff>
                    <xdr:row>38</xdr:row>
                    <xdr:rowOff>133350</xdr:rowOff>
                  </from>
                  <to>
                    <xdr:col>9</xdr:col>
                    <xdr:colOff>952500</xdr:colOff>
                    <xdr:row>38</xdr:row>
                    <xdr:rowOff>876300</xdr:rowOff>
                  </to>
                </anchor>
              </controlPr>
            </control>
          </mc:Choice>
        </mc:AlternateContent>
        <mc:AlternateContent xmlns:mc="http://schemas.openxmlformats.org/markup-compatibility/2006">
          <mc:Choice Requires="x14">
            <control shapeId="31804" r:id="rId56" name="Check Box 60">
              <controlPr defaultSize="0" autoFill="0" autoLine="0" autoPict="0">
                <anchor moveWithCells="1">
                  <from>
                    <xdr:col>0</xdr:col>
                    <xdr:colOff>38100</xdr:colOff>
                    <xdr:row>48</xdr:row>
                    <xdr:rowOff>85725</xdr:rowOff>
                  </from>
                  <to>
                    <xdr:col>1</xdr:col>
                    <xdr:colOff>952500</xdr:colOff>
                    <xdr:row>48</xdr:row>
                    <xdr:rowOff>800100</xdr:rowOff>
                  </to>
                </anchor>
              </controlPr>
            </control>
          </mc:Choice>
        </mc:AlternateContent>
        <mc:AlternateContent xmlns:mc="http://schemas.openxmlformats.org/markup-compatibility/2006">
          <mc:Choice Requires="x14">
            <control shapeId="31805" r:id="rId57" name="Check Box 61">
              <controlPr defaultSize="0" autoFill="0" autoLine="0" autoPict="0">
                <anchor moveWithCells="1">
                  <from>
                    <xdr:col>0</xdr:col>
                    <xdr:colOff>38100</xdr:colOff>
                    <xdr:row>49</xdr:row>
                    <xdr:rowOff>114300</xdr:rowOff>
                  </from>
                  <to>
                    <xdr:col>1</xdr:col>
                    <xdr:colOff>952500</xdr:colOff>
                    <xdr:row>49</xdr:row>
                    <xdr:rowOff>857250</xdr:rowOff>
                  </to>
                </anchor>
              </controlPr>
            </control>
          </mc:Choice>
        </mc:AlternateContent>
        <mc:AlternateContent xmlns:mc="http://schemas.openxmlformats.org/markup-compatibility/2006">
          <mc:Choice Requires="x14">
            <control shapeId="31806" r:id="rId58" name="Check Box 62">
              <controlPr defaultSize="0" autoFill="0" autoLine="0" autoPict="0">
                <anchor moveWithCells="1">
                  <from>
                    <xdr:col>2</xdr:col>
                    <xdr:colOff>38100</xdr:colOff>
                    <xdr:row>48</xdr:row>
                    <xdr:rowOff>190500</xdr:rowOff>
                  </from>
                  <to>
                    <xdr:col>3</xdr:col>
                    <xdr:colOff>952500</xdr:colOff>
                    <xdr:row>48</xdr:row>
                    <xdr:rowOff>733425</xdr:rowOff>
                  </to>
                </anchor>
              </controlPr>
            </control>
          </mc:Choice>
        </mc:AlternateContent>
        <mc:AlternateContent xmlns:mc="http://schemas.openxmlformats.org/markup-compatibility/2006">
          <mc:Choice Requires="x14">
            <control shapeId="31807" r:id="rId59" name="Check Box 63">
              <controlPr defaultSize="0" autoFill="0" autoLine="0" autoPict="0">
                <anchor moveWithCells="1">
                  <from>
                    <xdr:col>2</xdr:col>
                    <xdr:colOff>38100</xdr:colOff>
                    <xdr:row>49</xdr:row>
                    <xdr:rowOff>66675</xdr:rowOff>
                  </from>
                  <to>
                    <xdr:col>3</xdr:col>
                    <xdr:colOff>952500</xdr:colOff>
                    <xdr:row>49</xdr:row>
                    <xdr:rowOff>952500</xdr:rowOff>
                  </to>
                </anchor>
              </controlPr>
            </control>
          </mc:Choice>
        </mc:AlternateContent>
        <mc:AlternateContent xmlns:mc="http://schemas.openxmlformats.org/markup-compatibility/2006">
          <mc:Choice Requires="x14">
            <control shapeId="31808" r:id="rId60" name="Check Box 64">
              <controlPr defaultSize="0" autoFill="0" autoLine="0" autoPict="0">
                <anchor moveWithCells="1">
                  <from>
                    <xdr:col>2</xdr:col>
                    <xdr:colOff>38100</xdr:colOff>
                    <xdr:row>50</xdr:row>
                    <xdr:rowOff>28575</xdr:rowOff>
                  </from>
                  <to>
                    <xdr:col>3</xdr:col>
                    <xdr:colOff>952500</xdr:colOff>
                    <xdr:row>50</xdr:row>
                    <xdr:rowOff>742950</xdr:rowOff>
                  </to>
                </anchor>
              </controlPr>
            </control>
          </mc:Choice>
        </mc:AlternateContent>
        <mc:AlternateContent xmlns:mc="http://schemas.openxmlformats.org/markup-compatibility/2006">
          <mc:Choice Requires="x14">
            <control shapeId="31809" r:id="rId61" name="Check Box 65">
              <controlPr defaultSize="0" autoFill="0" autoLine="0" autoPict="0">
                <anchor moveWithCells="1">
                  <from>
                    <xdr:col>4</xdr:col>
                    <xdr:colOff>38100</xdr:colOff>
                    <xdr:row>48</xdr:row>
                    <xdr:rowOff>19050</xdr:rowOff>
                  </from>
                  <to>
                    <xdr:col>5</xdr:col>
                    <xdr:colOff>914400</xdr:colOff>
                    <xdr:row>48</xdr:row>
                    <xdr:rowOff>857250</xdr:rowOff>
                  </to>
                </anchor>
              </controlPr>
            </control>
          </mc:Choice>
        </mc:AlternateContent>
        <mc:AlternateContent xmlns:mc="http://schemas.openxmlformats.org/markup-compatibility/2006">
          <mc:Choice Requires="x14">
            <control shapeId="31810" r:id="rId62" name="Check Box 66">
              <controlPr defaultSize="0" autoFill="0" autoLine="0" autoPict="0">
                <anchor moveWithCells="1">
                  <from>
                    <xdr:col>4</xdr:col>
                    <xdr:colOff>38100</xdr:colOff>
                    <xdr:row>49</xdr:row>
                    <xdr:rowOff>95250</xdr:rowOff>
                  </from>
                  <to>
                    <xdr:col>5</xdr:col>
                    <xdr:colOff>914400</xdr:colOff>
                    <xdr:row>49</xdr:row>
                    <xdr:rowOff>971550</xdr:rowOff>
                  </to>
                </anchor>
              </controlPr>
            </control>
          </mc:Choice>
        </mc:AlternateContent>
        <mc:AlternateContent xmlns:mc="http://schemas.openxmlformats.org/markup-compatibility/2006">
          <mc:Choice Requires="x14">
            <control shapeId="31811" r:id="rId63" name="Check Box 67">
              <controlPr defaultSize="0" autoFill="0" autoLine="0" autoPict="0">
                <anchor moveWithCells="1">
                  <from>
                    <xdr:col>6</xdr:col>
                    <xdr:colOff>38100</xdr:colOff>
                    <xdr:row>48</xdr:row>
                    <xdr:rowOff>171450</xdr:rowOff>
                  </from>
                  <to>
                    <xdr:col>7</xdr:col>
                    <xdr:colOff>952500</xdr:colOff>
                    <xdr:row>48</xdr:row>
                    <xdr:rowOff>733425</xdr:rowOff>
                  </to>
                </anchor>
              </controlPr>
            </control>
          </mc:Choice>
        </mc:AlternateContent>
        <mc:AlternateContent xmlns:mc="http://schemas.openxmlformats.org/markup-compatibility/2006">
          <mc:Choice Requires="x14">
            <control shapeId="31812" r:id="rId64" name="Check Box 68">
              <controlPr defaultSize="0" autoFill="0" autoLine="0" autoPict="0">
                <anchor moveWithCells="1">
                  <from>
                    <xdr:col>8</xdr:col>
                    <xdr:colOff>28575</xdr:colOff>
                    <xdr:row>48</xdr:row>
                    <xdr:rowOff>38100</xdr:rowOff>
                  </from>
                  <to>
                    <xdr:col>9</xdr:col>
                    <xdr:colOff>942975</xdr:colOff>
                    <xdr:row>49</xdr:row>
                    <xdr:rowOff>19050</xdr:rowOff>
                  </to>
                </anchor>
              </controlPr>
            </control>
          </mc:Choice>
        </mc:AlternateContent>
        <mc:AlternateContent xmlns:mc="http://schemas.openxmlformats.org/markup-compatibility/2006">
          <mc:Choice Requires="x14">
            <control shapeId="31813" r:id="rId65" name="Check Box 69">
              <controlPr defaultSize="0" autoFill="0" autoLine="0" autoPict="0">
                <anchor moveWithCells="1">
                  <from>
                    <xdr:col>8</xdr:col>
                    <xdr:colOff>38100</xdr:colOff>
                    <xdr:row>49</xdr:row>
                    <xdr:rowOff>76200</xdr:rowOff>
                  </from>
                  <to>
                    <xdr:col>9</xdr:col>
                    <xdr:colOff>952500</xdr:colOff>
                    <xdr:row>49</xdr:row>
                    <xdr:rowOff>952500</xdr:rowOff>
                  </to>
                </anchor>
              </controlPr>
            </control>
          </mc:Choice>
        </mc:AlternateContent>
        <mc:AlternateContent xmlns:mc="http://schemas.openxmlformats.org/markup-compatibility/2006">
          <mc:Choice Requires="x14">
            <control shapeId="31814" r:id="rId66" name="Check Box 70">
              <controlPr defaultSize="0" autoFill="0" autoLine="0" autoPict="0">
                <anchor moveWithCells="1">
                  <from>
                    <xdr:col>0</xdr:col>
                    <xdr:colOff>38100</xdr:colOff>
                    <xdr:row>59</xdr:row>
                    <xdr:rowOff>28575</xdr:rowOff>
                  </from>
                  <to>
                    <xdr:col>1</xdr:col>
                    <xdr:colOff>952500</xdr:colOff>
                    <xdr:row>59</xdr:row>
                    <xdr:rowOff>1038225</xdr:rowOff>
                  </to>
                </anchor>
              </controlPr>
            </control>
          </mc:Choice>
        </mc:AlternateContent>
        <mc:AlternateContent xmlns:mc="http://schemas.openxmlformats.org/markup-compatibility/2006">
          <mc:Choice Requires="x14">
            <control shapeId="31815" r:id="rId67" name="Check Box 71">
              <controlPr defaultSize="0" autoFill="0" autoLine="0" autoPict="0">
                <anchor moveWithCells="1">
                  <from>
                    <xdr:col>2</xdr:col>
                    <xdr:colOff>38100</xdr:colOff>
                    <xdr:row>59</xdr:row>
                    <xdr:rowOff>104775</xdr:rowOff>
                  </from>
                  <to>
                    <xdr:col>3</xdr:col>
                    <xdr:colOff>952500</xdr:colOff>
                    <xdr:row>59</xdr:row>
                    <xdr:rowOff>1009650</xdr:rowOff>
                  </to>
                </anchor>
              </controlPr>
            </control>
          </mc:Choice>
        </mc:AlternateContent>
        <mc:AlternateContent xmlns:mc="http://schemas.openxmlformats.org/markup-compatibility/2006">
          <mc:Choice Requires="x14">
            <control shapeId="31816" r:id="rId68" name="Check Box 72">
              <controlPr defaultSize="0" autoFill="0" autoLine="0" autoPict="0">
                <anchor moveWithCells="1">
                  <from>
                    <xdr:col>2</xdr:col>
                    <xdr:colOff>38100</xdr:colOff>
                    <xdr:row>60</xdr:row>
                    <xdr:rowOff>180975</xdr:rowOff>
                  </from>
                  <to>
                    <xdr:col>3</xdr:col>
                    <xdr:colOff>952500</xdr:colOff>
                    <xdr:row>60</xdr:row>
                    <xdr:rowOff>704850</xdr:rowOff>
                  </to>
                </anchor>
              </controlPr>
            </control>
          </mc:Choice>
        </mc:AlternateContent>
        <mc:AlternateContent xmlns:mc="http://schemas.openxmlformats.org/markup-compatibility/2006">
          <mc:Choice Requires="x14">
            <control shapeId="31817" r:id="rId69" name="Check Box 73">
              <controlPr defaultSize="0" autoFill="0" autoLine="0" autoPict="0">
                <anchor moveWithCells="1">
                  <from>
                    <xdr:col>4</xdr:col>
                    <xdr:colOff>38100</xdr:colOff>
                    <xdr:row>59</xdr:row>
                    <xdr:rowOff>209550</xdr:rowOff>
                  </from>
                  <to>
                    <xdr:col>5</xdr:col>
                    <xdr:colOff>914400</xdr:colOff>
                    <xdr:row>59</xdr:row>
                    <xdr:rowOff>895350</xdr:rowOff>
                  </to>
                </anchor>
              </controlPr>
            </control>
          </mc:Choice>
        </mc:AlternateContent>
        <mc:AlternateContent xmlns:mc="http://schemas.openxmlformats.org/markup-compatibility/2006">
          <mc:Choice Requires="x14">
            <control shapeId="31818" r:id="rId70" name="Check Box 74">
              <controlPr defaultSize="0" autoFill="0" autoLine="0" autoPict="0">
                <anchor moveWithCells="1">
                  <from>
                    <xdr:col>4</xdr:col>
                    <xdr:colOff>38100</xdr:colOff>
                    <xdr:row>60</xdr:row>
                    <xdr:rowOff>95250</xdr:rowOff>
                  </from>
                  <to>
                    <xdr:col>5</xdr:col>
                    <xdr:colOff>914400</xdr:colOff>
                    <xdr:row>60</xdr:row>
                    <xdr:rowOff>781050</xdr:rowOff>
                  </to>
                </anchor>
              </controlPr>
            </control>
          </mc:Choice>
        </mc:AlternateContent>
        <mc:AlternateContent xmlns:mc="http://schemas.openxmlformats.org/markup-compatibility/2006">
          <mc:Choice Requires="x14">
            <control shapeId="31819" r:id="rId71" name="Check Box 75">
              <controlPr defaultSize="0" autoFill="0" autoLine="0" autoPict="0">
                <anchor moveWithCells="1">
                  <from>
                    <xdr:col>6</xdr:col>
                    <xdr:colOff>38100</xdr:colOff>
                    <xdr:row>59</xdr:row>
                    <xdr:rowOff>133350</xdr:rowOff>
                  </from>
                  <to>
                    <xdr:col>7</xdr:col>
                    <xdr:colOff>952500</xdr:colOff>
                    <xdr:row>59</xdr:row>
                    <xdr:rowOff>990600</xdr:rowOff>
                  </to>
                </anchor>
              </controlPr>
            </control>
          </mc:Choice>
        </mc:AlternateContent>
        <mc:AlternateContent xmlns:mc="http://schemas.openxmlformats.org/markup-compatibility/2006">
          <mc:Choice Requires="x14">
            <control shapeId="31820" r:id="rId72" name="Check Box 76">
              <controlPr defaultSize="0" autoFill="0" autoLine="0" autoPict="0">
                <anchor moveWithCells="1">
                  <from>
                    <xdr:col>8</xdr:col>
                    <xdr:colOff>38100</xdr:colOff>
                    <xdr:row>59</xdr:row>
                    <xdr:rowOff>390525</xdr:rowOff>
                  </from>
                  <to>
                    <xdr:col>9</xdr:col>
                    <xdr:colOff>952500</xdr:colOff>
                    <xdr:row>59</xdr:row>
                    <xdr:rowOff>685800</xdr:rowOff>
                  </to>
                </anchor>
              </controlPr>
            </control>
          </mc:Choice>
        </mc:AlternateContent>
        <mc:AlternateContent xmlns:mc="http://schemas.openxmlformats.org/markup-compatibility/2006">
          <mc:Choice Requires="x14">
            <control shapeId="31821" r:id="rId73" name="Check Box 77">
              <controlPr defaultSize="0" autoFill="0" autoLine="0" autoPict="0">
                <anchor moveWithCells="1">
                  <from>
                    <xdr:col>8</xdr:col>
                    <xdr:colOff>38100</xdr:colOff>
                    <xdr:row>60</xdr:row>
                    <xdr:rowOff>104775</xdr:rowOff>
                  </from>
                  <to>
                    <xdr:col>9</xdr:col>
                    <xdr:colOff>952500</xdr:colOff>
                    <xdr:row>60</xdr:row>
                    <xdr:rowOff>752475</xdr:rowOff>
                  </to>
                </anchor>
              </controlPr>
            </control>
          </mc:Choice>
        </mc:AlternateContent>
        <mc:AlternateContent xmlns:mc="http://schemas.openxmlformats.org/markup-compatibility/2006">
          <mc:Choice Requires="x14">
            <control shapeId="31822" r:id="rId74" name="Check Box 78">
              <controlPr defaultSize="0" autoFill="0" autoLine="0" autoPict="0">
                <anchor moveWithCells="1">
                  <from>
                    <xdr:col>8</xdr:col>
                    <xdr:colOff>28575</xdr:colOff>
                    <xdr:row>10</xdr:row>
                    <xdr:rowOff>0</xdr:rowOff>
                  </from>
                  <to>
                    <xdr:col>9</xdr:col>
                    <xdr:colOff>971550</xdr:colOff>
                    <xdr:row>11</xdr:row>
                    <xdr:rowOff>0</xdr:rowOff>
                  </to>
                </anchor>
              </controlPr>
            </control>
          </mc:Choice>
        </mc:AlternateContent>
        <mc:AlternateContent xmlns:mc="http://schemas.openxmlformats.org/markup-compatibility/2006">
          <mc:Choice Requires="x14">
            <control shapeId="31823" r:id="rId75" name="Check Box 79">
              <controlPr defaultSize="0" autoFill="0" autoLine="0" autoPict="0">
                <anchor moveWithCells="1">
                  <from>
                    <xdr:col>8</xdr:col>
                    <xdr:colOff>28575</xdr:colOff>
                    <xdr:row>20</xdr:row>
                    <xdr:rowOff>0</xdr:rowOff>
                  </from>
                  <to>
                    <xdr:col>9</xdr:col>
                    <xdr:colOff>971550</xdr:colOff>
                    <xdr:row>21</xdr:row>
                    <xdr:rowOff>0</xdr:rowOff>
                  </to>
                </anchor>
              </controlPr>
            </control>
          </mc:Choice>
        </mc:AlternateContent>
        <mc:AlternateContent xmlns:mc="http://schemas.openxmlformats.org/markup-compatibility/2006">
          <mc:Choice Requires="x14">
            <control shapeId="31824" r:id="rId76" name="Check Box 80">
              <controlPr defaultSize="0" autoFill="0" autoLine="0" autoPict="0">
                <anchor moveWithCells="1">
                  <from>
                    <xdr:col>8</xdr:col>
                    <xdr:colOff>28575</xdr:colOff>
                    <xdr:row>30</xdr:row>
                    <xdr:rowOff>0</xdr:rowOff>
                  </from>
                  <to>
                    <xdr:col>9</xdr:col>
                    <xdr:colOff>971550</xdr:colOff>
                    <xdr:row>31</xdr:row>
                    <xdr:rowOff>0</xdr:rowOff>
                  </to>
                </anchor>
              </controlPr>
            </control>
          </mc:Choice>
        </mc:AlternateContent>
        <mc:AlternateContent xmlns:mc="http://schemas.openxmlformats.org/markup-compatibility/2006">
          <mc:Choice Requires="x14">
            <control shapeId="31825" r:id="rId77" name="Check Box 81">
              <controlPr defaultSize="0" autoFill="0" autoLine="0" autoPict="0">
                <anchor moveWithCells="1">
                  <from>
                    <xdr:col>8</xdr:col>
                    <xdr:colOff>28575</xdr:colOff>
                    <xdr:row>40</xdr:row>
                    <xdr:rowOff>0</xdr:rowOff>
                  </from>
                  <to>
                    <xdr:col>9</xdr:col>
                    <xdr:colOff>971550</xdr:colOff>
                    <xdr:row>41</xdr:row>
                    <xdr:rowOff>0</xdr:rowOff>
                  </to>
                </anchor>
              </controlPr>
            </control>
          </mc:Choice>
        </mc:AlternateContent>
        <mc:AlternateContent xmlns:mc="http://schemas.openxmlformats.org/markup-compatibility/2006">
          <mc:Choice Requires="x14">
            <control shapeId="31826" r:id="rId78" name="Check Box 82">
              <controlPr defaultSize="0" autoFill="0" autoLine="0" autoPict="0">
                <anchor moveWithCells="1">
                  <from>
                    <xdr:col>8</xdr:col>
                    <xdr:colOff>28575</xdr:colOff>
                    <xdr:row>51</xdr:row>
                    <xdr:rowOff>0</xdr:rowOff>
                  </from>
                  <to>
                    <xdr:col>9</xdr:col>
                    <xdr:colOff>971550</xdr:colOff>
                    <xdr:row>52</xdr:row>
                    <xdr:rowOff>0</xdr:rowOff>
                  </to>
                </anchor>
              </controlPr>
            </control>
          </mc:Choice>
        </mc:AlternateContent>
        <mc:AlternateContent xmlns:mc="http://schemas.openxmlformats.org/markup-compatibility/2006">
          <mc:Choice Requires="x14">
            <control shapeId="31827" r:id="rId79" name="Check Box 83">
              <controlPr defaultSize="0" autoFill="0" autoLine="0" autoPict="0">
                <anchor moveWithCells="1">
                  <from>
                    <xdr:col>8</xdr:col>
                    <xdr:colOff>28575</xdr:colOff>
                    <xdr:row>61</xdr:row>
                    <xdr:rowOff>0</xdr:rowOff>
                  </from>
                  <to>
                    <xdr:col>9</xdr:col>
                    <xdr:colOff>971550</xdr:colOff>
                    <xdr:row>62</xdr:row>
                    <xdr:rowOff>0</xdr:rowOff>
                  </to>
                </anchor>
              </controlPr>
            </control>
          </mc:Choice>
        </mc:AlternateContent>
        <mc:AlternateContent xmlns:mc="http://schemas.openxmlformats.org/markup-compatibility/2006">
          <mc:Choice Requires="x14">
            <control shapeId="31828" r:id="rId80" name="Check Box 84">
              <controlPr defaultSize="0" autoFill="0" autoLine="0" autoPict="0">
                <anchor moveWithCells="1">
                  <from>
                    <xdr:col>0</xdr:col>
                    <xdr:colOff>28575</xdr:colOff>
                    <xdr:row>10</xdr:row>
                    <xdr:rowOff>400050</xdr:rowOff>
                  </from>
                  <to>
                    <xdr:col>1</xdr:col>
                    <xdr:colOff>971550</xdr:colOff>
                    <xdr:row>12</xdr:row>
                    <xdr:rowOff>161925</xdr:rowOff>
                  </to>
                </anchor>
              </controlPr>
            </control>
          </mc:Choice>
        </mc:AlternateContent>
        <mc:AlternateContent xmlns:mc="http://schemas.openxmlformats.org/markup-compatibility/2006">
          <mc:Choice Requires="x14">
            <control shapeId="31829" r:id="rId81" name="Check Box 85">
              <controlPr defaultSize="0" autoFill="0" autoLine="0" autoPict="0">
                <anchor moveWithCells="1">
                  <from>
                    <xdr:col>0</xdr:col>
                    <xdr:colOff>28575</xdr:colOff>
                    <xdr:row>20</xdr:row>
                    <xdr:rowOff>400050</xdr:rowOff>
                  </from>
                  <to>
                    <xdr:col>1</xdr:col>
                    <xdr:colOff>971550</xdr:colOff>
                    <xdr:row>22</xdr:row>
                    <xdr:rowOff>161925</xdr:rowOff>
                  </to>
                </anchor>
              </controlPr>
            </control>
          </mc:Choice>
        </mc:AlternateContent>
        <mc:AlternateContent xmlns:mc="http://schemas.openxmlformats.org/markup-compatibility/2006">
          <mc:Choice Requires="x14">
            <control shapeId="31830" r:id="rId82" name="Check Box 86">
              <controlPr defaultSize="0" autoFill="0" autoLine="0" autoPict="0">
                <anchor moveWithCells="1">
                  <from>
                    <xdr:col>0</xdr:col>
                    <xdr:colOff>28575</xdr:colOff>
                    <xdr:row>30</xdr:row>
                    <xdr:rowOff>400050</xdr:rowOff>
                  </from>
                  <to>
                    <xdr:col>1</xdr:col>
                    <xdr:colOff>971550</xdr:colOff>
                    <xdr:row>32</xdr:row>
                    <xdr:rowOff>161925</xdr:rowOff>
                  </to>
                </anchor>
              </controlPr>
            </control>
          </mc:Choice>
        </mc:AlternateContent>
        <mc:AlternateContent xmlns:mc="http://schemas.openxmlformats.org/markup-compatibility/2006">
          <mc:Choice Requires="x14">
            <control shapeId="31831" r:id="rId83" name="Check Box 87">
              <controlPr defaultSize="0" autoFill="0" autoLine="0" autoPict="0">
                <anchor moveWithCells="1">
                  <from>
                    <xdr:col>0</xdr:col>
                    <xdr:colOff>28575</xdr:colOff>
                    <xdr:row>40</xdr:row>
                    <xdr:rowOff>400050</xdr:rowOff>
                  </from>
                  <to>
                    <xdr:col>1</xdr:col>
                    <xdr:colOff>971550</xdr:colOff>
                    <xdr:row>42</xdr:row>
                    <xdr:rowOff>161925</xdr:rowOff>
                  </to>
                </anchor>
              </controlPr>
            </control>
          </mc:Choice>
        </mc:AlternateContent>
        <mc:AlternateContent xmlns:mc="http://schemas.openxmlformats.org/markup-compatibility/2006">
          <mc:Choice Requires="x14">
            <control shapeId="31832" r:id="rId84" name="Check Box 88">
              <controlPr defaultSize="0" autoFill="0" autoLine="0" autoPict="0">
                <anchor moveWithCells="1">
                  <from>
                    <xdr:col>0</xdr:col>
                    <xdr:colOff>28575</xdr:colOff>
                    <xdr:row>51</xdr:row>
                    <xdr:rowOff>400050</xdr:rowOff>
                  </from>
                  <to>
                    <xdr:col>1</xdr:col>
                    <xdr:colOff>971550</xdr:colOff>
                    <xdr:row>53</xdr:row>
                    <xdr:rowOff>161925</xdr:rowOff>
                  </to>
                </anchor>
              </controlPr>
            </control>
          </mc:Choice>
        </mc:AlternateContent>
        <mc:AlternateContent xmlns:mc="http://schemas.openxmlformats.org/markup-compatibility/2006">
          <mc:Choice Requires="x14">
            <control shapeId="31833" r:id="rId85" name="Check Box 89">
              <controlPr defaultSize="0" autoFill="0" autoLine="0" autoPict="0">
                <anchor moveWithCells="1">
                  <from>
                    <xdr:col>0</xdr:col>
                    <xdr:colOff>28575</xdr:colOff>
                    <xdr:row>61</xdr:row>
                    <xdr:rowOff>400050</xdr:rowOff>
                  </from>
                  <to>
                    <xdr:col>1</xdr:col>
                    <xdr:colOff>971550</xdr:colOff>
                    <xdr:row>63</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DE5949B4-186D-4D7A-9187-D1BB5B72015F}">
            <xm:f>OR($I$12="No Score",$I$12=definitions!$B$13)</xm:f>
            <x14:dxf>
              <fill>
                <gradientFill degree="270">
                  <stop position="0">
                    <color theme="0"/>
                  </stop>
                  <stop position="1">
                    <color rgb="FFFF0000"/>
                  </stop>
                </gradientFill>
              </fill>
            </x14:dxf>
          </x14:cfRule>
          <x14:cfRule type="expression" priority="15" id="{82DE0838-FD37-4562-AB51-AFE21AF77129}">
            <xm:f>definitions!$B$47=TRUE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12" id="{FF247436-98E8-4F60-9F67-844672E4C403}">
            <xm:f>OR($I$22="No Score",$I$22=definitions!$B$13)</xm:f>
            <x14:dxf>
              <fill>
                <gradientFill degree="270">
                  <stop position="0">
                    <color theme="0"/>
                  </stop>
                  <stop position="1">
                    <color rgb="FFFF0000"/>
                  </stop>
                </gradientFill>
              </fill>
            </x14:dxf>
          </x14:cfRule>
          <x14:cfRule type="expression" priority="13" id="{785F440F-7545-441F-9785-8A6FC49B9C96}">
            <xm:f>definitions!$B$48=TRUE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10" id="{14F0FC64-FD15-4D20-BB2F-06308ADE9BFB}">
            <xm:f>OR($I$32="No Score",$I$32=definitions!$B$13)</xm:f>
            <x14:dxf>
              <fill>
                <gradientFill degree="270">
                  <stop position="0">
                    <color theme="0"/>
                  </stop>
                  <stop position="1">
                    <color rgb="FFFF0000"/>
                  </stop>
                </gradientFill>
              </fill>
            </x14:dxf>
          </x14:cfRule>
          <x14:cfRule type="expression" priority="11" id="{6B73070D-8E46-485B-8B80-64CE29770127}">
            <xm:f>definitions!$B$49=TRUE</xm:f>
            <x14:dxf>
              <fill>
                <gradientFill degree="270">
                  <stop position="0">
                    <color theme="0"/>
                  </stop>
                  <stop position="1">
                    <color rgb="FFFFFF00"/>
                  </stop>
                </gradientFill>
              </fill>
            </x14:dxf>
          </x14:cfRule>
          <xm:sqref>L32:P33</xm:sqref>
        </x14:conditionalFormatting>
        <x14:conditionalFormatting xmlns:xm="http://schemas.microsoft.com/office/excel/2006/main">
          <x14:cfRule type="expression" priority="8" id="{D3154920-7218-48A7-882B-82CD986FE6D5}">
            <xm:f>OR($I$42="No Score",$I$42=definitions!$B$13)</xm:f>
            <x14:dxf>
              <fill>
                <gradientFill degree="270">
                  <stop position="0">
                    <color theme="0"/>
                  </stop>
                  <stop position="1">
                    <color rgb="FFFF0000"/>
                  </stop>
                </gradientFill>
              </fill>
            </x14:dxf>
          </x14:cfRule>
          <x14:cfRule type="expression" priority="9" id="{33E254E4-E167-4252-972D-A63CD0512D63}">
            <xm:f>definitions!$B$50=TRUE</xm:f>
            <x14:dxf>
              <fill>
                <gradientFill degree="270">
                  <stop position="0">
                    <color theme="0"/>
                  </stop>
                  <stop position="1">
                    <color rgb="FFFFFF00"/>
                  </stop>
                </gradientFill>
              </fill>
            </x14:dxf>
          </x14:cfRule>
          <xm:sqref>L42:P43</xm:sqref>
        </x14:conditionalFormatting>
        <x14:conditionalFormatting xmlns:xm="http://schemas.microsoft.com/office/excel/2006/main">
          <x14:cfRule type="expression" priority="6" id="{97620C3C-DEE3-4D42-9FE1-AFE273224EFE}">
            <xm:f>OR($I$53="No Score",$I$53=definitions!$B$13)</xm:f>
            <x14:dxf>
              <fill>
                <gradientFill degree="270">
                  <stop position="0">
                    <color theme="0"/>
                  </stop>
                  <stop position="1">
                    <color rgb="FFFF0000"/>
                  </stop>
                </gradientFill>
              </fill>
            </x14:dxf>
          </x14:cfRule>
          <x14:cfRule type="expression" priority="7" id="{D79B2F94-ACC4-46B0-9B78-DF0BC11A53EB}">
            <xm:f>definitions!$B$51=TRUE</xm:f>
            <x14:dxf>
              <fill>
                <gradientFill degree="270">
                  <stop position="0">
                    <color theme="0"/>
                  </stop>
                  <stop position="1">
                    <color rgb="FFFFFF00"/>
                  </stop>
                </gradientFill>
              </fill>
            </x14:dxf>
          </x14:cfRule>
          <xm:sqref>L53:P54</xm:sqref>
        </x14:conditionalFormatting>
        <x14:conditionalFormatting xmlns:xm="http://schemas.microsoft.com/office/excel/2006/main">
          <x14:cfRule type="expression" priority="4" id="{44F7867F-3CF6-4D34-A222-215F40F9A662}">
            <xm:f>OR($I$63="No Score",$I$63=definitions!$B$13)</xm:f>
            <x14:dxf>
              <fill>
                <gradientFill degree="270">
                  <stop position="0">
                    <color theme="0"/>
                  </stop>
                  <stop position="1">
                    <color rgb="FFFF0000"/>
                  </stop>
                </gradientFill>
              </fill>
            </x14:dxf>
          </x14:cfRule>
          <x14:cfRule type="expression" priority="5" id="{58277AE4-91AE-438A-AEAD-836FAC1B0D78}">
            <xm:f>definitions!$B$52=TRUE</xm:f>
            <x14:dxf>
              <fill>
                <gradientFill degree="270">
                  <stop position="0">
                    <color theme="0"/>
                  </stop>
                  <stop position="1">
                    <color rgb="FFFFFF00"/>
                  </stop>
                </gradientFill>
              </fill>
            </x14:dxf>
          </x14:cfRule>
          <xm:sqref>L63:P64</xm:sqref>
        </x14:conditionalFormatting>
        <x14:conditionalFormatting xmlns:xm="http://schemas.microsoft.com/office/excel/2006/main">
          <x14:cfRule type="expression" priority="1" id="{93825CF4-31C7-4FEF-BC37-679A3B489B59}">
            <xm:f>AND(ISBLANK(A68),OR($D$109=definitions!$B$6,$D$109=definitions!$B$7))</xm:f>
            <x14:dxf>
              <fill>
                <gradientFill degree="270">
                  <stop position="0">
                    <color theme="0"/>
                  </stop>
                  <stop position="1">
                    <color rgb="FFFF0000"/>
                  </stop>
                </gradientFill>
              </fill>
            </x14:dxf>
          </x14:cfRule>
          <xm:sqref>L68:O70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3347C6-7EBD-4DD5-8DF8-87E6D0F1F091}">
  <ds:schemaRefs>
    <ds:schemaRef ds:uri="http://schemas.microsoft.com/office/2006/documentManagement/types"/>
    <ds:schemaRef ds:uri="http://purl.org/dc/terms/"/>
    <ds:schemaRef ds:uri="http://purl.org/dc/dcmitype/"/>
    <ds:schemaRef ds:uri="http://purl.org/dc/elements/1.1/"/>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418AEF11-C2C4-43E6-89CF-50A48AEF6C55}">
  <ds:schemaRefs>
    <ds:schemaRef ds:uri="http://schemas.microsoft.com/sharepoint/v3/contenttype/forms"/>
  </ds:schemaRefs>
</ds:datastoreItem>
</file>

<file path=customXml/itemProps3.xml><?xml version="1.0" encoding="utf-8"?>
<ds:datastoreItem xmlns:ds="http://schemas.openxmlformats.org/officeDocument/2006/customXml" ds:itemID="{AE12F6E5-9A2D-4DF6-992C-942B471A51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203</vt:i4>
      </vt:variant>
    </vt:vector>
  </HeadingPairs>
  <TitlesOfParts>
    <vt:vector size="222" baseType="lpstr">
      <vt:lpstr>NOTES</vt:lpstr>
      <vt:lpstr>Custom</vt:lpstr>
      <vt:lpstr>Instructions</vt:lpstr>
      <vt:lpstr>Report</vt:lpstr>
      <vt:lpstr>Standard 1</vt:lpstr>
      <vt:lpstr>Standard 2</vt:lpstr>
      <vt:lpstr>Standard 3</vt:lpstr>
      <vt:lpstr>Standard 4</vt:lpstr>
      <vt:lpstr>Standard 5</vt:lpstr>
      <vt:lpstr>Standard 6</vt:lpstr>
      <vt:lpstr>Standard 7 Selecting</vt:lpstr>
      <vt:lpstr>Standard 7 Scoring</vt:lpstr>
      <vt:lpstr>Blank Standard </vt:lpstr>
      <vt:lpstr>DATA</vt:lpstr>
      <vt:lpstr>definitions</vt:lpstr>
      <vt:lpstr>Sheet4</vt:lpstr>
      <vt:lpstr>hr-data</vt:lpstr>
      <vt:lpstr>cde-data</vt:lpstr>
      <vt:lpstr>Notes-questions</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'Standard 7 Scoring'!districsx</vt:lpstr>
      <vt:lpstr>'Standard 7 Selecting'!districsx</vt:lpstr>
      <vt:lpstr>districsx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'Blank Standard '!Print_Area</vt:lpstr>
      <vt:lpstr>Instructions!Print_Area</vt:lpstr>
      <vt:lpstr>Report!Print_Area</vt:lpstr>
      <vt:lpstr>'Standard 1'!Print_Area</vt:lpstr>
      <vt:lpstr>'Standard 2'!Print_Area</vt:lpstr>
      <vt:lpstr>'Standard 3'!Print_Area</vt:lpstr>
      <vt:lpstr>'Standard 4'!Print_Area</vt:lpstr>
      <vt:lpstr>'Standard 5'!Print_Area</vt:lpstr>
      <vt:lpstr>'Standard 6'!Print_Area</vt:lpstr>
      <vt:lpstr>'Standard 7 Scoring'!Print_Area</vt:lpstr>
      <vt:lpstr>'Standard 7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Keller_S@cde.state.co.us;Vance_C@cde.state.co.us</dc:creator>
  <cp:lastModifiedBy>Keller, Sed</cp:lastModifiedBy>
  <cp:lastPrinted>2013-07-15T20:36:39Z</cp:lastPrinted>
  <dcterms:created xsi:type="dcterms:W3CDTF">2012-01-09T01:51:21Z</dcterms:created>
  <dcterms:modified xsi:type="dcterms:W3CDTF">2014-08-15T18:10:13Z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