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0A" lockStructure="1"/>
  <bookViews>
    <workbookView xWindow="360" yWindow="60" windowWidth="11370" windowHeight="5235"/>
  </bookViews>
  <sheets>
    <sheet name="Teacher-SSP" sheetId="1" r:id="rId1"/>
    <sheet name="Dynamic Cut Scores -Teacher-SSP" sheetId="4" state="hidden" r:id="rId2"/>
    <sheet name="Sheet2" sheetId="2" state="hidden" r:id="rId3"/>
    <sheet name="Sheet3" sheetId="3" state="hidden" r:id="rId4"/>
  </sheets>
  <externalReferences>
    <externalReference r:id="rId5"/>
  </externalReferences>
  <definedNames>
    <definedName name="BOCES">#REF!</definedName>
    <definedName name="BOCESName">#REF!</definedName>
    <definedName name="ContentArea">'[1]Standard 6 Scoring'!$H$86:$H$109</definedName>
    <definedName name="districsx">[1]Report!$H$192:$H$375</definedName>
    <definedName name="ElementRatings">#REF!</definedName>
    <definedName name="_xlnm.Print_Area" localSheetId="0">'Teacher-SSP'!$A$1:$K$34</definedName>
    <definedName name="SchoolName">#REF!</definedName>
  </definedNames>
  <calcPr calcId="145621" concurrentCalc="0"/>
</workbook>
</file>

<file path=xl/calcChain.xml><?xml version="1.0" encoding="utf-8"?>
<calcChain xmlns="http://schemas.openxmlformats.org/spreadsheetml/2006/main">
  <c r="J7" i="1" l="1"/>
  <c r="O6" i="1"/>
  <c r="N20" i="1"/>
  <c r="I21" i="1"/>
  <c r="F11" i="1"/>
  <c r="F12" i="1"/>
  <c r="F13" i="1"/>
  <c r="F14" i="1"/>
  <c r="G136" i="4"/>
  <c r="G132" i="4"/>
  <c r="G138" i="4"/>
  <c r="F128" i="4"/>
  <c r="G123" i="4"/>
  <c r="G128" i="4"/>
  <c r="G119" i="4"/>
  <c r="F117" i="4"/>
  <c r="G116" i="4"/>
  <c r="F116" i="4"/>
  <c r="G113" i="4"/>
  <c r="G117" i="4"/>
  <c r="G107" i="4"/>
  <c r="G104" i="4"/>
  <c r="F109" i="4"/>
  <c r="G98" i="4"/>
  <c r="G94" i="4"/>
  <c r="F97" i="4"/>
  <c r="F90" i="4"/>
  <c r="G85" i="4"/>
  <c r="G87" i="4"/>
  <c r="G82" i="4"/>
  <c r="F80" i="4"/>
  <c r="F79" i="4"/>
  <c r="G76" i="4"/>
  <c r="G80" i="4"/>
  <c r="G70" i="4"/>
  <c r="G67" i="4"/>
  <c r="F72" i="4"/>
  <c r="G62" i="4"/>
  <c r="G58" i="4"/>
  <c r="G64" i="4"/>
  <c r="F54" i="4"/>
  <c r="G49" i="4"/>
  <c r="F52" i="4"/>
  <c r="G45" i="4"/>
  <c r="G42" i="4"/>
  <c r="G39" i="4"/>
  <c r="F45" i="4"/>
  <c r="F34" i="4"/>
  <c r="F33" i="4"/>
  <c r="G30" i="4"/>
  <c r="F35" i="4"/>
  <c r="G34" i="4"/>
  <c r="F43" i="4"/>
  <c r="F63" i="4"/>
  <c r="F71" i="4"/>
  <c r="G79" i="4"/>
  <c r="F99" i="4"/>
  <c r="F108" i="4"/>
  <c r="F137" i="4"/>
  <c r="G108" i="4"/>
  <c r="G43" i="4"/>
  <c r="G71" i="4"/>
  <c r="G33" i="4"/>
  <c r="J37" i="4"/>
  <c r="F42" i="4"/>
  <c r="F44" i="4"/>
  <c r="F70" i="4"/>
  <c r="F81" i="4"/>
  <c r="F107" i="4"/>
  <c r="F118" i="4"/>
  <c r="I20" i="1"/>
  <c r="N22" i="1"/>
  <c r="K130" i="4"/>
  <c r="G54" i="4"/>
  <c r="F51" i="4"/>
  <c r="G63" i="4"/>
  <c r="F125" i="4"/>
  <c r="F129" i="4"/>
  <c r="G137" i="4"/>
  <c r="G51" i="4"/>
  <c r="K55" i="4"/>
  <c r="G55" i="4"/>
  <c r="F64" i="4"/>
  <c r="G91" i="4"/>
  <c r="F100" i="4"/>
  <c r="G35" i="4"/>
  <c r="G52" i="4"/>
  <c r="J56" i="4"/>
  <c r="F61" i="4"/>
  <c r="G72" i="4"/>
  <c r="G88" i="4"/>
  <c r="G109" i="4"/>
  <c r="G126" i="4"/>
  <c r="F135" i="4"/>
  <c r="F32" i="4"/>
  <c r="F36" i="4"/>
  <c r="J39" i="4"/>
  <c r="G44" i="4"/>
  <c r="F53" i="4"/>
  <c r="G61" i="4"/>
  <c r="F69" i="4"/>
  <c r="F73" i="4"/>
  <c r="G81" i="4"/>
  <c r="F89" i="4"/>
  <c r="G97" i="4"/>
  <c r="K91" i="4"/>
  <c r="F106" i="4"/>
  <c r="F110" i="4"/>
  <c r="J113" i="4"/>
  <c r="G118" i="4"/>
  <c r="F127" i="4"/>
  <c r="G135" i="4"/>
  <c r="J129" i="4"/>
  <c r="G32" i="4"/>
  <c r="K36" i="4"/>
  <c r="G36" i="4"/>
  <c r="G53" i="4"/>
  <c r="F62" i="4"/>
  <c r="G69" i="4"/>
  <c r="K73" i="4"/>
  <c r="G73" i="4"/>
  <c r="F82" i="4"/>
  <c r="G89" i="4"/>
  <c r="F98" i="4"/>
  <c r="G106" i="4"/>
  <c r="K110" i="4"/>
  <c r="G110" i="4"/>
  <c r="F119" i="4"/>
  <c r="G127" i="4"/>
  <c r="F136" i="4"/>
  <c r="F55" i="4"/>
  <c r="J58" i="4"/>
  <c r="F91" i="4"/>
  <c r="G99" i="4"/>
  <c r="G125" i="4"/>
  <c r="K129" i="4"/>
  <c r="G129" i="4"/>
  <c r="F138" i="4"/>
  <c r="F88" i="4"/>
  <c r="G100" i="4"/>
  <c r="F126" i="4"/>
  <c r="G90" i="4"/>
  <c r="F87" i="4"/>
  <c r="O8" i="1"/>
  <c r="J76" i="4"/>
  <c r="K38" i="4"/>
  <c r="J92" i="4"/>
  <c r="K112" i="4"/>
  <c r="K113" i="4"/>
  <c r="K132" i="4"/>
  <c r="K131" i="4"/>
  <c r="J38" i="4"/>
  <c r="K37" i="4"/>
  <c r="J36" i="4"/>
  <c r="K93" i="4"/>
  <c r="K94" i="4"/>
  <c r="J91" i="4"/>
  <c r="K92" i="4"/>
  <c r="J93" i="4"/>
  <c r="J94" i="4"/>
  <c r="J130" i="4"/>
  <c r="K39" i="4"/>
  <c r="K75" i="4"/>
  <c r="K76" i="4"/>
  <c r="J112" i="4"/>
  <c r="K111" i="4"/>
  <c r="J110" i="4"/>
  <c r="K57" i="4"/>
  <c r="K58" i="4"/>
  <c r="J55" i="4"/>
  <c r="K56" i="4"/>
  <c r="J57" i="4"/>
  <c r="J74" i="4"/>
  <c r="K74" i="4"/>
  <c r="J75" i="4"/>
  <c r="J73" i="4"/>
  <c r="J132" i="4"/>
  <c r="J111" i="4"/>
  <c r="J131" i="4"/>
  <c r="E28" i="1"/>
  <c r="J17" i="1"/>
  <c r="N9" i="1"/>
  <c r="G23" i="1"/>
  <c r="J18" i="1"/>
  <c r="G24" i="1"/>
  <c r="G25" i="1"/>
  <c r="M21" i="1"/>
  <c r="I23" i="1"/>
  <c r="I24" i="1"/>
  <c r="I25" i="1"/>
  <c r="G10" i="4"/>
  <c r="G20" i="4"/>
  <c r="G25" i="4"/>
  <c r="G11" i="4"/>
  <c r="G16" i="4"/>
  <c r="K19" i="4"/>
  <c r="J18" i="4"/>
  <c r="H12" i="1"/>
  <c r="I13" i="1"/>
  <c r="G24" i="4"/>
  <c r="G15" i="4"/>
  <c r="K18" i="4"/>
  <c r="I12" i="1"/>
  <c r="G26" i="4"/>
  <c r="G17" i="4"/>
  <c r="K20" i="4"/>
  <c r="J19" i="4"/>
  <c r="H13" i="1"/>
  <c r="J17" i="4"/>
  <c r="H11" i="1"/>
  <c r="I14" i="1"/>
  <c r="F17" i="4"/>
  <c r="F26" i="4"/>
  <c r="J20" i="4"/>
  <c r="H14" i="1"/>
  <c r="G13" i="4"/>
  <c r="G23" i="4"/>
  <c r="K17" i="4"/>
  <c r="I11" i="1"/>
  <c r="F144" i="4"/>
  <c r="G144" i="4"/>
  <c r="F24" i="4"/>
  <c r="F25" i="4"/>
  <c r="F23" i="4"/>
  <c r="F16" i="4"/>
  <c r="F13" i="4"/>
  <c r="F15" i="4"/>
  <c r="F14" i="4"/>
  <c r="G14" i="4"/>
  <c r="O7" i="1"/>
  <c r="M7" i="1"/>
  <c r="F10" i="1"/>
  <c r="N21" i="1"/>
</calcChain>
</file>

<file path=xl/comments1.xml><?xml version="1.0" encoding="utf-8"?>
<comments xmlns="http://schemas.openxmlformats.org/spreadsheetml/2006/main">
  <authors>
    <author>Keller, Sed</author>
  </authors>
  <commentList>
    <comment ref="A20" authorId="0">
      <text>
        <r>
          <rPr>
            <sz val="9"/>
            <color indexed="81"/>
            <rFont val="Tahoma"/>
            <family val="2"/>
          </rPr>
          <t>This 0-20 point value can be found in cell "G70" on the report tab of the Teacher version of the Excel Rubric</t>
        </r>
      </text>
    </comment>
    <comment ref="A21" authorId="0">
      <text>
        <r>
          <rPr>
            <sz val="9"/>
            <color indexed="81"/>
            <rFont val="Tahoma"/>
            <family val="2"/>
          </rPr>
          <t xml:space="preserve">This 0-3 point value can be found in cell "K105" on the report tab of the Teacher version of the Excel Rubric.   
This 0-3 point value can be found in cell "G63" on the Standard 6 scoring tab of the SSP versions of the Excel Rubric
</t>
        </r>
      </text>
    </comment>
  </commentList>
</comments>
</file>

<file path=xl/comments2.xml><?xml version="1.0" encoding="utf-8"?>
<comments xmlns="http://schemas.openxmlformats.org/spreadsheetml/2006/main">
  <authors>
    <author>Keller, Sed</author>
  </authors>
  <commentList>
    <comment ref="G10" authorId="0">
      <text>
        <r>
          <rPr>
            <b/>
            <sz val="9"/>
            <color indexed="81"/>
            <rFont val="Tahoma"/>
            <family val="2"/>
          </rPr>
          <t>Keller, Sed:</t>
        </r>
        <r>
          <rPr>
            <sz val="9"/>
            <color indexed="81"/>
            <rFont val="Tahoma"/>
            <family val="2"/>
          </rPr>
          <t xml:space="preserve">
This comes from the final eval sheet
</t>
        </r>
      </text>
    </comment>
  </commentList>
</comments>
</file>

<file path=xl/sharedStrings.xml><?xml version="1.0" encoding="utf-8"?>
<sst xmlns="http://schemas.openxmlformats.org/spreadsheetml/2006/main" count="228" uniqueCount="83">
  <si>
    <t>% Professional Practice</t>
  </si>
  <si>
    <t>% Measure of Student Learning</t>
  </si>
  <si>
    <t>Evaluator Last Name</t>
  </si>
  <si>
    <t>Evaluator First Name</t>
  </si>
  <si>
    <t>Evaluator EDID</t>
  </si>
  <si>
    <t>Evaluator Position</t>
  </si>
  <si>
    <t>Date Submitted</t>
  </si>
  <si>
    <t>Points earned on Professional Practices (0-20)</t>
  </si>
  <si>
    <t>Points earned on Measures of Student Learning (0-3)</t>
  </si>
  <si>
    <t>This sheet calculates new 1080pt cut scores for the professional practice ratings and measure of student learning ratings.   The overall effectiveness ratings are calculated by combining the the professional practice ratings with the measure of student learning ratings.  For instance, the (lower bound of effective) = (upper bound of partially proficient) + (lower bound of expected)</t>
  </si>
  <si>
    <t>50/50</t>
  </si>
  <si>
    <t>Overall Effectiveness Rating</t>
  </si>
  <si>
    <t>Highly Effective</t>
  </si>
  <si>
    <t>Effective</t>
  </si>
  <si>
    <t>Percentage PP</t>
  </si>
  <si>
    <t>Partially Effective</t>
  </si>
  <si>
    <t>multipler</t>
  </si>
  <si>
    <t>Ineffective</t>
  </si>
  <si>
    <t>Professional Practice Ratings</t>
  </si>
  <si>
    <t>0-20</t>
  </si>
  <si>
    <t>1080 scale</t>
  </si>
  <si>
    <t>Exemplary</t>
  </si>
  <si>
    <t>Acomplished</t>
  </si>
  <si>
    <t>Proficeint</t>
  </si>
  <si>
    <t>New Overall Rating based on new percentage</t>
  </si>
  <si>
    <t>Partially Proficient</t>
  </si>
  <si>
    <t>Basic</t>
  </si>
  <si>
    <t>Percentage</t>
  </si>
  <si>
    <t>Measures of Student Learning</t>
  </si>
  <si>
    <t>0-3</t>
  </si>
  <si>
    <t>More than expected</t>
  </si>
  <si>
    <t>Expected</t>
  </si>
  <si>
    <t>Less than expected</t>
  </si>
  <si>
    <t>Much less than expected</t>
  </si>
  <si>
    <r>
      <t xml:space="preserve">0-540 rounded </t>
    </r>
    <r>
      <rPr>
        <sz val="12"/>
        <color rgb="FFFF0000"/>
        <rFont val="Calibri"/>
        <family val="2"/>
        <scheme val="minor"/>
      </rPr>
      <t>UP to</t>
    </r>
    <r>
      <rPr>
        <sz val="11"/>
        <color theme="1"/>
        <rFont val="Calibri"/>
        <family val="2"/>
        <scheme val="minor"/>
      </rPr>
      <t xml:space="preserve"> nearest whole number</t>
    </r>
  </si>
  <si>
    <t>60/40</t>
  </si>
  <si>
    <t>Not Effective</t>
  </si>
  <si>
    <t>Higher than expected</t>
  </si>
  <si>
    <t>70/30</t>
  </si>
  <si>
    <t>75/25</t>
  </si>
  <si>
    <t>80/20</t>
  </si>
  <si>
    <t>90/10</t>
  </si>
  <si>
    <t>100/0</t>
  </si>
  <si>
    <t>Professional Practice Points earned (1080 scale)</t>
  </si>
  <si>
    <t>Measures of Student Learning Points earned (1080 scale)</t>
  </si>
  <si>
    <t>out of</t>
  </si>
  <si>
    <t>Total Points Earned</t>
  </si>
  <si>
    <t>Colorado Department of Education</t>
  </si>
  <si>
    <t>possible</t>
  </si>
  <si>
    <t>2014-2015 Scoring Addendum: Final Effectiveness Rating on the State Model Evaluation System</t>
  </si>
  <si>
    <t>Total PP out of 20pts</t>
  </si>
  <si>
    <t>PP Rating</t>
  </si>
  <si>
    <t>1080 factor</t>
  </si>
  <si>
    <t>Professional Practice Overall (20pt) Score Ranges</t>
  </si>
  <si>
    <t>Proficient</t>
  </si>
  <si>
    <t>Accomplished</t>
  </si>
  <si>
    <t>PP Points possible on a 1080 scale</t>
  </si>
  <si>
    <t>MSL Points possible on a 1080 scale</t>
  </si>
  <si>
    <t>Much Less Than Expected</t>
  </si>
  <si>
    <t>Less Than Expected</t>
  </si>
  <si>
    <t>Above Expected</t>
  </si>
  <si>
    <t>MSL Overall</t>
  </si>
  <si>
    <t>Total MSL (3)</t>
  </si>
  <si>
    <t>MSL Rating</t>
  </si>
  <si>
    <t>MSL Score Ranges</t>
  </si>
  <si>
    <t>0 &lt; Score &lt; .5</t>
  </si>
  <si>
    <t>.5 &lt;= score &lt; 1.5</t>
  </si>
  <si>
    <t>1.5 &lt;= score &lt; 2.5</t>
  </si>
  <si>
    <t>2.5 &lt;= score &lt;= 3.0</t>
  </si>
  <si>
    <t>More Than Expected</t>
  </si>
  <si>
    <t>yellow</t>
  </si>
  <si>
    <t xml:space="preserve"> Please fill out all cells highlighted in…</t>
  </si>
  <si>
    <t>version</t>
  </si>
  <si>
    <t>Evaluator Signature</t>
  </si>
  <si>
    <t>Educator Signature</t>
  </si>
  <si>
    <r>
      <t xml:space="preserve">Note: This final effectiveness rating addendum </t>
    </r>
    <r>
      <rPr>
        <u/>
        <sz val="11"/>
        <color theme="1"/>
        <rFont val="Calibri"/>
        <family val="2"/>
        <scheme val="minor"/>
      </rPr>
      <t>only applies</t>
    </r>
    <r>
      <rPr>
        <sz val="11"/>
        <color theme="1"/>
        <rFont val="Calibri"/>
        <family val="2"/>
        <scheme val="minor"/>
      </rPr>
      <t xml:space="preserve"> to evaluations that have weighted</t>
    </r>
    <r>
      <rPr>
        <u/>
        <sz val="11"/>
        <color theme="1"/>
        <rFont val="Calibri"/>
        <family val="2"/>
        <scheme val="minor"/>
      </rPr>
      <t xml:space="preserve"> MSL/MSO less than 50%</t>
    </r>
    <r>
      <rPr>
        <sz val="11"/>
        <color theme="1"/>
        <rFont val="Calibri"/>
        <family val="2"/>
        <scheme val="minor"/>
      </rPr>
      <t xml:space="preserve"> of the total evaluation.   Please use this form to calculate final effectiveness ratings for the 2014-2015 school year using the excel rubric only if MSL is less than 50%.</t>
    </r>
  </si>
  <si>
    <t>Teacher / SSP Rubric</t>
  </si>
  <si>
    <t>Teacher / SSP Last Name</t>
  </si>
  <si>
    <t>Teacher / SSP First Name</t>
  </si>
  <si>
    <t>Teacher / SSP EDID</t>
  </si>
  <si>
    <t>Teacher / SSP Position</t>
  </si>
  <si>
    <t>Final Effectiveness Rating</t>
  </si>
  <si>
    <t>t031015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</si>
</sst>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color indexed="8"/>
      <name val="Times New Roman"/>
      <family val="1"/>
    </font>
    <font>
      <sz val="11"/>
      <color indexed="8"/>
      <name val="Times New Roman"/>
      <family val="1"/>
    </font>
    <font>
      <sz val="10"/>
      <name val="Verdana"/>
      <family val="2"/>
    </font>
    <font>
      <sz val="10"/>
      <color theme="1"/>
      <name val="Calibri"/>
      <family val="2"/>
      <scheme val="minor"/>
    </font>
    <font>
      <sz val="9"/>
      <color theme="1"/>
      <name val="Calibri"/>
      <family val="2"/>
      <scheme val="minor"/>
    </font>
    <font>
      <b/>
      <sz val="12"/>
      <color theme="1"/>
      <name val="Calibri"/>
      <family val="2"/>
      <scheme val="minor"/>
    </font>
    <font>
      <b/>
      <sz val="9"/>
      <color indexed="81"/>
      <name val="Tahoma"/>
      <family val="2"/>
    </font>
    <font>
      <sz val="18"/>
      <color theme="1"/>
      <name val="Calibri"/>
      <family val="2"/>
      <scheme val="minor"/>
    </font>
    <font>
      <u/>
      <sz val="11"/>
      <color theme="1"/>
      <name val="Calibri"/>
      <family val="2"/>
      <scheme val="minor"/>
    </font>
    <font>
      <sz val="11"/>
      <name val="Calibri"/>
      <family val="2"/>
      <scheme val="minor"/>
    </font>
    <font>
      <sz val="10"/>
      <color rgb="FF3F3F76"/>
      <name val="Calibri"/>
      <family val="2"/>
      <scheme val="minor"/>
    </font>
    <font>
      <sz val="10"/>
      <color rgb="FFFA7D00"/>
      <name val="Calibri"/>
      <family val="2"/>
      <scheme val="minor"/>
    </font>
    <font>
      <b/>
      <sz val="10"/>
      <color rgb="FFFA7D00"/>
      <name val="Calibri"/>
      <family val="2"/>
      <scheme val="minor"/>
    </font>
    <font>
      <i/>
      <sz val="10"/>
      <color rgb="FF7F7F7F"/>
      <name val="Calibri"/>
      <family val="2"/>
      <scheme val="minor"/>
    </font>
    <font>
      <b/>
      <sz val="10"/>
      <color rgb="FF3F3F3F"/>
      <name val="Calibri"/>
      <family val="2"/>
      <scheme val="minor"/>
    </font>
    <font>
      <b/>
      <sz val="10"/>
      <color theme="0"/>
      <name val="Calibri"/>
      <family val="2"/>
      <scheme val="minor"/>
    </font>
    <font>
      <b/>
      <sz val="10"/>
      <color rgb="FF3F3F76"/>
      <name val="Calibri"/>
      <family val="2"/>
      <scheme val="minor"/>
    </font>
    <font>
      <sz val="10"/>
      <color rgb="FF9C0006"/>
      <name val="Calibri"/>
      <family val="2"/>
      <scheme val="minor"/>
    </font>
    <font>
      <sz val="10"/>
      <color rgb="FF006100"/>
      <name val="Calibri"/>
      <family val="2"/>
      <scheme val="minor"/>
    </font>
    <font>
      <sz val="10"/>
      <color rgb="FF9C6500"/>
      <name val="Calibri"/>
      <family val="2"/>
      <scheme val="minor"/>
    </font>
    <font>
      <b/>
      <sz val="10"/>
      <color theme="3" tint="-0.249977111117893"/>
      <name val="Calibri"/>
      <family val="2"/>
      <scheme val="minor"/>
    </font>
    <font>
      <sz val="12"/>
      <color rgb="FFFF0000"/>
      <name val="Calibri"/>
      <family val="2"/>
      <scheme val="minor"/>
    </font>
    <font>
      <sz val="9"/>
      <color indexed="81"/>
      <name val="Tahoma"/>
      <family val="2"/>
    </font>
    <font>
      <b/>
      <sz val="11"/>
      <name val="Calibri"/>
      <family val="2"/>
      <scheme val="minor"/>
    </font>
    <font>
      <sz val="9"/>
      <color indexed="8"/>
      <name val="Times New Roman"/>
      <family val="1"/>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F00"/>
        <bgColor indexed="64"/>
      </patternFill>
    </fill>
    <fill>
      <patternFill patternType="solid">
        <fgColor theme="3" tint="-0.249977111117893"/>
        <bgColor indexed="64"/>
      </patternFill>
    </fill>
    <fill>
      <patternFill patternType="solid">
        <fgColor rgb="FFEF8747"/>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00">
    <xf numFmtId="0" fontId="0" fillId="0" borderId="0"/>
    <xf numFmtId="0" fontId="4" fillId="0" borderId="0"/>
    <xf numFmtId="0" fontId="1" fillId="0" borderId="0"/>
    <xf numFmtId="0" fontId="1" fillId="0" borderId="0"/>
    <xf numFmtId="0" fontId="1" fillId="0" borderId="0"/>
    <xf numFmtId="0" fontId="4" fillId="0" borderId="0"/>
    <xf numFmtId="0" fontId="4"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3" fillId="2" borderId="0" applyNumberFormat="0" applyBorder="0" applyAlignment="0" applyProtection="0"/>
    <xf numFmtId="0" fontId="22" fillId="3" borderId="0" applyNumberFormat="0" applyBorder="0" applyAlignment="0" applyProtection="0"/>
    <xf numFmtId="0" fontId="24" fillId="4" borderId="0" applyNumberFormat="0" applyBorder="0" applyAlignment="0" applyProtection="0"/>
    <xf numFmtId="0" fontId="15" fillId="5" borderId="1" applyNumberFormat="0" applyAlignment="0" applyProtection="0"/>
    <xf numFmtId="0" fontId="19" fillId="6" borderId="2" applyNumberFormat="0" applyAlignment="0" applyProtection="0"/>
    <xf numFmtId="0" fontId="17" fillId="6" borderId="1" applyNumberFormat="0" applyAlignment="0" applyProtection="0"/>
    <xf numFmtId="0" fontId="16" fillId="0" borderId="3" applyNumberFormat="0" applyFill="0" applyAlignment="0" applyProtection="0"/>
    <xf numFmtId="0" fontId="8" fillId="8" borderId="5" applyNumberFormat="0" applyAlignment="0" applyProtection="0"/>
    <xf numFmtId="0" fontId="18" fillId="0" borderId="0" applyNumberFormat="0" applyFill="0" applyBorder="0" applyAlignment="0" applyProtection="0"/>
    <xf numFmtId="0" fontId="20" fillId="10" borderId="0"/>
    <xf numFmtId="0" fontId="21" fillId="11" borderId="1" applyAlignment="0" applyProtection="0"/>
    <xf numFmtId="0" fontId="20" fillId="7" borderId="4" applyNumberFormat="0" applyAlignment="0" applyProtection="0"/>
    <xf numFmtId="0" fontId="25" fillId="6"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4">
    <xf numFmtId="0" fontId="0" fillId="0" borderId="0" xfId="0"/>
    <xf numFmtId="0" fontId="2" fillId="0" borderId="0" xfId="0" applyFont="1"/>
    <xf numFmtId="0" fontId="0" fillId="0" borderId="0" xfId="0" applyAlignment="1"/>
    <xf numFmtId="0" fontId="0" fillId="0" borderId="6" xfId="0" applyBorder="1"/>
    <xf numFmtId="0" fontId="5" fillId="0" borderId="0" xfId="20" applyFont="1" applyFill="1" applyBorder="1" applyAlignment="1" applyProtection="1">
      <alignment horizontal="left"/>
    </xf>
    <xf numFmtId="0" fontId="6" fillId="0" borderId="0" xfId="20" applyFont="1" applyFill="1" applyBorder="1" applyAlignment="1" applyProtection="1">
      <alignment horizontal="left"/>
    </xf>
    <xf numFmtId="0" fontId="4" fillId="0" borderId="0" xfId="191"/>
    <xf numFmtId="0" fontId="4" fillId="12" borderId="0" xfId="191" applyFill="1"/>
    <xf numFmtId="0" fontId="10" fillId="0" borderId="0" xfId="191" applyFont="1"/>
    <xf numFmtId="10" fontId="10" fillId="9" borderId="0" xfId="191" applyNumberFormat="1" applyFont="1" applyFill="1"/>
    <xf numFmtId="164" fontId="4" fillId="0" borderId="0" xfId="191" applyNumberFormat="1"/>
    <xf numFmtId="2" fontId="4" fillId="0" borderId="0" xfId="191" applyNumberFormat="1"/>
    <xf numFmtId="0" fontId="4" fillId="9" borderId="0" xfId="191" applyFill="1"/>
    <xf numFmtId="0" fontId="10" fillId="9" borderId="0" xfId="191" applyFont="1" applyFill="1"/>
    <xf numFmtId="1" fontId="4" fillId="9" borderId="0" xfId="191" applyNumberFormat="1" applyFill="1"/>
    <xf numFmtId="10" fontId="10" fillId="0" borderId="0" xfId="191" applyNumberFormat="1" applyFont="1"/>
    <xf numFmtId="10" fontId="0" fillId="0" borderId="0" xfId="0" applyNumberFormat="1"/>
    <xf numFmtId="0" fontId="0" fillId="0" borderId="0" xfId="0" applyBorder="1" applyAlignment="1"/>
    <xf numFmtId="0" fontId="0" fillId="0" borderId="0" xfId="0" applyFill="1" applyBorder="1"/>
    <xf numFmtId="14" fontId="6" fillId="0" borderId="0" xfId="20" applyNumberFormat="1" applyFont="1" applyFill="1" applyBorder="1" applyAlignment="1" applyProtection="1">
      <alignment horizontal="center"/>
      <protection locked="0"/>
    </xf>
    <xf numFmtId="0" fontId="0" fillId="0" borderId="0" xfId="0" applyBorder="1"/>
    <xf numFmtId="0" fontId="0" fillId="0" borderId="6" xfId="0" applyFont="1" applyFill="1" applyBorder="1" applyAlignment="1" applyProtection="1">
      <alignment horizontal="center"/>
    </xf>
    <xf numFmtId="0" fontId="0" fillId="0" borderId="16" xfId="0" applyFont="1" applyFill="1" applyBorder="1" applyAlignment="1" applyProtection="1">
      <alignment horizontal="center"/>
    </xf>
    <xf numFmtId="0" fontId="0" fillId="0" borderId="0" xfId="0" applyAlignment="1">
      <alignment vertical="top" wrapText="1"/>
    </xf>
    <xf numFmtId="0" fontId="0" fillId="0" borderId="0" xfId="0" applyAlignment="1">
      <alignment vertical="top"/>
    </xf>
    <xf numFmtId="0" fontId="14" fillId="9" borderId="0" xfId="0" applyFont="1" applyFill="1" applyAlignment="1">
      <alignment vertical="top"/>
    </xf>
    <xf numFmtId="0" fontId="0" fillId="0" borderId="0" xfId="0" applyFill="1" applyProtection="1"/>
    <xf numFmtId="0" fontId="2" fillId="0" borderId="6" xfId="0" applyFont="1" applyFill="1" applyBorder="1" applyProtection="1"/>
    <xf numFmtId="0" fontId="9" fillId="0" borderId="0" xfId="0" applyFont="1" applyFill="1" applyAlignment="1" applyProtection="1">
      <alignment horizontal="center"/>
    </xf>
    <xf numFmtId="2" fontId="0" fillId="0" borderId="0" xfId="0" applyNumberFormat="1" applyFont="1" applyFill="1" applyProtection="1"/>
    <xf numFmtId="0" fontId="2" fillId="0" borderId="0" xfId="0" applyFont="1" applyFill="1" applyBorder="1" applyAlignment="1" applyProtection="1">
      <alignment horizontal="center"/>
    </xf>
    <xf numFmtId="2" fontId="0" fillId="0" borderId="0" xfId="0" applyNumberFormat="1" applyFill="1" applyProtection="1"/>
    <xf numFmtId="0" fontId="0" fillId="0" borderId="6" xfId="0" applyFill="1" applyBorder="1" applyAlignment="1" applyProtection="1">
      <alignment horizontal="center"/>
    </xf>
    <xf numFmtId="0" fontId="0" fillId="0" borderId="16" xfId="0" applyFill="1" applyBorder="1" applyAlignment="1" applyProtection="1">
      <alignment horizontal="center"/>
    </xf>
    <xf numFmtId="0" fontId="0" fillId="0" borderId="14" xfId="0" applyFill="1" applyBorder="1" applyAlignment="1" applyProtection="1">
      <alignment horizontal="center"/>
    </xf>
    <xf numFmtId="0" fontId="0" fillId="0" borderId="17" xfId="0" applyFill="1" applyBorder="1" applyAlignment="1" applyProtection="1">
      <alignment horizontal="center"/>
    </xf>
    <xf numFmtId="0" fontId="0" fillId="0" borderId="0" xfId="0" applyFont="1" applyFill="1" applyProtection="1"/>
    <xf numFmtId="10" fontId="0" fillId="9" borderId="6" xfId="0" applyNumberFormat="1" applyFill="1" applyBorder="1" applyProtection="1">
      <protection locked="0"/>
    </xf>
    <xf numFmtId="0" fontId="2" fillId="0" borderId="20" xfId="0" applyFont="1" applyFill="1" applyBorder="1" applyProtection="1"/>
    <xf numFmtId="0" fontId="0" fillId="0" borderId="0" xfId="0" applyBorder="1" applyAlignment="1">
      <alignment horizontal="center"/>
    </xf>
    <xf numFmtId="0" fontId="9" fillId="0" borderId="0" xfId="0" applyFont="1"/>
    <xf numFmtId="49" fontId="9" fillId="0" borderId="0" xfId="0" applyNumberFormat="1" applyFont="1"/>
    <xf numFmtId="0" fontId="2" fillId="0" borderId="29" xfId="0" applyFont="1" applyFill="1" applyBorder="1" applyProtection="1"/>
    <xf numFmtId="49" fontId="9" fillId="0" borderId="0" xfId="0" applyNumberFormat="1" applyFont="1" applyBorder="1"/>
    <xf numFmtId="0" fontId="2" fillId="0" borderId="0" xfId="0" applyFont="1" applyBorder="1" applyAlignment="1">
      <alignment horizontal="center"/>
    </xf>
    <xf numFmtId="0" fontId="0" fillId="0" borderId="9" xfId="0" applyBorder="1"/>
    <xf numFmtId="2" fontId="0" fillId="9" borderId="6" xfId="0" applyNumberFormat="1" applyFill="1" applyBorder="1" applyProtection="1">
      <protection locked="0"/>
    </xf>
    <xf numFmtId="0" fontId="0" fillId="0" borderId="26" xfId="0" applyFill="1" applyBorder="1" applyAlignment="1" applyProtection="1">
      <alignment horizontal="center"/>
    </xf>
    <xf numFmtId="0" fontId="0" fillId="0" borderId="14" xfId="0" applyFill="1" applyBorder="1" applyAlignment="1" applyProtection="1">
      <alignment horizontal="center"/>
    </xf>
    <xf numFmtId="0" fontId="2" fillId="0" borderId="6" xfId="0" applyFont="1" applyBorder="1" applyAlignment="1">
      <alignment horizontal="center"/>
    </xf>
    <xf numFmtId="0" fontId="0" fillId="0" borderId="0" xfId="0" applyAlignment="1">
      <alignment vertical="top" wrapText="1"/>
    </xf>
    <xf numFmtId="0" fontId="0" fillId="0" borderId="0" xfId="0" applyAlignment="1"/>
    <xf numFmtId="0" fontId="2" fillId="0" borderId="8" xfId="0"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21" xfId="0" applyFont="1" applyFill="1" applyBorder="1" applyAlignment="1" applyProtection="1">
      <alignment horizontal="center"/>
    </xf>
    <xf numFmtId="2" fontId="2" fillId="0" borderId="6" xfId="0" applyNumberFormat="1" applyFont="1" applyFill="1" applyBorder="1" applyAlignment="1" applyProtection="1">
      <alignment horizontal="center"/>
    </xf>
    <xf numFmtId="2" fontId="2" fillId="0" borderId="16" xfId="0" applyNumberFormat="1" applyFont="1" applyFill="1" applyBorder="1" applyAlignment="1" applyProtection="1">
      <alignment horizontal="center"/>
    </xf>
    <xf numFmtId="1" fontId="28" fillId="0" borderId="18" xfId="0" applyNumberFormat="1" applyFont="1" applyFill="1" applyBorder="1" applyAlignment="1" applyProtection="1">
      <alignment horizontal="center"/>
    </xf>
    <xf numFmtId="1" fontId="2" fillId="0" borderId="28" xfId="0"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3" fillId="0" borderId="7" xfId="0" applyFont="1" applyFill="1" applyBorder="1" applyAlignment="1" applyProtection="1">
      <alignment horizontal="center"/>
    </xf>
    <xf numFmtId="0" fontId="28" fillId="0" borderId="23" xfId="0" applyFont="1" applyFill="1" applyBorder="1" applyAlignment="1" applyProtection="1">
      <alignment horizontal="center"/>
    </xf>
    <xf numFmtId="0" fontId="28" fillId="0" borderId="24" xfId="0" applyFont="1" applyFill="1" applyBorder="1" applyAlignment="1" applyProtection="1">
      <alignment horizontal="center"/>
    </xf>
    <xf numFmtId="0" fontId="28" fillId="0" borderId="25" xfId="0" applyFont="1" applyFill="1" applyBorder="1" applyAlignment="1" applyProtection="1">
      <alignment horizontal="center"/>
    </xf>
    <xf numFmtId="0" fontId="0" fillId="0" borderId="27" xfId="0" applyFill="1" applyBorder="1" applyAlignment="1" applyProtection="1">
      <alignment horizontal="center"/>
    </xf>
    <xf numFmtId="0" fontId="0" fillId="0" borderId="6" xfId="0" applyFill="1" applyBorder="1" applyAlignment="1" applyProtection="1">
      <alignment horizontal="center"/>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0" xfId="0" applyAlignment="1">
      <alignment horizontal="center"/>
    </xf>
    <xf numFmtId="0" fontId="2" fillId="0" borderId="27" xfId="0" applyFont="1" applyFill="1" applyBorder="1" applyProtection="1"/>
    <xf numFmtId="0" fontId="2" fillId="0" borderId="6" xfId="0" applyFont="1" applyFill="1" applyBorder="1" applyProtection="1"/>
    <xf numFmtId="1" fontId="2" fillId="0" borderId="18" xfId="0" applyNumberFormat="1" applyFont="1" applyFill="1" applyBorder="1" applyAlignment="1" applyProtection="1">
      <alignment horizontal="center"/>
    </xf>
    <xf numFmtId="1" fontId="0" fillId="0" borderId="19" xfId="0" applyNumberFormat="1" applyFill="1" applyBorder="1" applyAlignment="1" applyProtection="1">
      <alignment horizontal="center"/>
    </xf>
    <xf numFmtId="1" fontId="0" fillId="0" borderId="28" xfId="0" applyNumberFormat="1" applyFill="1" applyBorder="1" applyAlignment="1" applyProtection="1">
      <alignment horizontal="center"/>
    </xf>
    <xf numFmtId="0" fontId="2" fillId="0" borderId="26" xfId="0" applyFont="1" applyFill="1" applyBorder="1" applyProtection="1"/>
    <xf numFmtId="0" fontId="2" fillId="0" borderId="14" xfId="0" applyFont="1" applyFill="1" applyBorder="1" applyProtection="1"/>
    <xf numFmtId="0" fontId="2" fillId="0" borderId="17" xfId="0" applyFont="1" applyFill="1" applyBorder="1" applyAlignment="1" applyProtection="1">
      <alignment horizontal="center"/>
    </xf>
    <xf numFmtId="0" fontId="0" fillId="0" borderId="6" xfId="0" applyBorder="1" applyAlignment="1"/>
    <xf numFmtId="0" fontId="0" fillId="0" borderId="6" xfId="0" applyBorder="1"/>
    <xf numFmtId="0" fontId="2" fillId="0" borderId="23" xfId="0" applyFont="1" applyFill="1" applyBorder="1" applyAlignment="1" applyProtection="1">
      <alignment horizontal="center"/>
    </xf>
    <xf numFmtId="0" fontId="2" fillId="0" borderId="24" xfId="0" applyFont="1" applyFill="1" applyBorder="1" applyAlignment="1" applyProtection="1">
      <alignment horizontal="center"/>
    </xf>
    <xf numFmtId="0" fontId="2" fillId="0" borderId="25" xfId="0" applyFont="1" applyFill="1" applyBorder="1" applyAlignment="1" applyProtection="1">
      <alignment horizontal="center"/>
    </xf>
    <xf numFmtId="0" fontId="0" fillId="0" borderId="27" xfId="0" applyFont="1" applyFill="1" applyBorder="1" applyAlignment="1" applyProtection="1">
      <alignment horizontal="center"/>
    </xf>
    <xf numFmtId="0" fontId="0" fillId="0" borderId="6" xfId="0" applyFont="1" applyFill="1" applyBorder="1" applyAlignment="1" applyProtection="1">
      <alignment horizontal="center"/>
    </xf>
    <xf numFmtId="0" fontId="29" fillId="0" borderId="18" xfId="20" applyFont="1" applyFill="1" applyBorder="1" applyAlignment="1" applyProtection="1">
      <alignment horizontal="left"/>
    </xf>
    <xf numFmtId="0" fontId="29" fillId="0" borderId="20" xfId="20" applyFont="1" applyFill="1" applyBorder="1" applyAlignment="1" applyProtection="1">
      <alignment horizontal="left"/>
    </xf>
    <xf numFmtId="49" fontId="6" fillId="0" borderId="6" xfId="20" applyNumberFormat="1" applyFont="1" applyFill="1" applyBorder="1" applyAlignment="1" applyProtection="1">
      <alignment horizontal="center"/>
      <protection locked="0"/>
    </xf>
    <xf numFmtId="0" fontId="6" fillId="0" borderId="6" xfId="20" applyFont="1" applyFill="1" applyBorder="1" applyAlignment="1" applyProtection="1">
      <alignment horizontal="center"/>
      <protection locked="0"/>
    </xf>
    <xf numFmtId="0" fontId="4" fillId="0" borderId="0" xfId="191" applyAlignment="1">
      <alignment wrapText="1"/>
    </xf>
    <xf numFmtId="10" fontId="0" fillId="13" borderId="6" xfId="0" applyNumberFormat="1" applyFill="1" applyBorder="1" applyProtection="1"/>
  </cellXfs>
  <cellStyles count="400">
    <cellStyle name="Bad 2" xfId="53"/>
    <cellStyle name="Calculation 2" xfId="57"/>
    <cellStyle name="Check Cell 2" xfId="63"/>
    <cellStyle name="Explanatory Text 2" xfId="60"/>
    <cellStyle name="Good 2" xfId="52"/>
    <cellStyle name="Header" xfId="61"/>
    <cellStyle name="Input 2" xfId="55"/>
    <cellStyle name="Input Header" xfId="62"/>
    <cellStyle name="Linked Cell 2" xfId="58"/>
    <cellStyle name="Neutral 2" xfId="54"/>
    <cellStyle name="Normal" xfId="0" builtinId="0"/>
    <cellStyle name="Normal 10" xfId="190"/>
    <cellStyle name="Normal 11" xfId="1"/>
    <cellStyle name="Normal 2" xfId="2"/>
    <cellStyle name="Normal 2 10" xfId="148"/>
    <cellStyle name="Normal 2 10 2" xfId="192"/>
    <cellStyle name="Normal 2 11" xfId="48"/>
    <cellStyle name="Normal 2 11 2" xfId="193"/>
    <cellStyle name="Normal 2 12" xfId="191"/>
    <cellStyle name="Normal 2 13" xfId="194"/>
    <cellStyle name="Normal 2 2" xfId="3"/>
    <cellStyle name="Normal 2 2 10" xfId="195"/>
    <cellStyle name="Normal 2 2 11" xfId="196"/>
    <cellStyle name="Normal 2 2 2" xfId="10"/>
    <cellStyle name="Normal 2 2 2 2" xfId="12"/>
    <cellStyle name="Normal 2 2 2 2 2" xfId="21"/>
    <cellStyle name="Normal 2 2 2 2 2 2" xfId="91"/>
    <cellStyle name="Normal 2 2 2 2 2 2 2" xfId="197"/>
    <cellStyle name="Normal 2 2 2 2 2 3" xfId="122"/>
    <cellStyle name="Normal 2 2 2 2 2 3 2" xfId="198"/>
    <cellStyle name="Normal 2 2 2 2 2 4" xfId="163"/>
    <cellStyle name="Normal 2 2 2 2 2 4 2" xfId="199"/>
    <cellStyle name="Normal 2 2 2 2 2 5" xfId="84"/>
    <cellStyle name="Normal 2 2 2 2 2 5 2" xfId="200"/>
    <cellStyle name="Normal 2 2 2 2 2 6" xfId="201"/>
    <cellStyle name="Normal 2 2 2 2 2 7" xfId="202"/>
    <cellStyle name="Normal 2 2 2 2 3" xfId="40"/>
    <cellStyle name="Normal 2 2 2 2 3 2" xfId="140"/>
    <cellStyle name="Normal 2 2 2 2 3 2 2" xfId="203"/>
    <cellStyle name="Normal 2 2 2 2 3 3" xfId="181"/>
    <cellStyle name="Normal 2 2 2 2 3 3 2" xfId="204"/>
    <cellStyle name="Normal 2 2 2 2 3 4" xfId="93"/>
    <cellStyle name="Normal 2 2 2 2 3 4 2" xfId="205"/>
    <cellStyle name="Normal 2 2 2 2 3 5" xfId="206"/>
    <cellStyle name="Normal 2 2 2 2 3 6" xfId="207"/>
    <cellStyle name="Normal 2 2 2 2 4" xfId="113"/>
    <cellStyle name="Normal 2 2 2 2 4 2" xfId="208"/>
    <cellStyle name="Normal 2 2 2 2 5" xfId="154"/>
    <cellStyle name="Normal 2 2 2 2 5 2" xfId="209"/>
    <cellStyle name="Normal 2 2 2 2 6" xfId="72"/>
    <cellStyle name="Normal 2 2 2 2 6 2" xfId="210"/>
    <cellStyle name="Normal 2 2 2 2 7" xfId="211"/>
    <cellStyle name="Normal 2 2 2 2 8" xfId="212"/>
    <cellStyle name="Normal 2 2 2 3" xfId="23"/>
    <cellStyle name="Normal 2 2 2 3 2" xfId="124"/>
    <cellStyle name="Normal 2 2 2 3 2 2" xfId="213"/>
    <cellStyle name="Normal 2 2 2 3 3" xfId="165"/>
    <cellStyle name="Normal 2 2 2 3 3 2" xfId="214"/>
    <cellStyle name="Normal 2 2 2 3 4" xfId="82"/>
    <cellStyle name="Normal 2 2 2 3 4 2" xfId="215"/>
    <cellStyle name="Normal 2 2 2 3 5" xfId="216"/>
    <cellStyle name="Normal 2 2 2 3 6" xfId="217"/>
    <cellStyle name="Normal 2 2 2 4" xfId="38"/>
    <cellStyle name="Normal 2 2 2 4 2" xfId="138"/>
    <cellStyle name="Normal 2 2 2 4 2 2" xfId="218"/>
    <cellStyle name="Normal 2 2 2 4 3" xfId="179"/>
    <cellStyle name="Normal 2 2 2 4 3 2" xfId="219"/>
    <cellStyle name="Normal 2 2 2 4 4" xfId="94"/>
    <cellStyle name="Normal 2 2 2 4 4 2" xfId="220"/>
    <cellStyle name="Normal 2 2 2 4 5" xfId="221"/>
    <cellStyle name="Normal 2 2 2 4 6" xfId="222"/>
    <cellStyle name="Normal 2 2 2 5" xfId="111"/>
    <cellStyle name="Normal 2 2 2 5 2" xfId="223"/>
    <cellStyle name="Normal 2 2 2 6" xfId="152"/>
    <cellStyle name="Normal 2 2 2 6 2" xfId="224"/>
    <cellStyle name="Normal 2 2 2 7" xfId="70"/>
    <cellStyle name="Normal 2 2 2 7 2" xfId="225"/>
    <cellStyle name="Normal 2 2 2 8" xfId="226"/>
    <cellStyle name="Normal 2 2 2 9" xfId="227"/>
    <cellStyle name="Normal 2 2 3" xfId="13"/>
    <cellStyle name="Normal 2 2 3 2" xfId="24"/>
    <cellStyle name="Normal 2 2 3 2 2" xfId="125"/>
    <cellStyle name="Normal 2 2 3 2 2 2" xfId="228"/>
    <cellStyle name="Normal 2 2 3 2 3" xfId="166"/>
    <cellStyle name="Normal 2 2 3 2 3 2" xfId="229"/>
    <cellStyle name="Normal 2 2 3 2 4" xfId="85"/>
    <cellStyle name="Normal 2 2 3 2 4 2" xfId="230"/>
    <cellStyle name="Normal 2 2 3 2 5" xfId="231"/>
    <cellStyle name="Normal 2 2 3 2 6" xfId="232"/>
    <cellStyle name="Normal 2 2 3 3" xfId="41"/>
    <cellStyle name="Normal 2 2 3 3 2" xfId="141"/>
    <cellStyle name="Normal 2 2 3 3 2 2" xfId="233"/>
    <cellStyle name="Normal 2 2 3 3 3" xfId="182"/>
    <cellStyle name="Normal 2 2 3 3 3 2" xfId="234"/>
    <cellStyle name="Normal 2 2 3 3 4" xfId="95"/>
    <cellStyle name="Normal 2 2 3 3 4 2" xfId="235"/>
    <cellStyle name="Normal 2 2 3 3 5" xfId="236"/>
    <cellStyle name="Normal 2 2 3 3 6" xfId="237"/>
    <cellStyle name="Normal 2 2 3 4" xfId="114"/>
    <cellStyle name="Normal 2 2 3 4 2" xfId="238"/>
    <cellStyle name="Normal 2 2 3 5" xfId="155"/>
    <cellStyle name="Normal 2 2 3 5 2" xfId="239"/>
    <cellStyle name="Normal 2 2 3 6" xfId="73"/>
    <cellStyle name="Normal 2 2 3 6 2" xfId="240"/>
    <cellStyle name="Normal 2 2 3 7" xfId="241"/>
    <cellStyle name="Normal 2 2 3 8" xfId="242"/>
    <cellStyle name="Normal 2 2 4" xfId="14"/>
    <cellStyle name="Normal 2 2 4 2" xfId="25"/>
    <cellStyle name="Normal 2 2 4 2 2" xfId="126"/>
    <cellStyle name="Normal 2 2 4 2 2 2" xfId="243"/>
    <cellStyle name="Normal 2 2 4 2 3" xfId="167"/>
    <cellStyle name="Normal 2 2 4 2 3 2" xfId="244"/>
    <cellStyle name="Normal 2 2 4 2 4" xfId="86"/>
    <cellStyle name="Normal 2 2 4 2 4 2" xfId="245"/>
    <cellStyle name="Normal 2 2 4 2 5" xfId="246"/>
    <cellStyle name="Normal 2 2 4 2 6" xfId="247"/>
    <cellStyle name="Normal 2 2 4 3" xfId="42"/>
    <cellStyle name="Normal 2 2 4 3 2" xfId="142"/>
    <cellStyle name="Normal 2 2 4 3 2 2" xfId="248"/>
    <cellStyle name="Normal 2 2 4 3 3" xfId="183"/>
    <cellStyle name="Normal 2 2 4 3 3 2" xfId="249"/>
    <cellStyle name="Normal 2 2 4 3 4" xfId="96"/>
    <cellStyle name="Normal 2 2 4 3 4 2" xfId="250"/>
    <cellStyle name="Normal 2 2 4 3 5" xfId="251"/>
    <cellStyle name="Normal 2 2 4 3 6" xfId="252"/>
    <cellStyle name="Normal 2 2 4 4" xfId="115"/>
    <cellStyle name="Normal 2 2 4 4 2" xfId="253"/>
    <cellStyle name="Normal 2 2 4 5" xfId="156"/>
    <cellStyle name="Normal 2 2 4 5 2" xfId="254"/>
    <cellStyle name="Normal 2 2 4 6" xfId="74"/>
    <cellStyle name="Normal 2 2 4 6 2" xfId="255"/>
    <cellStyle name="Normal 2 2 4 7" xfId="256"/>
    <cellStyle name="Normal 2 2 4 8" xfId="257"/>
    <cellStyle name="Normal 2 2 5" xfId="19"/>
    <cellStyle name="Normal 2 2 5 2" xfId="33"/>
    <cellStyle name="Normal 2 2 5 2 2" xfId="133"/>
    <cellStyle name="Normal 2 2 5 2 2 2" xfId="258"/>
    <cellStyle name="Normal 2 2 5 2 3" xfId="174"/>
    <cellStyle name="Normal 2 2 5 2 3 2" xfId="259"/>
    <cellStyle name="Normal 2 2 5 2 4" xfId="97"/>
    <cellStyle name="Normal 2 2 5 2 4 2" xfId="260"/>
    <cellStyle name="Normal 2 2 5 2 5" xfId="261"/>
    <cellStyle name="Normal 2 2 5 2 6" xfId="262"/>
    <cellStyle name="Normal 2 2 5 3" xfId="47"/>
    <cellStyle name="Normal 2 2 5 3 2" xfId="147"/>
    <cellStyle name="Normal 2 2 5 3 2 2" xfId="263"/>
    <cellStyle name="Normal 2 2 5 3 3" xfId="188"/>
    <cellStyle name="Normal 2 2 5 3 3 2" xfId="264"/>
    <cellStyle name="Normal 2 2 5 3 4" xfId="98"/>
    <cellStyle name="Normal 2 2 5 3 4 2" xfId="265"/>
    <cellStyle name="Normal 2 2 5 3 5" xfId="266"/>
    <cellStyle name="Normal 2 2 5 3 6" xfId="267"/>
    <cellStyle name="Normal 2 2 5 4" xfId="120"/>
    <cellStyle name="Normal 2 2 5 4 2" xfId="268"/>
    <cellStyle name="Normal 2 2 5 5" xfId="161"/>
    <cellStyle name="Normal 2 2 5 5 2" xfId="269"/>
    <cellStyle name="Normal 2 2 5 6" xfId="67"/>
    <cellStyle name="Normal 2 2 5 6 2" xfId="270"/>
    <cellStyle name="Normal 2 2 5 7" xfId="271"/>
    <cellStyle name="Normal 2 2 5 8" xfId="272"/>
    <cellStyle name="Normal 2 2 6" xfId="35"/>
    <cellStyle name="Normal 2 2 6 2" xfId="135"/>
    <cellStyle name="Normal 2 2 6 2 2" xfId="273"/>
    <cellStyle name="Normal 2 2 6 3" xfId="176"/>
    <cellStyle name="Normal 2 2 6 3 2" xfId="274"/>
    <cellStyle name="Normal 2 2 6 4" xfId="79"/>
    <cellStyle name="Normal 2 2 6 4 2" xfId="275"/>
    <cellStyle name="Normal 2 2 6 5" xfId="276"/>
    <cellStyle name="Normal 2 2 6 6" xfId="277"/>
    <cellStyle name="Normal 2 2 7" xfId="108"/>
    <cellStyle name="Normal 2 2 7 2" xfId="278"/>
    <cellStyle name="Normal 2 2 8" xfId="149"/>
    <cellStyle name="Normal 2 2 8 2" xfId="279"/>
    <cellStyle name="Normal 2 2 9" xfId="49"/>
    <cellStyle name="Normal 2 2 9 2" xfId="280"/>
    <cellStyle name="Normal 2 3" xfId="4"/>
    <cellStyle name="Normal 2 3 2" xfId="15"/>
    <cellStyle name="Normal 2 3 2 2" xfId="26"/>
    <cellStyle name="Normal 2 3 2 2 2" xfId="127"/>
    <cellStyle name="Normal 2 3 2 2 2 2" xfId="281"/>
    <cellStyle name="Normal 2 3 2 2 3" xfId="168"/>
    <cellStyle name="Normal 2 3 2 2 3 2" xfId="282"/>
    <cellStyle name="Normal 2 3 2 2 4" xfId="87"/>
    <cellStyle name="Normal 2 3 2 2 4 2" xfId="283"/>
    <cellStyle name="Normal 2 3 2 2 5" xfId="284"/>
    <cellStyle name="Normal 2 3 2 2 6" xfId="285"/>
    <cellStyle name="Normal 2 3 2 3" xfId="43"/>
    <cellStyle name="Normal 2 3 2 3 2" xfId="143"/>
    <cellStyle name="Normal 2 3 2 3 2 2" xfId="286"/>
    <cellStyle name="Normal 2 3 2 3 3" xfId="184"/>
    <cellStyle name="Normal 2 3 2 3 3 2" xfId="287"/>
    <cellStyle name="Normal 2 3 2 3 4" xfId="99"/>
    <cellStyle name="Normal 2 3 2 3 4 2" xfId="288"/>
    <cellStyle name="Normal 2 3 2 3 5" xfId="289"/>
    <cellStyle name="Normal 2 3 2 3 6" xfId="290"/>
    <cellStyle name="Normal 2 3 2 4" xfId="116"/>
    <cellStyle name="Normal 2 3 2 4 2" xfId="291"/>
    <cellStyle name="Normal 2 3 2 5" xfId="157"/>
    <cellStyle name="Normal 2 3 2 5 2" xfId="292"/>
    <cellStyle name="Normal 2 3 2 6" xfId="75"/>
    <cellStyle name="Normal 2 3 2 6 2" xfId="293"/>
    <cellStyle name="Normal 2 3 2 7" xfId="294"/>
    <cellStyle name="Normal 2 3 2 8" xfId="295"/>
    <cellStyle name="Normal 2 3 3" xfId="27"/>
    <cellStyle name="Normal 2 3 3 2" xfId="128"/>
    <cellStyle name="Normal 2 3 3 2 2" xfId="296"/>
    <cellStyle name="Normal 2 3 3 3" xfId="169"/>
    <cellStyle name="Normal 2 3 3 3 2" xfId="297"/>
    <cellStyle name="Normal 2 3 3 4" xfId="68"/>
    <cellStyle name="Normal 2 3 3 4 2" xfId="298"/>
    <cellStyle name="Normal 2 3 3 5" xfId="299"/>
    <cellStyle name="Normal 2 3 3 6" xfId="300"/>
    <cellStyle name="Normal 2 3 4" xfId="36"/>
    <cellStyle name="Normal 2 3 4 2" xfId="136"/>
    <cellStyle name="Normal 2 3 4 2 2" xfId="301"/>
    <cellStyle name="Normal 2 3 4 3" xfId="177"/>
    <cellStyle name="Normal 2 3 4 3 2" xfId="302"/>
    <cellStyle name="Normal 2 3 4 4" xfId="80"/>
    <cellStyle name="Normal 2 3 4 4 2" xfId="303"/>
    <cellStyle name="Normal 2 3 4 5" xfId="304"/>
    <cellStyle name="Normal 2 3 4 6" xfId="305"/>
    <cellStyle name="Normal 2 3 5" xfId="109"/>
    <cellStyle name="Normal 2 3 5 2" xfId="306"/>
    <cellStyle name="Normal 2 3 6" xfId="150"/>
    <cellStyle name="Normal 2 3 6 2" xfId="307"/>
    <cellStyle name="Normal 2 3 7" xfId="50"/>
    <cellStyle name="Normal 2 3 7 2" xfId="308"/>
    <cellStyle name="Normal 2 3 8" xfId="309"/>
    <cellStyle name="Normal 2 3 9" xfId="310"/>
    <cellStyle name="Normal 2 4" xfId="9"/>
    <cellStyle name="Normal 2 4 2" xfId="28"/>
    <cellStyle name="Normal 2 4 2 2" xfId="129"/>
    <cellStyle name="Normal 2 4 2 2 2" xfId="311"/>
    <cellStyle name="Normal 2 4 2 3" xfId="170"/>
    <cellStyle name="Normal 2 4 2 3 2" xfId="312"/>
    <cellStyle name="Normal 2 4 2 4" xfId="81"/>
    <cellStyle name="Normal 2 4 2 4 2" xfId="313"/>
    <cellStyle name="Normal 2 4 2 5" xfId="314"/>
    <cellStyle name="Normal 2 4 2 6" xfId="315"/>
    <cellStyle name="Normal 2 4 3" xfId="37"/>
    <cellStyle name="Normal 2 4 3 2" xfId="137"/>
    <cellStyle name="Normal 2 4 3 2 2" xfId="316"/>
    <cellStyle name="Normal 2 4 3 3" xfId="178"/>
    <cellStyle name="Normal 2 4 3 3 2" xfId="317"/>
    <cellStyle name="Normal 2 4 3 4" xfId="100"/>
    <cellStyle name="Normal 2 4 3 4 2" xfId="318"/>
    <cellStyle name="Normal 2 4 3 5" xfId="319"/>
    <cellStyle name="Normal 2 4 3 6" xfId="320"/>
    <cellStyle name="Normal 2 4 4" xfId="110"/>
    <cellStyle name="Normal 2 4 4 2" xfId="321"/>
    <cellStyle name="Normal 2 4 5" xfId="151"/>
    <cellStyle name="Normal 2 4 5 2" xfId="322"/>
    <cellStyle name="Normal 2 4 6" xfId="69"/>
    <cellStyle name="Normal 2 4 6 2" xfId="323"/>
    <cellStyle name="Normal 2 4 7" xfId="324"/>
    <cellStyle name="Normal 2 4 8" xfId="325"/>
    <cellStyle name="Normal 2 5" xfId="16"/>
    <cellStyle name="Normal 2 5 2" xfId="29"/>
    <cellStyle name="Normal 2 5 2 2" xfId="130"/>
    <cellStyle name="Normal 2 5 2 2 2" xfId="326"/>
    <cellStyle name="Normal 2 5 2 3" xfId="171"/>
    <cellStyle name="Normal 2 5 2 3 2" xfId="327"/>
    <cellStyle name="Normal 2 5 2 4" xfId="88"/>
    <cellStyle name="Normal 2 5 2 4 2" xfId="328"/>
    <cellStyle name="Normal 2 5 2 5" xfId="329"/>
    <cellStyle name="Normal 2 5 2 6" xfId="330"/>
    <cellStyle name="Normal 2 5 3" xfId="44"/>
    <cellStyle name="Normal 2 5 3 2" xfId="144"/>
    <cellStyle name="Normal 2 5 3 2 2" xfId="331"/>
    <cellStyle name="Normal 2 5 3 3" xfId="185"/>
    <cellStyle name="Normal 2 5 3 3 2" xfId="332"/>
    <cellStyle name="Normal 2 5 3 4" xfId="101"/>
    <cellStyle name="Normal 2 5 3 4 2" xfId="333"/>
    <cellStyle name="Normal 2 5 3 5" xfId="334"/>
    <cellStyle name="Normal 2 5 3 6" xfId="335"/>
    <cellStyle name="Normal 2 5 4" xfId="117"/>
    <cellStyle name="Normal 2 5 4 2" xfId="336"/>
    <cellStyle name="Normal 2 5 5" xfId="158"/>
    <cellStyle name="Normal 2 5 5 2" xfId="337"/>
    <cellStyle name="Normal 2 5 6" xfId="76"/>
    <cellStyle name="Normal 2 5 6 2" xfId="338"/>
    <cellStyle name="Normal 2 5 7" xfId="339"/>
    <cellStyle name="Normal 2 5 8" xfId="340"/>
    <cellStyle name="Normal 2 6" xfId="18"/>
    <cellStyle name="Normal 2 6 2" xfId="32"/>
    <cellStyle name="Normal 2 6 2 2" xfId="132"/>
    <cellStyle name="Normal 2 6 2 2 2" xfId="341"/>
    <cellStyle name="Normal 2 6 2 3" xfId="173"/>
    <cellStyle name="Normal 2 6 2 3 2" xfId="342"/>
    <cellStyle name="Normal 2 6 2 4" xfId="102"/>
    <cellStyle name="Normal 2 6 2 4 2" xfId="343"/>
    <cellStyle name="Normal 2 6 2 5" xfId="344"/>
    <cellStyle name="Normal 2 6 2 6" xfId="345"/>
    <cellStyle name="Normal 2 6 3" xfId="46"/>
    <cellStyle name="Normal 2 6 3 2" xfId="146"/>
    <cellStyle name="Normal 2 6 3 2 2" xfId="346"/>
    <cellStyle name="Normal 2 6 3 3" xfId="187"/>
    <cellStyle name="Normal 2 6 3 3 2" xfId="347"/>
    <cellStyle name="Normal 2 6 3 4" xfId="103"/>
    <cellStyle name="Normal 2 6 3 4 2" xfId="348"/>
    <cellStyle name="Normal 2 6 3 5" xfId="349"/>
    <cellStyle name="Normal 2 6 3 6" xfId="350"/>
    <cellStyle name="Normal 2 6 4" xfId="119"/>
    <cellStyle name="Normal 2 6 4 2" xfId="351"/>
    <cellStyle name="Normal 2 6 5" xfId="160"/>
    <cellStyle name="Normal 2 6 5 2" xfId="352"/>
    <cellStyle name="Normal 2 6 6" xfId="66"/>
    <cellStyle name="Normal 2 6 6 2" xfId="353"/>
    <cellStyle name="Normal 2 6 7" xfId="354"/>
    <cellStyle name="Normal 2 6 8" xfId="355"/>
    <cellStyle name="Normal 2 7" xfId="20"/>
    <cellStyle name="Normal 2 7 2" xfId="90"/>
    <cellStyle name="Normal 2 7 2 2" xfId="356"/>
    <cellStyle name="Normal 2 7 3" xfId="121"/>
    <cellStyle name="Normal 2 7 3 2" xfId="357"/>
    <cellStyle name="Normal 2 7 4" xfId="162"/>
    <cellStyle name="Normal 2 7 4 2" xfId="358"/>
    <cellStyle name="Normal 2 7 5" xfId="78"/>
    <cellStyle name="Normal 2 7 5 2" xfId="359"/>
    <cellStyle name="Normal 2 7 6" xfId="360"/>
    <cellStyle name="Normal 2 7 7" xfId="361"/>
    <cellStyle name="Normal 2 8" xfId="34"/>
    <cellStyle name="Normal 2 8 2" xfId="134"/>
    <cellStyle name="Normal 2 8 2 2" xfId="362"/>
    <cellStyle name="Normal 2 8 3" xfId="175"/>
    <cellStyle name="Normal 2 8 3 2" xfId="363"/>
    <cellStyle name="Normal 2 8 4" xfId="104"/>
    <cellStyle name="Normal 2 8 4 2" xfId="364"/>
    <cellStyle name="Normal 2 8 5" xfId="365"/>
    <cellStyle name="Normal 2 8 6" xfId="366"/>
    <cellStyle name="Normal 2 9" xfId="107"/>
    <cellStyle name="Normal 2 9 2" xfId="367"/>
    <cellStyle name="Normal 3" xfId="5"/>
    <cellStyle name="Normal 4" xfId="6"/>
    <cellStyle name="Normal 4 2" xfId="11"/>
    <cellStyle name="Normal 4 2 2" xfId="22"/>
    <cellStyle name="Normal 4 2 2 2" xfId="92"/>
    <cellStyle name="Normal 4 2 2 2 2" xfId="368"/>
    <cellStyle name="Normal 4 2 2 3" xfId="123"/>
    <cellStyle name="Normal 4 2 2 3 2" xfId="369"/>
    <cellStyle name="Normal 4 2 2 4" xfId="164"/>
    <cellStyle name="Normal 4 2 2 4 2" xfId="370"/>
    <cellStyle name="Normal 4 2 2 5" xfId="83"/>
    <cellStyle name="Normal 4 2 2 5 2" xfId="371"/>
    <cellStyle name="Normal 4 2 2 6" xfId="372"/>
    <cellStyle name="Normal 4 2 2 7" xfId="373"/>
    <cellStyle name="Normal 4 2 3" xfId="39"/>
    <cellStyle name="Normal 4 2 3 2" xfId="139"/>
    <cellStyle name="Normal 4 2 3 2 2" xfId="374"/>
    <cellStyle name="Normal 4 2 3 3" xfId="180"/>
    <cellStyle name="Normal 4 2 3 3 2" xfId="375"/>
    <cellStyle name="Normal 4 2 3 4" xfId="105"/>
    <cellStyle name="Normal 4 2 3 4 2" xfId="376"/>
    <cellStyle name="Normal 4 2 3 5" xfId="377"/>
    <cellStyle name="Normal 4 2 3 6" xfId="378"/>
    <cellStyle name="Normal 4 2 4" xfId="112"/>
    <cellStyle name="Normal 4 2 4 2" xfId="379"/>
    <cellStyle name="Normal 4 2 5" xfId="153"/>
    <cellStyle name="Normal 4 2 5 2" xfId="380"/>
    <cellStyle name="Normal 4 2 6" xfId="71"/>
    <cellStyle name="Normal 4 2 6 2" xfId="381"/>
    <cellStyle name="Normal 4 2 7" xfId="382"/>
    <cellStyle name="Normal 4 2 8" xfId="383"/>
    <cellStyle name="Normal 4 3" xfId="17"/>
    <cellStyle name="Normal 4 3 2" xfId="30"/>
    <cellStyle name="Normal 4 3 2 2" xfId="131"/>
    <cellStyle name="Normal 4 3 2 2 2" xfId="384"/>
    <cellStyle name="Normal 4 3 2 3" xfId="172"/>
    <cellStyle name="Normal 4 3 2 3 2" xfId="385"/>
    <cellStyle name="Normal 4 3 2 4" xfId="89"/>
    <cellStyle name="Normal 4 3 2 4 2" xfId="386"/>
    <cellStyle name="Normal 4 3 2 5" xfId="387"/>
    <cellStyle name="Normal 4 3 2 6" xfId="388"/>
    <cellStyle name="Normal 4 3 3" xfId="45"/>
    <cellStyle name="Normal 4 3 3 2" xfId="145"/>
    <cellStyle name="Normal 4 3 3 2 2" xfId="389"/>
    <cellStyle name="Normal 4 3 3 3" xfId="186"/>
    <cellStyle name="Normal 4 3 3 3 2" xfId="390"/>
    <cellStyle name="Normal 4 3 3 4" xfId="106"/>
    <cellStyle name="Normal 4 3 3 4 2" xfId="391"/>
    <cellStyle name="Normal 4 3 3 5" xfId="392"/>
    <cellStyle name="Normal 4 3 3 6" xfId="393"/>
    <cellStyle name="Normal 4 3 4" xfId="118"/>
    <cellStyle name="Normal 4 3 4 2" xfId="394"/>
    <cellStyle name="Normal 4 3 5" xfId="159"/>
    <cellStyle name="Normal 4 3 5 2" xfId="395"/>
    <cellStyle name="Normal 4 3 6" xfId="77"/>
    <cellStyle name="Normal 4 3 6 2" xfId="396"/>
    <cellStyle name="Normal 4 3 7" xfId="397"/>
    <cellStyle name="Normal 4 3 8" xfId="398"/>
    <cellStyle name="Normal 5" xfId="7"/>
    <cellStyle name="Normal 6" xfId="8"/>
    <cellStyle name="Normal 6 2" xfId="31"/>
    <cellStyle name="Normal 7" xfId="51"/>
    <cellStyle name="Normal 8" xfId="65"/>
    <cellStyle name="Normal 8 2" xfId="399"/>
    <cellStyle name="Normal 9" xfId="189"/>
    <cellStyle name="Note 2" xfId="59"/>
    <cellStyle name="Output 2" xfId="56"/>
    <cellStyle name="Unique Calculation" xfId="64"/>
  </cellStyles>
  <dxfs count="9">
    <dxf>
      <fill>
        <patternFill>
          <bgColor rgb="FF92D05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ller_s/AppData/Local/Microsoft/Windows/Temporary%20Internet%20Files/Content.Outlook/IEQ1AG18/Proof%20of%20scales%20with%20unequal%20PP%20vs%20MSL-2-6-15-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w Cut Scores based on percent"/>
      <sheetName val="Dynamic Matrix"/>
      <sheetName val="Report"/>
      <sheetName val="Standard 6 Selecting"/>
      <sheetName val="Standard 6 Scoring"/>
      <sheetName val="DATA"/>
      <sheetName val="definitions"/>
      <sheetName val="Sheet4"/>
      <sheetName val="hr-data"/>
      <sheetName val="cde-data"/>
      <sheetName val="Final Cut Scores"/>
      <sheetName val="Sheet5"/>
    </sheetNames>
    <sheetDataSet>
      <sheetData sheetId="0"/>
      <sheetData sheetId="1"/>
      <sheetData sheetId="2"/>
      <sheetData sheetId="3">
        <row r="192">
          <cell r="H192" t="str">
            <v>ACADEMY_20</v>
          </cell>
        </row>
        <row r="193">
          <cell r="H193" t="str">
            <v>ADAMS_12_FIVE_STAR_SCHOOLS</v>
          </cell>
        </row>
        <row r="194">
          <cell r="H194" t="str">
            <v>ADAMS_COUNTY_14</v>
          </cell>
        </row>
        <row r="195">
          <cell r="H195" t="str">
            <v>ADAMS_ARAPAHOE_28J</v>
          </cell>
        </row>
        <row r="196">
          <cell r="H196" t="str">
            <v>AGATE_300</v>
          </cell>
        </row>
        <row r="197">
          <cell r="H197" t="str">
            <v>AGUILAR_REORGANIZED_6</v>
          </cell>
        </row>
        <row r="198">
          <cell r="H198" t="str">
            <v>AKRON_R_1</v>
          </cell>
        </row>
        <row r="199">
          <cell r="H199" t="str">
            <v>ALAMOSA_RE_11J</v>
          </cell>
        </row>
        <row r="200">
          <cell r="H200" t="str">
            <v>ARCHULETA_COUNTY_50_JT</v>
          </cell>
        </row>
        <row r="201">
          <cell r="H201" t="str">
            <v>ARICKAREE_R_2</v>
          </cell>
        </row>
        <row r="202">
          <cell r="H202" t="str">
            <v>ARRIBA_FLAGLER_C_20</v>
          </cell>
        </row>
        <row r="203">
          <cell r="H203" t="str">
            <v>ASPEN_1</v>
          </cell>
        </row>
        <row r="204">
          <cell r="H204" t="str">
            <v>AULT_HIGHLAND_RE_9</v>
          </cell>
        </row>
        <row r="205">
          <cell r="H205" t="str">
            <v>BAYFIELD_10_JT_R</v>
          </cell>
        </row>
        <row r="206">
          <cell r="H206" t="str">
            <v>BENNETT_29J</v>
          </cell>
        </row>
        <row r="207">
          <cell r="H207" t="str">
            <v>BETHUNE_R_5</v>
          </cell>
        </row>
        <row r="208">
          <cell r="H208" t="str">
            <v>BIG_SANDY_100J</v>
          </cell>
        </row>
        <row r="209">
          <cell r="H209" t="str">
            <v>BOULDER_VALLEY_RE_2</v>
          </cell>
        </row>
        <row r="210">
          <cell r="H210" t="str">
            <v>BRANSON_REORGANIZED_82</v>
          </cell>
        </row>
        <row r="211">
          <cell r="H211" t="str">
            <v>BRIGGSDALE_RE_10</v>
          </cell>
        </row>
        <row r="212">
          <cell r="H212" t="str">
            <v>BRIGHTON_27J</v>
          </cell>
        </row>
        <row r="213">
          <cell r="H213" t="str">
            <v>BRUSH_RE_2_J</v>
          </cell>
        </row>
        <row r="214">
          <cell r="H214" t="str">
            <v>BUENA_VISTA_R_31</v>
          </cell>
        </row>
        <row r="215">
          <cell r="H215" t="str">
            <v>BUFFALO_RE_4J</v>
          </cell>
        </row>
        <row r="216">
          <cell r="H216" t="str">
            <v>BURLINGTON_RE_6J</v>
          </cell>
        </row>
        <row r="217">
          <cell r="H217" t="str">
            <v>BYERS_32J</v>
          </cell>
        </row>
        <row r="218">
          <cell r="H218" t="str">
            <v>CALHAN_RJ_1</v>
          </cell>
        </row>
        <row r="219">
          <cell r="H219" t="str">
            <v>CAMPO_RE_6</v>
          </cell>
        </row>
        <row r="220">
          <cell r="H220" t="str">
            <v>CANON_CITY_RE_1</v>
          </cell>
        </row>
        <row r="221">
          <cell r="H221" t="str">
            <v>CENTENNIAL_BOCES</v>
          </cell>
        </row>
        <row r="222">
          <cell r="H222" t="str">
            <v>CENTENNIAL_R_1</v>
          </cell>
        </row>
        <row r="223">
          <cell r="H223" t="str">
            <v>CENTER_26_JT</v>
          </cell>
        </row>
        <row r="224">
          <cell r="H224" t="str">
            <v>CHARTER_SCHOOL_INSTITUTE</v>
          </cell>
        </row>
        <row r="225">
          <cell r="H225" t="str">
            <v>CHERAW_31</v>
          </cell>
        </row>
        <row r="226">
          <cell r="H226" t="str">
            <v>CHERRY_CREEK_5</v>
          </cell>
        </row>
        <row r="227">
          <cell r="H227" t="str">
            <v>CHEYENNE_COUNTY_RE_5</v>
          </cell>
        </row>
        <row r="228">
          <cell r="H228" t="str">
            <v>CHEYENNE_MOUNTAIN_12</v>
          </cell>
        </row>
        <row r="229">
          <cell r="H229" t="str">
            <v>CLEAR_CREEK_RE_1</v>
          </cell>
        </row>
        <row r="230">
          <cell r="H230" t="str">
            <v>Colorado_School_for_the_De</v>
          </cell>
        </row>
        <row r="231">
          <cell r="H231" t="str">
            <v>COLORADO_SPRINGS_11</v>
          </cell>
        </row>
        <row r="232">
          <cell r="H232" t="str">
            <v>COTOPAXI_RE_3</v>
          </cell>
        </row>
        <row r="233">
          <cell r="H233" t="str">
            <v>CREEDE_SCHOOL_DISTRICT</v>
          </cell>
        </row>
        <row r="234">
          <cell r="H234" t="str">
            <v>CRIPPLE_CREEK_VICTOR_RE_1</v>
          </cell>
        </row>
        <row r="235">
          <cell r="H235" t="str">
            <v>CROWLEY_COUNTY_RE_1_J</v>
          </cell>
        </row>
        <row r="236">
          <cell r="H236" t="str">
            <v>CUSTER_COUNTY_SCHOOL_DISTR</v>
          </cell>
        </row>
        <row r="237">
          <cell r="H237" t="str">
            <v>DE_BEQUE_49JT</v>
          </cell>
        </row>
        <row r="238">
          <cell r="H238" t="str">
            <v>DEER_TRAIL_26J</v>
          </cell>
        </row>
        <row r="239">
          <cell r="H239" t="str">
            <v>DEL_NORTE_C_7</v>
          </cell>
        </row>
        <row r="240">
          <cell r="H240" t="str">
            <v>DELTA_COUNTY_50_J</v>
          </cell>
        </row>
        <row r="241">
          <cell r="H241" t="str">
            <v>DENVER_COUNTY_1</v>
          </cell>
        </row>
        <row r="242">
          <cell r="H242" t="str">
            <v>DOLORES_COUNTY_RE_NO.2</v>
          </cell>
        </row>
        <row r="243">
          <cell r="H243" t="str">
            <v>DOLORES_RE_4A</v>
          </cell>
        </row>
        <row r="244">
          <cell r="H244" t="str">
            <v>DOUGLAS_COUNTY_RE_1</v>
          </cell>
        </row>
        <row r="245">
          <cell r="H245" t="str">
            <v>DURANGO_9_R</v>
          </cell>
        </row>
        <row r="246">
          <cell r="H246" t="str">
            <v>EADS_RE_1</v>
          </cell>
        </row>
        <row r="247">
          <cell r="H247" t="str">
            <v>EAGLE_COUNTY_RE_50</v>
          </cell>
        </row>
        <row r="248">
          <cell r="H248" t="str">
            <v>EAST_GRAND_2</v>
          </cell>
        </row>
        <row r="249">
          <cell r="H249" t="str">
            <v>EAST_OTERO_R_1</v>
          </cell>
        </row>
        <row r="250">
          <cell r="H250" t="str">
            <v>EATON_RE_2</v>
          </cell>
        </row>
        <row r="251">
          <cell r="H251" t="str">
            <v>EDISON_54_JT</v>
          </cell>
        </row>
        <row r="252">
          <cell r="H252" t="str">
            <v>ELBERT_200</v>
          </cell>
        </row>
        <row r="253">
          <cell r="H253" t="str">
            <v>ELIZABETH_C_1</v>
          </cell>
        </row>
        <row r="254">
          <cell r="H254" t="str">
            <v>ELLICOTT_22</v>
          </cell>
        </row>
        <row r="255">
          <cell r="H255" t="str">
            <v>ENGLEWOOD_1</v>
          </cell>
        </row>
        <row r="256">
          <cell r="H256" t="str">
            <v>EXPEDITIONARY_BOCES</v>
          </cell>
        </row>
        <row r="257">
          <cell r="H257" t="str">
            <v>FALCON_49</v>
          </cell>
        </row>
        <row r="258">
          <cell r="H258" t="str">
            <v>FORT_MORGAN_RE_3</v>
          </cell>
        </row>
        <row r="259">
          <cell r="H259" t="str">
            <v>FOUNTAIN_8</v>
          </cell>
        </row>
        <row r="260">
          <cell r="H260" t="str">
            <v>FOWLER_R_4J</v>
          </cell>
        </row>
        <row r="261">
          <cell r="H261" t="str">
            <v>FREMONT_RE_2</v>
          </cell>
        </row>
        <row r="262">
          <cell r="H262" t="str">
            <v>FRENCHMAN_RE_3</v>
          </cell>
        </row>
        <row r="263">
          <cell r="H263" t="str">
            <v>GARFIELD_16</v>
          </cell>
        </row>
        <row r="264">
          <cell r="H264" t="str">
            <v>GARFIELD_RE_2</v>
          </cell>
        </row>
        <row r="265">
          <cell r="H265" t="str">
            <v>GENOA_HUGO_C113</v>
          </cell>
        </row>
        <row r="266">
          <cell r="H266" t="str">
            <v>GILPIN_COUNTY_RE_1</v>
          </cell>
        </row>
        <row r="267">
          <cell r="H267" t="str">
            <v>GRANADA_RE_1</v>
          </cell>
        </row>
        <row r="268">
          <cell r="H268" t="str">
            <v>GREELEY_6</v>
          </cell>
        </row>
        <row r="269">
          <cell r="H269" t="str">
            <v>GUNNISON_WATERSHED_RE1J</v>
          </cell>
        </row>
        <row r="270">
          <cell r="H270" t="str">
            <v>HANOVER_28</v>
          </cell>
        </row>
        <row r="271">
          <cell r="H271" t="str">
            <v>HARRISON_2</v>
          </cell>
        </row>
        <row r="272">
          <cell r="H272" t="str">
            <v>HAXTUN_RE_2J</v>
          </cell>
        </row>
        <row r="273">
          <cell r="H273" t="str">
            <v>HAYDEN_RE_1</v>
          </cell>
        </row>
        <row r="274">
          <cell r="H274" t="str">
            <v>HINSDALE_COUNTY_RE_1</v>
          </cell>
        </row>
        <row r="275">
          <cell r="H275" t="str">
            <v>HI_PLAINS_R_23</v>
          </cell>
        </row>
        <row r="276">
          <cell r="H276" t="str">
            <v>HOEHNE_REORGANIZED_3</v>
          </cell>
        </row>
        <row r="277">
          <cell r="H277" t="str">
            <v>HOLLY_RE_3</v>
          </cell>
        </row>
        <row r="278">
          <cell r="H278" t="str">
            <v>HOLYOKE_RE_1J</v>
          </cell>
        </row>
        <row r="279">
          <cell r="H279" t="str">
            <v>HUERFANO_RE_1</v>
          </cell>
        </row>
        <row r="280">
          <cell r="H280" t="str">
            <v>IDALIA_RJ_3</v>
          </cell>
        </row>
        <row r="281">
          <cell r="H281" t="str">
            <v>IGNACIO_11_JT</v>
          </cell>
        </row>
        <row r="282">
          <cell r="H282" t="str">
            <v>JEFFERSON_COUNTY_R_1</v>
          </cell>
        </row>
        <row r="283">
          <cell r="H283" t="str">
            <v>JOHNSTOWN_MILLIKEN_RE_5J</v>
          </cell>
        </row>
        <row r="284">
          <cell r="H284" t="str">
            <v>JULESBURG_RE_1</v>
          </cell>
        </row>
        <row r="285">
          <cell r="H285" t="str">
            <v>KARVAL_RE_23</v>
          </cell>
        </row>
        <row r="286">
          <cell r="H286" t="str">
            <v>KEENESBURG_RE_3_J</v>
          </cell>
        </row>
        <row r="287">
          <cell r="H287" t="str">
            <v>KIM_REORGANIZED_88</v>
          </cell>
        </row>
        <row r="288">
          <cell r="H288" t="str">
            <v>KIOWA_C_2</v>
          </cell>
        </row>
        <row r="289">
          <cell r="H289" t="str">
            <v>KIT_CARSON_R_1</v>
          </cell>
        </row>
        <row r="290">
          <cell r="H290" t="str">
            <v>LA_VETA_RE_2</v>
          </cell>
        </row>
        <row r="291">
          <cell r="H291" t="str">
            <v>LAKE_COUNTY_R_1</v>
          </cell>
        </row>
        <row r="292">
          <cell r="H292" t="str">
            <v>LAMAR_RE_2</v>
          </cell>
        </row>
        <row r="293">
          <cell r="H293" t="str">
            <v>LAS_ANIMAS_RE_1</v>
          </cell>
        </row>
        <row r="294">
          <cell r="H294" t="str">
            <v>LEWIS_PALMER_38</v>
          </cell>
        </row>
        <row r="295">
          <cell r="H295" t="str">
            <v>LIBERTY_J_4</v>
          </cell>
        </row>
        <row r="296">
          <cell r="H296" t="str">
            <v>LIMON_RE_4J</v>
          </cell>
        </row>
        <row r="297">
          <cell r="H297" t="str">
            <v>LITTLETON_6</v>
          </cell>
        </row>
        <row r="298">
          <cell r="H298" t="str">
            <v>LONE_STAR_101</v>
          </cell>
        </row>
        <row r="299">
          <cell r="H299" t="str">
            <v>MANCOS_RE_6</v>
          </cell>
        </row>
        <row r="300">
          <cell r="H300" t="str">
            <v>MANITOU_SPRINGS_14</v>
          </cell>
        </row>
        <row r="301">
          <cell r="H301" t="str">
            <v>MANZANOLA_3J</v>
          </cell>
        </row>
        <row r="302">
          <cell r="H302" t="str">
            <v>MAPLETON_1</v>
          </cell>
        </row>
        <row r="303">
          <cell r="H303" t="str">
            <v>MC_CLAVE_RE_2</v>
          </cell>
        </row>
        <row r="304">
          <cell r="H304" t="str">
            <v>MEEKER_RE1</v>
          </cell>
        </row>
        <row r="305">
          <cell r="H305" t="str">
            <v>MESA_COUNTY_VALLEY_51</v>
          </cell>
        </row>
        <row r="306">
          <cell r="H306" t="str">
            <v>MIAMI/YODER_60_JT</v>
          </cell>
        </row>
        <row r="307">
          <cell r="H307" t="str">
            <v>MOFFAT_2</v>
          </cell>
        </row>
        <row r="308">
          <cell r="H308" t="str">
            <v>MOFFAT_COUNTY_RE:NO_1</v>
          </cell>
        </row>
        <row r="309">
          <cell r="H309" t="str">
            <v>MONTE_VISTA_C_8</v>
          </cell>
        </row>
        <row r="310">
          <cell r="H310" t="str">
            <v>MONTEZUMA_CORTEZ_RE_1</v>
          </cell>
        </row>
        <row r="311">
          <cell r="H311" t="str">
            <v>MONTROSE_COUNTY_RE_1J</v>
          </cell>
        </row>
        <row r="312">
          <cell r="H312" t="str">
            <v>MOUNTAIN_BOCES</v>
          </cell>
        </row>
        <row r="313">
          <cell r="H313" t="str">
            <v>MOUNTAIN_VALLEY_RE_1</v>
          </cell>
        </row>
        <row r="314">
          <cell r="H314" t="str">
            <v>NORTH_CONEJOS_RE_1J</v>
          </cell>
        </row>
        <row r="315">
          <cell r="H315" t="str">
            <v>NORTH_PARK_R_1</v>
          </cell>
        </row>
        <row r="316">
          <cell r="H316" t="str">
            <v>NORWOOD_R_2J</v>
          </cell>
        </row>
        <row r="317">
          <cell r="H317" t="str">
            <v>OTIS_R_3</v>
          </cell>
        </row>
        <row r="318">
          <cell r="H318" t="str">
            <v>OURAY_R_1</v>
          </cell>
        </row>
        <row r="319">
          <cell r="H319" t="str">
            <v>PARK__ESTES_PARK__R_3</v>
          </cell>
        </row>
        <row r="320">
          <cell r="H320" t="str">
            <v>PARK_COUNTY_RE_2</v>
          </cell>
        </row>
        <row r="321">
          <cell r="H321" t="str">
            <v>PAWNEE_RE_12</v>
          </cell>
        </row>
        <row r="322">
          <cell r="H322" t="str">
            <v>PEYTON_23_JT</v>
          </cell>
        </row>
        <row r="323">
          <cell r="H323" t="str">
            <v>PLAINVIEW_RE_2</v>
          </cell>
        </row>
        <row r="324">
          <cell r="H324" t="str">
            <v>PLATEAU_RE_5</v>
          </cell>
        </row>
        <row r="325">
          <cell r="H325" t="str">
            <v>PLATEAU_VALLEY_50</v>
          </cell>
        </row>
        <row r="326">
          <cell r="H326" t="str">
            <v>PLATTE_CANYON_1</v>
          </cell>
        </row>
        <row r="327">
          <cell r="H327" t="str">
            <v>PLATTE_VALLEY_RE_3</v>
          </cell>
        </row>
        <row r="328">
          <cell r="H328" t="str">
            <v>PLATTE_VALLEY_RE_7</v>
          </cell>
        </row>
        <row r="329">
          <cell r="H329" t="str">
            <v>POUDRE_R_1</v>
          </cell>
        </row>
        <row r="330">
          <cell r="H330" t="str">
            <v>PRAIRIE_RE_11</v>
          </cell>
        </row>
        <row r="331">
          <cell r="H331" t="str">
            <v>PRIMERO_REORGANIZED_2</v>
          </cell>
        </row>
        <row r="332">
          <cell r="H332" t="str">
            <v>PRITCHETT_RE_3</v>
          </cell>
        </row>
        <row r="333">
          <cell r="H333" t="str">
            <v>PUEBLO_CITY_60</v>
          </cell>
        </row>
        <row r="334">
          <cell r="H334" t="str">
            <v>PUEBLO_COUNTY_70</v>
          </cell>
        </row>
        <row r="335">
          <cell r="H335" t="str">
            <v>RANGELY_RE_4</v>
          </cell>
        </row>
        <row r="336">
          <cell r="H336" t="str">
            <v>RIDGWAY_R_2</v>
          </cell>
        </row>
        <row r="337">
          <cell r="H337" t="str">
            <v>ROARING_FORK_RE_1</v>
          </cell>
        </row>
        <row r="338">
          <cell r="H338" t="str">
            <v>ROCKY_FORD_R_2</v>
          </cell>
        </row>
        <row r="339">
          <cell r="H339" t="str">
            <v>SALIDA_R_32</v>
          </cell>
        </row>
        <row r="340">
          <cell r="H340" t="str">
            <v>SAN_JUAN_BOCES</v>
          </cell>
        </row>
        <row r="341">
          <cell r="H341" t="str">
            <v>SANFORD_6J</v>
          </cell>
        </row>
        <row r="342">
          <cell r="H342" t="str">
            <v>SANGRE_DE_CRISTO_RE_22J</v>
          </cell>
        </row>
        <row r="343">
          <cell r="H343" t="str">
            <v>SARGENT_RE_33J</v>
          </cell>
        </row>
        <row r="344">
          <cell r="H344" t="str">
            <v>SHERIDAN_2</v>
          </cell>
        </row>
        <row r="345">
          <cell r="H345" t="str">
            <v>SIERRA_GRANDE_R_30</v>
          </cell>
        </row>
        <row r="346">
          <cell r="H346" t="str">
            <v>SILVERTON_1</v>
          </cell>
        </row>
        <row r="347">
          <cell r="H347" t="str">
            <v>SOUTH_CONEJOS_RE_10</v>
          </cell>
        </row>
        <row r="348">
          <cell r="H348" t="str">
            <v>SOUTH_ROUTT_RE_3</v>
          </cell>
        </row>
        <row r="349">
          <cell r="H349" t="str">
            <v>SPRINGFIELD_RE_4</v>
          </cell>
        </row>
        <row r="350">
          <cell r="H350" t="str">
            <v>ST_VRAIN_VALLEY_RE_1J</v>
          </cell>
        </row>
        <row r="351">
          <cell r="H351" t="str">
            <v>STEAMBOAT_SPRINGS_RE_2</v>
          </cell>
        </row>
        <row r="352">
          <cell r="H352" t="str">
            <v>STRASBURG_31J</v>
          </cell>
        </row>
        <row r="353">
          <cell r="H353" t="str">
            <v>STRATTON_R_4</v>
          </cell>
        </row>
        <row r="354">
          <cell r="H354" t="str">
            <v>SUMMIT_RE_1</v>
          </cell>
        </row>
        <row r="355">
          <cell r="H355" t="str">
            <v>SWINK_33</v>
          </cell>
        </row>
        <row r="356">
          <cell r="H356" t="str">
            <v>TELLURIDE_R_1</v>
          </cell>
        </row>
        <row r="357">
          <cell r="H357" t="str">
            <v>THOMPSON_R2_J</v>
          </cell>
        </row>
        <row r="358">
          <cell r="H358" t="str">
            <v>TRINIDAD_1</v>
          </cell>
        </row>
        <row r="359">
          <cell r="H359" t="str">
            <v>VALLEY_RE_1</v>
          </cell>
        </row>
        <row r="360">
          <cell r="H360" t="str">
            <v>VILAS_RE_5</v>
          </cell>
        </row>
        <row r="361">
          <cell r="H361" t="str">
            <v>WALSH_RE_1</v>
          </cell>
        </row>
        <row r="362">
          <cell r="H362" t="str">
            <v>WELD_COUNTY_RE_1</v>
          </cell>
        </row>
        <row r="363">
          <cell r="H363" t="str">
            <v>WELD_COUNTY_S/D_RE_8</v>
          </cell>
        </row>
        <row r="364">
          <cell r="H364" t="str">
            <v>WELDON_VALLEY_RE_20_J</v>
          </cell>
        </row>
        <row r="365">
          <cell r="H365" t="str">
            <v>WEST_END_RE_2</v>
          </cell>
        </row>
        <row r="366">
          <cell r="H366" t="str">
            <v>WEST_GRAND_1_JT.</v>
          </cell>
        </row>
        <row r="367">
          <cell r="H367" t="str">
            <v>WESTMINSTER_50</v>
          </cell>
        </row>
        <row r="368">
          <cell r="H368" t="str">
            <v>WIDEFIELD_3</v>
          </cell>
        </row>
        <row r="369">
          <cell r="H369" t="str">
            <v>WIGGINS_RE_50_J</v>
          </cell>
        </row>
        <row r="370">
          <cell r="H370" t="str">
            <v>WILEY_RE_13_JT</v>
          </cell>
        </row>
        <row r="371">
          <cell r="H371" t="str">
            <v>WINDSOR_RE_4</v>
          </cell>
        </row>
        <row r="372">
          <cell r="H372" t="str">
            <v>WOODLAND_PARK_RE_2</v>
          </cell>
        </row>
        <row r="373">
          <cell r="H373" t="str">
            <v>WOODLIN_R_104</v>
          </cell>
        </row>
        <row r="374">
          <cell r="H374" t="str">
            <v>WRAY_RD_2</v>
          </cell>
        </row>
        <row r="375">
          <cell r="H375" t="str">
            <v>YUMA_1</v>
          </cell>
        </row>
      </sheetData>
      <sheetData sheetId="4"/>
      <sheetData sheetId="5">
        <row r="86">
          <cell r="H86" t="str">
            <v>Please Select</v>
          </cell>
        </row>
        <row r="87">
          <cell r="H87" t="str">
            <v xml:space="preserve">Reading </v>
          </cell>
        </row>
        <row r="88">
          <cell r="H88" t="str">
            <v>Writing</v>
          </cell>
        </row>
        <row r="89">
          <cell r="H89" t="str">
            <v>Language Arts</v>
          </cell>
        </row>
        <row r="90">
          <cell r="H90" t="str">
            <v>Mathematics</v>
          </cell>
        </row>
        <row r="91">
          <cell r="H91" t="str">
            <v>Science</v>
          </cell>
        </row>
        <row r="92">
          <cell r="H92" t="str">
            <v>Social Studies</v>
          </cell>
        </row>
        <row r="93">
          <cell r="H93" t="str">
            <v>Visual Arts</v>
          </cell>
        </row>
        <row r="94">
          <cell r="H94" t="str">
            <v>Theater/Drama</v>
          </cell>
        </row>
        <row r="95">
          <cell r="H95" t="str">
            <v>Music</v>
          </cell>
        </row>
        <row r="96">
          <cell r="H96" t="str">
            <v>Career and Technical Education</v>
          </cell>
        </row>
        <row r="97">
          <cell r="H97" t="str">
            <v>Business</v>
          </cell>
        </row>
        <row r="98">
          <cell r="H98" t="str">
            <v>Technology</v>
          </cell>
        </row>
        <row r="99">
          <cell r="H99" t="str">
            <v>World Languages</v>
          </cell>
        </row>
        <row r="100">
          <cell r="H100" t="str">
            <v>Oral Communication</v>
          </cell>
        </row>
        <row r="101">
          <cell r="H101" t="str">
            <v>Written Communication</v>
          </cell>
        </row>
        <row r="102">
          <cell r="H102" t="str">
            <v>Health</v>
          </cell>
        </row>
        <row r="103">
          <cell r="H103" t="str">
            <v>Physical Education</v>
          </cell>
        </row>
        <row r="104">
          <cell r="H104" t="str">
            <v>English Language Development</v>
          </cell>
        </row>
        <row r="105">
          <cell r="H105" t="str">
            <v>Gifted and Talented</v>
          </cell>
        </row>
        <row r="106">
          <cell r="H106" t="str">
            <v>Mild/moderate Special Education</v>
          </cell>
        </row>
        <row r="107">
          <cell r="H107" t="str">
            <v>Center-based Special Education</v>
          </cell>
        </row>
        <row r="108">
          <cell r="H108" t="str">
            <v>Intervention</v>
          </cell>
        </row>
        <row r="109">
          <cell r="H109" t="str">
            <v>Other</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showGridLines="0" tabSelected="1" workbookViewId="0">
      <selection activeCell="J8" sqref="J8"/>
    </sheetView>
  </sheetViews>
  <sheetFormatPr defaultRowHeight="15" x14ac:dyDescent="0.25"/>
  <cols>
    <col min="1" max="2" width="9" customWidth="1"/>
    <col min="12" max="12" width="9.140625" style="20" hidden="1" customWidth="1"/>
    <col min="13" max="13" width="19.28515625" style="26" hidden="1" customWidth="1"/>
    <col min="14" max="20" width="9.140625" style="26" hidden="1" customWidth="1"/>
    <col min="21" max="26" width="0" hidden="1" customWidth="1"/>
  </cols>
  <sheetData>
    <row r="1" spans="1:17" x14ac:dyDescent="0.25">
      <c r="A1" t="s">
        <v>47</v>
      </c>
      <c r="J1" s="40" t="s">
        <v>72</v>
      </c>
      <c r="K1" s="41" t="s">
        <v>82</v>
      </c>
      <c r="L1" s="43"/>
    </row>
    <row r="2" spans="1:17" x14ac:dyDescent="0.25">
      <c r="A2" s="1" t="s">
        <v>49</v>
      </c>
    </row>
    <row r="3" spans="1:17" x14ac:dyDescent="0.25">
      <c r="A3" s="1" t="s">
        <v>76</v>
      </c>
    </row>
    <row r="4" spans="1:17" ht="46.5" customHeight="1" x14ac:dyDescent="0.25">
      <c r="A4" s="50" t="s">
        <v>75</v>
      </c>
      <c r="B4" s="50"/>
      <c r="C4" s="50"/>
      <c r="D4" s="50"/>
      <c r="E4" s="50"/>
      <c r="F4" s="50"/>
      <c r="G4" s="50"/>
      <c r="H4" s="50"/>
      <c r="I4" s="51"/>
      <c r="J4" s="51"/>
      <c r="K4" s="51"/>
      <c r="L4" s="17"/>
    </row>
    <row r="5" spans="1:17" ht="15" customHeight="1" x14ac:dyDescent="0.25">
      <c r="A5" s="24" t="s">
        <v>71</v>
      </c>
      <c r="B5" s="24"/>
      <c r="C5" s="24"/>
      <c r="D5" s="24"/>
      <c r="E5" s="25" t="s">
        <v>70</v>
      </c>
      <c r="F5" s="24"/>
      <c r="G5" s="24"/>
      <c r="H5" s="23"/>
      <c r="I5" s="2"/>
    </row>
    <row r="6" spans="1:17" x14ac:dyDescent="0.25">
      <c r="M6" s="73" t="s">
        <v>50</v>
      </c>
      <c r="N6" s="74"/>
      <c r="O6" s="55" t="str">
        <f>IF(ISBLANK(G20),"No Score",ROUND(G20,2))</f>
        <v>No Score</v>
      </c>
      <c r="P6" s="55"/>
      <c r="Q6" s="56"/>
    </row>
    <row r="7" spans="1:17" x14ac:dyDescent="0.25">
      <c r="A7" s="88" t="s">
        <v>77</v>
      </c>
      <c r="B7" s="89"/>
      <c r="C7" s="90"/>
      <c r="D7" s="90"/>
      <c r="F7" s="81" t="s">
        <v>0</v>
      </c>
      <c r="G7" s="81"/>
      <c r="H7" s="81"/>
      <c r="I7" s="81"/>
      <c r="J7" s="93">
        <f>1-J8</f>
        <v>0.5</v>
      </c>
      <c r="M7" s="38" t="str">
        <f>"Total PP out of "&amp;J17</f>
        <v>Total PP out of 540</v>
      </c>
      <c r="N7" s="27"/>
      <c r="O7" s="75">
        <f>ROUND(G20*N9,0)</f>
        <v>0</v>
      </c>
      <c r="P7" s="76"/>
      <c r="Q7" s="77"/>
    </row>
    <row r="8" spans="1:17" ht="15.75" thickBot="1" x14ac:dyDescent="0.3">
      <c r="A8" s="88" t="s">
        <v>78</v>
      </c>
      <c r="B8" s="89"/>
      <c r="C8" s="90"/>
      <c r="D8" s="90"/>
      <c r="F8" s="81" t="s">
        <v>1</v>
      </c>
      <c r="G8" s="81"/>
      <c r="H8" s="81"/>
      <c r="I8" s="81"/>
      <c r="J8" s="37">
        <v>0.5</v>
      </c>
      <c r="M8" s="78" t="s">
        <v>51</v>
      </c>
      <c r="N8" s="79"/>
      <c r="O8" s="59" t="str">
        <f>IF(O6="No Score","No Score",IF(O6&lt;=Q13,"Basic",IF(AND(O6&lt;=Q14,O6&gt;=P14),"Partially Proficient",IF(AND(O6&lt;=Q15,O6&gt;=P15),"Proficient",IF(AND(O6&lt;=Q16,O6&gt;=P16),"Accomplished",IF(AND(O7&gt;=P17,O6&lt;=Q17),"Exemplary","ERROR"))))))</f>
        <v>No Score</v>
      </c>
      <c r="P8" s="59"/>
      <c r="Q8" s="80"/>
    </row>
    <row r="9" spans="1:17" x14ac:dyDescent="0.25">
      <c r="A9" s="88" t="s">
        <v>79</v>
      </c>
      <c r="B9" s="89"/>
      <c r="C9" s="90"/>
      <c r="D9" s="90"/>
      <c r="M9" s="28" t="s">
        <v>52</v>
      </c>
      <c r="N9" s="29">
        <f>J17/20</f>
        <v>27</v>
      </c>
      <c r="O9" s="30"/>
      <c r="P9" s="30"/>
      <c r="Q9" s="30"/>
    </row>
    <row r="10" spans="1:17" ht="15.75" thickBot="1" x14ac:dyDescent="0.3">
      <c r="A10" s="88" t="s">
        <v>80</v>
      </c>
      <c r="B10" s="89"/>
      <c r="C10" s="91"/>
      <c r="D10" s="91"/>
      <c r="F10" s="16" t="str">
        <f>"Dynamic Final Effectiveness Scale based on "&amp;J7*100&amp;"% PP"</f>
        <v>Dynamic Final Effectiveness Scale based on 50% PP</v>
      </c>
      <c r="I10" s="16"/>
      <c r="M10" s="31"/>
      <c r="N10" s="31"/>
    </row>
    <row r="11" spans="1:17" ht="15.75" thickBot="1" x14ac:dyDescent="0.3">
      <c r="A11" s="88" t="s">
        <v>2</v>
      </c>
      <c r="B11" s="89"/>
      <c r="C11" s="90"/>
      <c r="D11" s="90"/>
      <c r="F11" s="82" t="str">
        <f>'Dynamic Cut Scores -Teacher-SSP'!I17</f>
        <v>Highly Effective</v>
      </c>
      <c r="G11" s="82"/>
      <c r="H11" s="3">
        <f>'Dynamic Cut Scores -Teacher-SSP'!J17</f>
        <v>729</v>
      </c>
      <c r="I11" s="3">
        <f>'Dynamic Cut Scores -Teacher-SSP'!K17</f>
        <v>1080</v>
      </c>
      <c r="M11" s="60"/>
      <c r="N11" s="60"/>
      <c r="O11" s="60"/>
      <c r="P11" s="60"/>
      <c r="Q11" s="60"/>
    </row>
    <row r="12" spans="1:17" x14ac:dyDescent="0.25">
      <c r="A12" s="88" t="s">
        <v>3</v>
      </c>
      <c r="B12" s="89"/>
      <c r="C12" s="90"/>
      <c r="D12" s="90"/>
      <c r="F12" s="82" t="str">
        <f>'Dynamic Cut Scores -Teacher-SSP'!I18</f>
        <v>Effective</v>
      </c>
      <c r="G12" s="82"/>
      <c r="H12" s="3">
        <f>'Dynamic Cut Scores -Teacher-SSP'!J18</f>
        <v>459</v>
      </c>
      <c r="I12" s="3">
        <f>'Dynamic Cut Scores -Teacher-SSP'!K18</f>
        <v>728</v>
      </c>
      <c r="M12" s="83" t="s">
        <v>53</v>
      </c>
      <c r="N12" s="84"/>
      <c r="O12" s="84"/>
      <c r="P12" s="84"/>
      <c r="Q12" s="85"/>
    </row>
    <row r="13" spans="1:17" x14ac:dyDescent="0.25">
      <c r="A13" s="88" t="s">
        <v>4</v>
      </c>
      <c r="B13" s="89"/>
      <c r="C13" s="90"/>
      <c r="D13" s="90"/>
      <c r="F13" s="82" t="str">
        <f>'Dynamic Cut Scores -Teacher-SSP'!I19</f>
        <v>Partially Effective</v>
      </c>
      <c r="G13" s="82"/>
      <c r="H13" s="3">
        <f>'Dynamic Cut Scores -Teacher-SSP'!J19</f>
        <v>189</v>
      </c>
      <c r="I13" s="3">
        <f>'Dynamic Cut Scores -Teacher-SSP'!K19</f>
        <v>458</v>
      </c>
      <c r="M13" s="86" t="s">
        <v>26</v>
      </c>
      <c r="N13" s="87"/>
      <c r="O13" s="87"/>
      <c r="P13" s="21">
        <v>0</v>
      </c>
      <c r="Q13" s="22">
        <v>2</v>
      </c>
    </row>
    <row r="14" spans="1:17" x14ac:dyDescent="0.25">
      <c r="A14" s="88" t="s">
        <v>5</v>
      </c>
      <c r="B14" s="89"/>
      <c r="C14" s="91"/>
      <c r="D14" s="91"/>
      <c r="F14" s="82" t="str">
        <f>'Dynamic Cut Scores -Teacher-SSP'!I20</f>
        <v>Ineffective</v>
      </c>
      <c r="G14" s="82"/>
      <c r="H14" s="3">
        <f>'Dynamic Cut Scores -Teacher-SSP'!J20</f>
        <v>0</v>
      </c>
      <c r="I14" s="3">
        <f>'Dynamic Cut Scores -Teacher-SSP'!K20</f>
        <v>188</v>
      </c>
      <c r="M14" s="64" t="s">
        <v>25</v>
      </c>
      <c r="N14" s="65"/>
      <c r="O14" s="65"/>
      <c r="P14" s="32">
        <v>2.0099999999999998</v>
      </c>
      <c r="Q14" s="33">
        <v>7</v>
      </c>
    </row>
    <row r="15" spans="1:17" x14ac:dyDescent="0.25">
      <c r="A15" s="88" t="s">
        <v>6</v>
      </c>
      <c r="B15" s="89"/>
      <c r="C15" s="90"/>
      <c r="D15" s="90"/>
      <c r="M15" s="64" t="s">
        <v>54</v>
      </c>
      <c r="N15" s="65"/>
      <c r="O15" s="65"/>
      <c r="P15" s="32">
        <v>7.01</v>
      </c>
      <c r="Q15" s="33">
        <v>12</v>
      </c>
    </row>
    <row r="16" spans="1:17" x14ac:dyDescent="0.25">
      <c r="A16" s="4"/>
      <c r="B16" s="5"/>
      <c r="C16" s="19"/>
      <c r="D16" s="19"/>
      <c r="M16" s="64" t="s">
        <v>55</v>
      </c>
      <c r="N16" s="65"/>
      <c r="O16" s="65"/>
      <c r="P16" s="32">
        <v>12.01</v>
      </c>
      <c r="Q16" s="33">
        <v>17</v>
      </c>
    </row>
    <row r="17" spans="1:20" ht="15.75" thickBot="1" x14ac:dyDescent="0.3">
      <c r="C17" s="20"/>
      <c r="D17" s="20"/>
      <c r="F17" t="s">
        <v>56</v>
      </c>
      <c r="J17" s="3">
        <f>ROUND(J7*1080,1)</f>
        <v>540</v>
      </c>
      <c r="M17" s="47" t="s">
        <v>21</v>
      </c>
      <c r="N17" s="48"/>
      <c r="O17" s="48"/>
      <c r="P17" s="34">
        <v>17.010000000000002</v>
      </c>
      <c r="Q17" s="35">
        <v>20</v>
      </c>
    </row>
    <row r="18" spans="1:20" ht="15.75" thickBot="1" x14ac:dyDescent="0.3">
      <c r="F18" t="s">
        <v>57</v>
      </c>
      <c r="J18" s="3">
        <f>ROUND(J8*1080,1)</f>
        <v>540</v>
      </c>
    </row>
    <row r="19" spans="1:20" x14ac:dyDescent="0.25">
      <c r="M19" s="52" t="s">
        <v>61</v>
      </c>
      <c r="N19" s="53"/>
      <c r="O19" s="54"/>
    </row>
    <row r="20" spans="1:20" x14ac:dyDescent="0.25">
      <c r="A20" s="81" t="s">
        <v>7</v>
      </c>
      <c r="B20" s="81"/>
      <c r="C20" s="81"/>
      <c r="D20" s="81"/>
      <c r="E20" s="81"/>
      <c r="F20" s="81"/>
      <c r="G20" s="46"/>
      <c r="I20" s="49" t="str">
        <f>IF(O6="No Score","No Score",IF(O6&lt;=Q13,"Basic",IF(AND(O6&lt;=Q14,O6&gt;=P14),"Partially Proficient",IF(AND(O6&lt;=Q15,O6&gt;=P15),"Proficient",IF(AND(O6&lt;=Q16,O6&gt;=P16),"Accomplished",IF(AND(O7&gt;=P17,O6&lt;=Q17),"Exemplary","ERROR"))))))</f>
        <v>No Score</v>
      </c>
      <c r="J20" s="49"/>
      <c r="K20" s="49"/>
      <c r="L20" s="44"/>
      <c r="M20" s="38" t="s">
        <v>62</v>
      </c>
      <c r="N20" s="55" t="str">
        <f>IF(ISBLANK(G21),"No Score",G21)</f>
        <v>No Score</v>
      </c>
      <c r="O20" s="56"/>
    </row>
    <row r="21" spans="1:20" x14ac:dyDescent="0.25">
      <c r="A21" s="81" t="s">
        <v>8</v>
      </c>
      <c r="B21" s="81"/>
      <c r="C21" s="81"/>
      <c r="D21" s="81"/>
      <c r="E21" s="81"/>
      <c r="F21" s="81"/>
      <c r="G21" s="46"/>
      <c r="I21" s="49" t="str">
        <f>IF(N20="No Score","No Score",IF(N20&gt;=2.5,M28,IF(N20&gt;=1.5,M27,IF(N20&gt;=0.5,M26,IF(N20&lt;0.5,M25,"")))))</f>
        <v>No Score</v>
      </c>
      <c r="J21" s="49"/>
      <c r="K21" s="49"/>
      <c r="L21" s="44"/>
      <c r="M21" s="38" t="str">
        <f>"Total MSL out of "&amp;J18</f>
        <v>Total MSL out of 540</v>
      </c>
      <c r="N21" s="57">
        <f>IFERROR(IF(N20&lt;0.5,ROUND(N20*0.5*J18,0),IF(N20&lt;1.5,ROUND((N20-0.5)*0.25*J18+0.25*J18,0),IF(N20&lt;2.5,ROUND((N20-1.5)*0.25*J18+0.5*J18,0),IF(N20&gt;=2.5,ROUND((N20-2.5)*0.5*J18+0.75*J18,0))))),0)</f>
        <v>0</v>
      </c>
      <c r="O21" s="58"/>
    </row>
    <row r="22" spans="1:20" ht="15.75" thickBot="1" x14ac:dyDescent="0.3">
      <c r="A22" s="17"/>
      <c r="B22" s="17"/>
      <c r="C22" s="17"/>
      <c r="D22" s="17"/>
      <c r="E22" s="17"/>
      <c r="F22" s="17"/>
      <c r="G22" s="18"/>
      <c r="M22" s="42" t="s">
        <v>63</v>
      </c>
      <c r="N22" s="59" t="str">
        <f>IF(N20&gt;=2.5,M28,IF(N20&gt;=1.5,M27,IF(N20&gt;=0.5,M26,IF(N20&lt;0.5,M25,""))))</f>
        <v>More Than Expected</v>
      </c>
      <c r="O22" s="59"/>
    </row>
    <row r="23" spans="1:20" ht="15.75" thickBot="1" x14ac:dyDescent="0.3">
      <c r="A23" s="20" t="s">
        <v>43</v>
      </c>
      <c r="B23" s="20"/>
      <c r="C23" s="20"/>
      <c r="D23" s="20"/>
      <c r="E23" s="20"/>
      <c r="F23" s="20"/>
      <c r="G23" s="39">
        <f>ROUND(G20*N9,0)</f>
        <v>0</v>
      </c>
      <c r="H23" s="39" t="s">
        <v>45</v>
      </c>
      <c r="I23" s="39">
        <f>J17</f>
        <v>540</v>
      </c>
      <c r="J23" t="s">
        <v>48</v>
      </c>
      <c r="M23" s="60"/>
      <c r="N23" s="60"/>
      <c r="O23" s="60"/>
    </row>
    <row r="24" spans="1:20" x14ac:dyDescent="0.25">
      <c r="A24" s="20" t="s">
        <v>44</v>
      </c>
      <c r="B24" s="20"/>
      <c r="C24" s="20"/>
      <c r="D24" s="20"/>
      <c r="E24" s="20"/>
      <c r="F24" s="20"/>
      <c r="G24" s="39">
        <f>IFERROR(IF(N20&lt;0.5,ROUND(N20*0.5*J18,0),IF(N20&lt;1.5,ROUND((N20-0.5)*0.25*J18+0.25*J18,0),IF(N20&lt;2.5,ROUND((N20-1.5)*0.25*J18+0.5*J18,0),IF(N20&gt;=2.5,ROUND((N20-2.5)*0.5*J18+0.75*J18,0))))),0)</f>
        <v>0</v>
      </c>
      <c r="H24" s="39" t="s">
        <v>45</v>
      </c>
      <c r="I24" s="39">
        <f>J18</f>
        <v>540</v>
      </c>
      <c r="J24" t="s">
        <v>48</v>
      </c>
      <c r="M24" s="61" t="s">
        <v>64</v>
      </c>
      <c r="N24" s="62"/>
      <c r="O24" s="63"/>
    </row>
    <row r="25" spans="1:20" x14ac:dyDescent="0.25">
      <c r="A25" t="s">
        <v>46</v>
      </c>
      <c r="D25" s="20"/>
      <c r="G25" s="39">
        <f>SUM(G23:G24)</f>
        <v>0</v>
      </c>
      <c r="H25" s="39" t="s">
        <v>45</v>
      </c>
      <c r="I25" s="39">
        <f>SUM(I23:I24)</f>
        <v>1080</v>
      </c>
      <c r="J25" t="s">
        <v>48</v>
      </c>
      <c r="M25" s="64" t="s">
        <v>58</v>
      </c>
      <c r="N25" s="65"/>
      <c r="O25" s="33" t="s">
        <v>65</v>
      </c>
    </row>
    <row r="26" spans="1:20" x14ac:dyDescent="0.25">
      <c r="M26" s="64" t="s">
        <v>59</v>
      </c>
      <c r="N26" s="65"/>
      <c r="O26" s="33" t="s">
        <v>66</v>
      </c>
    </row>
    <row r="27" spans="1:20" x14ac:dyDescent="0.25">
      <c r="D27" s="72" t="s">
        <v>81</v>
      </c>
      <c r="E27" s="72"/>
      <c r="F27" s="72"/>
      <c r="G27" s="72"/>
      <c r="H27" s="72"/>
      <c r="M27" s="64" t="s">
        <v>31</v>
      </c>
      <c r="N27" s="65"/>
      <c r="O27" s="33" t="s">
        <v>67</v>
      </c>
    </row>
    <row r="28" spans="1:20" ht="15.75" thickBot="1" x14ac:dyDescent="0.3">
      <c r="E28" s="66" t="str">
        <f>IF(AND(I20="No Score",I21="No Score"),"No Score",IF(G25&lt;H13,F14,IF(G25&lt;H12,F13,IF(G25&lt;H11,F12,IF(G25&gt;I12,F11,"ERROR")))))</f>
        <v>No Score</v>
      </c>
      <c r="F28" s="67"/>
      <c r="G28" s="68"/>
      <c r="M28" s="47" t="s">
        <v>69</v>
      </c>
      <c r="N28" s="48"/>
      <c r="O28" s="35" t="s">
        <v>68</v>
      </c>
    </row>
    <row r="29" spans="1:20" x14ac:dyDescent="0.25">
      <c r="E29" s="69"/>
      <c r="F29" s="70"/>
      <c r="G29" s="71"/>
    </row>
    <row r="31" spans="1:20" x14ac:dyDescent="0.25">
      <c r="A31" t="s">
        <v>73</v>
      </c>
      <c r="C31" s="45"/>
      <c r="D31" s="45"/>
      <c r="E31" s="45"/>
      <c r="F31" s="45"/>
      <c r="S31" s="36" t="s">
        <v>58</v>
      </c>
      <c r="T31" s="36">
        <v>0</v>
      </c>
    </row>
    <row r="32" spans="1:20" x14ac:dyDescent="0.25">
      <c r="S32" s="36" t="s">
        <v>59</v>
      </c>
      <c r="T32" s="36">
        <v>1</v>
      </c>
    </row>
    <row r="33" spans="1:20" x14ac:dyDescent="0.25">
      <c r="A33" t="s">
        <v>74</v>
      </c>
      <c r="C33" s="45"/>
      <c r="D33" s="45"/>
      <c r="E33" s="45"/>
      <c r="F33" s="45"/>
      <c r="S33" s="36" t="s">
        <v>31</v>
      </c>
      <c r="T33" s="36">
        <v>2</v>
      </c>
    </row>
    <row r="34" spans="1:20" x14ac:dyDescent="0.25">
      <c r="S34" s="36" t="s">
        <v>60</v>
      </c>
      <c r="T34" s="36">
        <v>3</v>
      </c>
    </row>
  </sheetData>
  <sheetProtection password="C50A" sheet="1" objects="1" scenarios="1"/>
  <mergeCells count="53">
    <mergeCell ref="A7:B7"/>
    <mergeCell ref="A8:B8"/>
    <mergeCell ref="A9:B9"/>
    <mergeCell ref="A10:B10"/>
    <mergeCell ref="A11:B11"/>
    <mergeCell ref="F7:I7"/>
    <mergeCell ref="F8:I8"/>
    <mergeCell ref="C13:D13"/>
    <mergeCell ref="C14:D14"/>
    <mergeCell ref="C15:D15"/>
    <mergeCell ref="C9:D9"/>
    <mergeCell ref="C10:D10"/>
    <mergeCell ref="C11:D11"/>
    <mergeCell ref="C12:D12"/>
    <mergeCell ref="C7:D7"/>
    <mergeCell ref="C8:D8"/>
    <mergeCell ref="M17:O17"/>
    <mergeCell ref="A20:F20"/>
    <mergeCell ref="A21:F21"/>
    <mergeCell ref="F11:G11"/>
    <mergeCell ref="F12:G12"/>
    <mergeCell ref="F13:G13"/>
    <mergeCell ref="F14:G14"/>
    <mergeCell ref="M12:Q12"/>
    <mergeCell ref="M13:O13"/>
    <mergeCell ref="M14:O14"/>
    <mergeCell ref="M15:O15"/>
    <mergeCell ref="M16:O16"/>
    <mergeCell ref="A12:B12"/>
    <mergeCell ref="A13:B13"/>
    <mergeCell ref="A14:B14"/>
    <mergeCell ref="A15:B15"/>
    <mergeCell ref="O6:Q6"/>
    <mergeCell ref="O7:Q7"/>
    <mergeCell ref="M8:N8"/>
    <mergeCell ref="O8:Q8"/>
    <mergeCell ref="M11:Q11"/>
    <mergeCell ref="M28:N28"/>
    <mergeCell ref="I20:K20"/>
    <mergeCell ref="I21:K21"/>
    <mergeCell ref="A4:K4"/>
    <mergeCell ref="M19:O19"/>
    <mergeCell ref="N20:O20"/>
    <mergeCell ref="N21:O21"/>
    <mergeCell ref="N22:O22"/>
    <mergeCell ref="M23:O23"/>
    <mergeCell ref="M24:O24"/>
    <mergeCell ref="M25:N25"/>
    <mergeCell ref="M26:N26"/>
    <mergeCell ref="M27:N27"/>
    <mergeCell ref="E28:G29"/>
    <mergeCell ref="D27:H27"/>
    <mergeCell ref="M6:N6"/>
  </mergeCells>
  <conditionalFormatting sqref="C7:D7">
    <cfRule type="containsBlanks" dxfId="8" priority="9">
      <formula>LEN(TRIM(C7))=0</formula>
    </cfRule>
  </conditionalFormatting>
  <conditionalFormatting sqref="C8:D8">
    <cfRule type="containsBlanks" dxfId="7" priority="8">
      <formula>LEN(TRIM(C8))=0</formula>
    </cfRule>
  </conditionalFormatting>
  <conditionalFormatting sqref="C9:D9">
    <cfRule type="containsBlanks" dxfId="6" priority="7">
      <formula>LEN(TRIM(C9))=0</formula>
    </cfRule>
  </conditionalFormatting>
  <conditionalFormatting sqref="C11:D11">
    <cfRule type="containsBlanks" dxfId="5" priority="6">
      <formula>LEN(TRIM(C11))=0</formula>
    </cfRule>
  </conditionalFormatting>
  <conditionalFormatting sqref="C12:D12">
    <cfRule type="containsBlanks" dxfId="4" priority="5">
      <formula>LEN(TRIM(C12))=0</formula>
    </cfRule>
  </conditionalFormatting>
  <conditionalFormatting sqref="C13:D13">
    <cfRule type="containsBlanks" dxfId="3" priority="4">
      <formula>LEN(TRIM(C13))=0</formula>
    </cfRule>
  </conditionalFormatting>
  <conditionalFormatting sqref="C15:D15">
    <cfRule type="containsBlanks" dxfId="2" priority="3">
      <formula>LEN(TRIM(C15))=0</formula>
    </cfRule>
  </conditionalFormatting>
  <conditionalFormatting sqref="E28:G29">
    <cfRule type="expression" dxfId="1" priority="1">
      <formula>OR($E$28=$F$14,$E$28=$F$13)</formula>
    </cfRule>
    <cfRule type="expression" dxfId="0" priority="2">
      <formula>OR($E$28=$F$11,$E$28=$F$12)</formula>
    </cfRule>
  </conditionalFormatting>
  <dataValidations count="4">
    <dataValidation allowBlank="1" showInputMessage="1" showErrorMessage="1" error="Please enter a value between 50% and 100%" sqref="J7"/>
    <dataValidation type="decimal" allowBlank="1" showInputMessage="1" showErrorMessage="1" error="Please enter a value between 0 and 20" sqref="G20">
      <formula1>0</formula1>
      <formula2>20</formula2>
    </dataValidation>
    <dataValidation type="decimal" allowBlank="1" showInputMessage="1" showErrorMessage="1" error="Please enter a value from 0 to 3" sqref="G21">
      <formula1>0</formula1>
      <formula2>3</formula2>
    </dataValidation>
    <dataValidation type="decimal" allowBlank="1" showInputMessage="1" showErrorMessage="1" errorTitle="Percentage between 0% and 50%" error="Please input a value between 0% and 50%.  " sqref="J8">
      <formula1>0</formula1>
      <formula2>0.5</formula2>
    </dataValidation>
  </dataValidations>
  <pageMargins left="0.25" right="0.25"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44"/>
  <sheetViews>
    <sheetView workbookViewId="0">
      <selection activeCell="G10" sqref="G10"/>
    </sheetView>
  </sheetViews>
  <sheetFormatPr defaultRowHeight="15.75" x14ac:dyDescent="0.25"/>
  <cols>
    <col min="1" max="1" width="28.42578125" style="6" bestFit="1" customWidth="1"/>
    <col min="2" max="2" width="9.140625" style="6"/>
    <col min="3" max="3" width="16.42578125" style="6" customWidth="1"/>
    <col min="4" max="4" width="10.28515625" style="6" customWidth="1"/>
    <col min="5" max="5" width="9.140625" style="6"/>
    <col min="6" max="6" width="15.7109375" style="6" bestFit="1" customWidth="1"/>
    <col min="7" max="7" width="11.28515625" style="6" bestFit="1" customWidth="1"/>
    <col min="8" max="8" width="9.140625" style="6"/>
    <col min="9" max="9" width="27.7109375" style="6" bestFit="1" customWidth="1"/>
    <col min="10" max="12" width="9.140625" style="6"/>
    <col min="13" max="13" width="13.28515625" style="6" customWidth="1"/>
    <col min="14" max="16384" width="9.140625" style="6"/>
  </cols>
  <sheetData>
    <row r="2" spans="1:13" x14ac:dyDescent="0.25">
      <c r="A2" s="92" t="s">
        <v>9</v>
      </c>
      <c r="B2" s="92"/>
      <c r="C2" s="92"/>
      <c r="D2" s="92"/>
      <c r="E2" s="92"/>
      <c r="F2" s="92"/>
      <c r="G2" s="92"/>
      <c r="H2" s="92"/>
    </row>
    <row r="3" spans="1:13" x14ac:dyDescent="0.25">
      <c r="A3" s="92"/>
      <c r="B3" s="92"/>
      <c r="C3" s="92"/>
      <c r="D3" s="92"/>
      <c r="E3" s="92"/>
      <c r="F3" s="92"/>
      <c r="G3" s="92"/>
      <c r="H3" s="92"/>
    </row>
    <row r="4" spans="1:13" x14ac:dyDescent="0.25">
      <c r="A4" s="92"/>
      <c r="B4" s="92"/>
      <c r="C4" s="92"/>
      <c r="D4" s="92"/>
      <c r="E4" s="92"/>
      <c r="F4" s="92"/>
      <c r="G4" s="92"/>
      <c r="H4" s="92"/>
    </row>
    <row r="5" spans="1:13" x14ac:dyDescent="0.25">
      <c r="A5" s="92"/>
      <c r="B5" s="92"/>
      <c r="C5" s="92"/>
      <c r="D5" s="92"/>
      <c r="E5" s="92"/>
      <c r="F5" s="92"/>
      <c r="G5" s="92"/>
      <c r="H5" s="92"/>
    </row>
    <row r="6" spans="1:13" x14ac:dyDescent="0.25">
      <c r="A6" s="92"/>
      <c r="B6" s="92"/>
      <c r="C6" s="92"/>
      <c r="D6" s="92"/>
      <c r="E6" s="92"/>
      <c r="F6" s="92"/>
      <c r="G6" s="92"/>
      <c r="H6" s="92"/>
      <c r="I6" s="7" t="s">
        <v>10</v>
      </c>
      <c r="J6" s="7"/>
      <c r="K6" s="7"/>
    </row>
    <row r="7" spans="1:13" x14ac:dyDescent="0.25">
      <c r="A7" s="92"/>
      <c r="B7" s="92"/>
      <c r="C7" s="92"/>
      <c r="D7" s="92"/>
      <c r="E7" s="92"/>
      <c r="F7" s="92"/>
      <c r="G7" s="92"/>
      <c r="H7" s="92"/>
      <c r="I7" s="7" t="s">
        <v>11</v>
      </c>
      <c r="J7" s="7"/>
      <c r="K7" s="7"/>
    </row>
    <row r="8" spans="1:13" x14ac:dyDescent="0.25">
      <c r="A8" s="92"/>
      <c r="B8" s="92"/>
      <c r="C8" s="92"/>
      <c r="D8" s="92"/>
      <c r="E8" s="92"/>
      <c r="F8" s="92"/>
      <c r="G8" s="92"/>
      <c r="H8" s="92"/>
      <c r="I8" s="7" t="s">
        <v>12</v>
      </c>
      <c r="J8" s="7">
        <v>729</v>
      </c>
      <c r="K8" s="7">
        <v>1080</v>
      </c>
      <c r="M8" s="11"/>
    </row>
    <row r="9" spans="1:13" x14ac:dyDescent="0.25">
      <c r="I9" s="7" t="s">
        <v>13</v>
      </c>
      <c r="J9" s="7">
        <v>459</v>
      </c>
      <c r="K9" s="7">
        <v>728</v>
      </c>
      <c r="M9" s="11"/>
    </row>
    <row r="10" spans="1:13" x14ac:dyDescent="0.25">
      <c r="F10" s="8" t="s">
        <v>14</v>
      </c>
      <c r="G10" s="9">
        <f>'Teacher-SSP'!J7</f>
        <v>0.5</v>
      </c>
      <c r="I10" s="7" t="s">
        <v>15</v>
      </c>
      <c r="J10" s="7">
        <v>189</v>
      </c>
      <c r="K10" s="7">
        <v>458</v>
      </c>
      <c r="M10" s="11"/>
    </row>
    <row r="11" spans="1:13" x14ac:dyDescent="0.25">
      <c r="F11" s="6" t="s">
        <v>16</v>
      </c>
      <c r="G11" s="10">
        <f>G10*1080/20</f>
        <v>27</v>
      </c>
      <c r="I11" s="7" t="s">
        <v>17</v>
      </c>
      <c r="J11" s="7">
        <v>0</v>
      </c>
      <c r="K11" s="7">
        <v>188</v>
      </c>
      <c r="M11" s="11"/>
    </row>
    <row r="12" spans="1:13" x14ac:dyDescent="0.25">
      <c r="A12" s="8" t="s">
        <v>18</v>
      </c>
      <c r="C12" s="6" t="s">
        <v>19</v>
      </c>
      <c r="F12" s="6" t="s">
        <v>20</v>
      </c>
      <c r="M12" s="11"/>
    </row>
    <row r="13" spans="1:13" x14ac:dyDescent="0.25">
      <c r="A13" s="6" t="s">
        <v>21</v>
      </c>
      <c r="C13" s="6">
        <v>17</v>
      </c>
      <c r="D13" s="6">
        <v>20</v>
      </c>
      <c r="F13" s="11">
        <f t="shared" ref="F13:G17" si="0">$G$11*C13</f>
        <v>459</v>
      </c>
      <c r="G13" s="11">
        <f t="shared" si="0"/>
        <v>540</v>
      </c>
    </row>
    <row r="14" spans="1:13" x14ac:dyDescent="0.25">
      <c r="A14" s="6" t="s">
        <v>22</v>
      </c>
      <c r="C14" s="6">
        <v>12</v>
      </c>
      <c r="D14" s="6">
        <v>17</v>
      </c>
      <c r="F14" s="11">
        <f t="shared" si="0"/>
        <v>324</v>
      </c>
      <c r="G14" s="11">
        <f t="shared" si="0"/>
        <v>459</v>
      </c>
    </row>
    <row r="15" spans="1:13" x14ac:dyDescent="0.25">
      <c r="A15" s="6" t="s">
        <v>23</v>
      </c>
      <c r="C15" s="6">
        <v>7</v>
      </c>
      <c r="D15" s="6">
        <v>12</v>
      </c>
      <c r="F15" s="11">
        <f t="shared" si="0"/>
        <v>189</v>
      </c>
      <c r="G15" s="11">
        <f t="shared" si="0"/>
        <v>324</v>
      </c>
      <c r="I15" s="12" t="s">
        <v>24</v>
      </c>
      <c r="J15" s="12"/>
      <c r="K15" s="12"/>
    </row>
    <row r="16" spans="1:13" x14ac:dyDescent="0.25">
      <c r="A16" s="6" t="s">
        <v>25</v>
      </c>
      <c r="C16" s="6">
        <v>2</v>
      </c>
      <c r="D16" s="6">
        <v>7</v>
      </c>
      <c r="F16" s="11">
        <f t="shared" si="0"/>
        <v>54</v>
      </c>
      <c r="G16" s="11">
        <f t="shared" si="0"/>
        <v>189</v>
      </c>
      <c r="I16" s="13" t="s">
        <v>11</v>
      </c>
      <c r="J16" s="12"/>
      <c r="K16" s="12"/>
    </row>
    <row r="17" spans="1:11" x14ac:dyDescent="0.25">
      <c r="A17" s="6" t="s">
        <v>26</v>
      </c>
      <c r="C17" s="6">
        <v>0</v>
      </c>
      <c r="D17" s="6">
        <v>2</v>
      </c>
      <c r="F17" s="11">
        <f t="shared" si="0"/>
        <v>0</v>
      </c>
      <c r="G17" s="11">
        <f t="shared" si="0"/>
        <v>54</v>
      </c>
      <c r="I17" s="12" t="s">
        <v>12</v>
      </c>
      <c r="J17" s="14">
        <f>K18+1</f>
        <v>729</v>
      </c>
      <c r="K17" s="14">
        <f>G13+G23</f>
        <v>1080</v>
      </c>
    </row>
    <row r="18" spans="1:11" x14ac:dyDescent="0.25">
      <c r="I18" s="12" t="s">
        <v>13</v>
      </c>
      <c r="J18" s="14">
        <f>K19+1</f>
        <v>459</v>
      </c>
      <c r="K18" s="14">
        <f>IF(G24&gt;=1,ROUND(G15+G24-1,0),ROUND(G15,0))</f>
        <v>728</v>
      </c>
    </row>
    <row r="19" spans="1:11" x14ac:dyDescent="0.25">
      <c r="I19" s="12" t="s">
        <v>15</v>
      </c>
      <c r="J19" s="14">
        <f>K20+1</f>
        <v>189</v>
      </c>
      <c r="K19" s="14">
        <f>IF(G25&gt;=1,ROUND(G16+G25-1,0),ROUND(G16,0))</f>
        <v>458</v>
      </c>
    </row>
    <row r="20" spans="1:11" x14ac:dyDescent="0.25">
      <c r="F20" s="8" t="s">
        <v>27</v>
      </c>
      <c r="G20" s="15">
        <f>1-G10</f>
        <v>0.5</v>
      </c>
      <c r="I20" s="12" t="s">
        <v>17</v>
      </c>
      <c r="J20" s="14">
        <f>F17+F26</f>
        <v>0</v>
      </c>
      <c r="K20" s="14">
        <f>IF(G26&gt;=1,ROUND(G17+G26-1,0),ROUND(G17,0))</f>
        <v>188</v>
      </c>
    </row>
    <row r="22" spans="1:11" x14ac:dyDescent="0.25">
      <c r="A22" s="8" t="s">
        <v>28</v>
      </c>
      <c r="C22" s="6" t="s">
        <v>29</v>
      </c>
    </row>
    <row r="23" spans="1:11" x14ac:dyDescent="0.25">
      <c r="A23" s="6" t="s">
        <v>30</v>
      </c>
      <c r="C23" s="6">
        <v>2.5</v>
      </c>
      <c r="D23" s="6">
        <v>3</v>
      </c>
      <c r="F23" s="11">
        <f>(C23-2.5)*$G$20/2*1080+$G$20*1080*3/4</f>
        <v>405</v>
      </c>
      <c r="G23" s="11">
        <f>(D23-2.5)*$G$20/2*1080+$G$20*1080*3/4</f>
        <v>540</v>
      </c>
    </row>
    <row r="24" spans="1:11" x14ac:dyDescent="0.25">
      <c r="A24" s="6" t="s">
        <v>31</v>
      </c>
      <c r="C24" s="6">
        <v>1.5</v>
      </c>
      <c r="D24" s="6">
        <v>2.5</v>
      </c>
      <c r="F24" s="11">
        <f>(C24-1.5)*$G$20/4*1080+$G$20/2*1080</f>
        <v>270</v>
      </c>
      <c r="G24" s="11">
        <f>(D24-1.5)*$G$20/4*1080+$G$20/2*1080</f>
        <v>405</v>
      </c>
    </row>
    <row r="25" spans="1:11" x14ac:dyDescent="0.25">
      <c r="A25" s="6" t="s">
        <v>32</v>
      </c>
      <c r="C25" s="6">
        <v>0.5</v>
      </c>
      <c r="D25" s="6">
        <v>1.5</v>
      </c>
      <c r="F25" s="11">
        <f>(C25-0.5)*$G$20/4*1080+$G$20/4*1080</f>
        <v>135</v>
      </c>
      <c r="G25" s="11">
        <f>(D25-0.5)*$G$20/4*1080+$G$20/4*1080</f>
        <v>270</v>
      </c>
    </row>
    <row r="26" spans="1:11" x14ac:dyDescent="0.25">
      <c r="A26" s="6" t="s">
        <v>33</v>
      </c>
      <c r="C26" s="6">
        <v>0</v>
      </c>
      <c r="D26" s="6">
        <v>0.5</v>
      </c>
      <c r="F26" s="11">
        <f>(C26-0)*1080*$G$20/2+0</f>
        <v>0</v>
      </c>
      <c r="G26" s="11">
        <f>(D26-0)*1080*$G$20/2+0</f>
        <v>135</v>
      </c>
    </row>
    <row r="27" spans="1:11" hidden="1" x14ac:dyDescent="0.25"/>
    <row r="28" spans="1:11" hidden="1" x14ac:dyDescent="0.25"/>
    <row r="29" spans="1:11" hidden="1" x14ac:dyDescent="0.25">
      <c r="F29" s="8" t="s">
        <v>27</v>
      </c>
      <c r="G29" s="9">
        <v>0.6</v>
      </c>
    </row>
    <row r="30" spans="1:11" hidden="1" x14ac:dyDescent="0.25">
      <c r="F30" s="6" t="s">
        <v>16</v>
      </c>
      <c r="G30" s="6">
        <f>G29*1080/20</f>
        <v>32.4</v>
      </c>
    </row>
    <row r="31" spans="1:11" hidden="1" x14ac:dyDescent="0.25">
      <c r="A31" s="8" t="s">
        <v>18</v>
      </c>
      <c r="C31" s="6" t="s">
        <v>19</v>
      </c>
      <c r="F31" s="6" t="s">
        <v>34</v>
      </c>
    </row>
    <row r="32" spans="1:11" hidden="1" x14ac:dyDescent="0.25">
      <c r="A32" s="6" t="s">
        <v>21</v>
      </c>
      <c r="C32" s="6">
        <v>17.010000000000002</v>
      </c>
      <c r="D32" s="6">
        <v>20</v>
      </c>
      <c r="F32" s="6">
        <f t="shared" ref="F32:G36" si="1">ROUNDUP($G$30*C32,0)</f>
        <v>552</v>
      </c>
      <c r="G32" s="6">
        <f t="shared" si="1"/>
        <v>648</v>
      </c>
    </row>
    <row r="33" spans="1:11" hidden="1" x14ac:dyDescent="0.25">
      <c r="A33" s="6" t="s">
        <v>22</v>
      </c>
      <c r="C33" s="6">
        <v>12.01</v>
      </c>
      <c r="D33" s="6">
        <v>17</v>
      </c>
      <c r="F33" s="6">
        <f t="shared" si="1"/>
        <v>390</v>
      </c>
      <c r="G33" s="6">
        <f t="shared" si="1"/>
        <v>551</v>
      </c>
    </row>
    <row r="34" spans="1:11" hidden="1" x14ac:dyDescent="0.25">
      <c r="A34" s="6" t="s">
        <v>23</v>
      </c>
      <c r="C34" s="6">
        <v>7.01</v>
      </c>
      <c r="D34" s="6">
        <v>12</v>
      </c>
      <c r="F34" s="6">
        <f t="shared" si="1"/>
        <v>228</v>
      </c>
      <c r="G34" s="6">
        <f t="shared" si="1"/>
        <v>389</v>
      </c>
      <c r="I34" s="6" t="s">
        <v>35</v>
      </c>
    </row>
    <row r="35" spans="1:11" hidden="1" x14ac:dyDescent="0.25">
      <c r="A35" s="6" t="s">
        <v>25</v>
      </c>
      <c r="C35" s="6">
        <v>2.0099999999999998</v>
      </c>
      <c r="D35" s="6">
        <v>7</v>
      </c>
      <c r="F35" s="6">
        <f t="shared" si="1"/>
        <v>66</v>
      </c>
      <c r="G35" s="6">
        <f t="shared" si="1"/>
        <v>227</v>
      </c>
      <c r="I35" s="8" t="s">
        <v>11</v>
      </c>
    </row>
    <row r="36" spans="1:11" hidden="1" x14ac:dyDescent="0.25">
      <c r="A36" s="6" t="s">
        <v>26</v>
      </c>
      <c r="C36" s="6">
        <v>0</v>
      </c>
      <c r="D36" s="6">
        <v>2</v>
      </c>
      <c r="F36" s="6">
        <f t="shared" si="1"/>
        <v>0</v>
      </c>
      <c r="G36" s="6">
        <f t="shared" si="1"/>
        <v>65</v>
      </c>
      <c r="I36" s="6" t="s">
        <v>12</v>
      </c>
      <c r="J36" s="6">
        <f>G35+G42</f>
        <v>659</v>
      </c>
      <c r="K36" s="6">
        <f>G32+G42</f>
        <v>1080</v>
      </c>
    </row>
    <row r="37" spans="1:11" hidden="1" x14ac:dyDescent="0.25">
      <c r="I37" s="6" t="s">
        <v>13</v>
      </c>
      <c r="J37" s="6">
        <f>G33+F45</f>
        <v>551</v>
      </c>
      <c r="K37" s="6">
        <f>G35-1+G42</f>
        <v>658</v>
      </c>
    </row>
    <row r="38" spans="1:11" hidden="1" x14ac:dyDescent="0.25">
      <c r="I38" s="6" t="s">
        <v>15</v>
      </c>
      <c r="J38" s="6">
        <f>G35+F45</f>
        <v>227</v>
      </c>
      <c r="K38" s="6">
        <f>F45+G33-1</f>
        <v>550</v>
      </c>
    </row>
    <row r="39" spans="1:11" hidden="1" x14ac:dyDescent="0.25">
      <c r="F39" s="8" t="s">
        <v>27</v>
      </c>
      <c r="G39" s="15">
        <f>1-G29</f>
        <v>0.4</v>
      </c>
      <c r="I39" s="6" t="s">
        <v>36</v>
      </c>
      <c r="J39" s="6">
        <f>F36+F45</f>
        <v>0</v>
      </c>
      <c r="K39" s="6">
        <f>F45+G35-1</f>
        <v>226</v>
      </c>
    </row>
    <row r="40" spans="1:11" hidden="1" x14ac:dyDescent="0.25"/>
    <row r="41" spans="1:11" hidden="1" x14ac:dyDescent="0.25">
      <c r="A41" s="8" t="s">
        <v>28</v>
      </c>
      <c r="C41" s="6" t="s">
        <v>29</v>
      </c>
    </row>
    <row r="42" spans="1:11" hidden="1" x14ac:dyDescent="0.25">
      <c r="A42" s="6" t="s">
        <v>37</v>
      </c>
      <c r="C42" s="6">
        <v>2.5</v>
      </c>
      <c r="D42" s="6">
        <v>3</v>
      </c>
      <c r="F42" s="6">
        <f>(C42-2.5)*$G$39/2*1080+$G$39*1080*3/4</f>
        <v>324</v>
      </c>
      <c r="G42" s="6">
        <f>(D42-2.5)*$G$39/2*1080+$G$39*1080*3/4</f>
        <v>432</v>
      </c>
    </row>
    <row r="43" spans="1:11" hidden="1" x14ac:dyDescent="0.25">
      <c r="A43" s="6" t="s">
        <v>31</v>
      </c>
      <c r="C43" s="6">
        <v>1.5</v>
      </c>
      <c r="D43" s="6">
        <v>2.5</v>
      </c>
      <c r="F43" s="6">
        <f>(C43-1.5)*$G$39/4*1080+$G$39/2*1080</f>
        <v>216</v>
      </c>
      <c r="G43" s="6">
        <f>(D43-1.5)*$G$39/4*1080+$G$39/2*1080</f>
        <v>324</v>
      </c>
    </row>
    <row r="44" spans="1:11" hidden="1" x14ac:dyDescent="0.25">
      <c r="A44" s="6" t="s">
        <v>32</v>
      </c>
      <c r="C44" s="6">
        <v>0.5</v>
      </c>
      <c r="D44" s="6">
        <v>1.5</v>
      </c>
      <c r="F44" s="6">
        <f>(C44-0.5)*$G$39/4*1080+$G$39/4*1080</f>
        <v>108</v>
      </c>
      <c r="G44" s="6">
        <f>(D44-0.5)*$G$39/4*1080+$G$39/4*1080</f>
        <v>216</v>
      </c>
    </row>
    <row r="45" spans="1:11" hidden="1" x14ac:dyDescent="0.25">
      <c r="A45" s="6" t="s">
        <v>33</v>
      </c>
      <c r="C45" s="6">
        <v>0</v>
      </c>
      <c r="D45" s="6">
        <v>0.5</v>
      </c>
      <c r="F45" s="6">
        <f>(C45-0)*1080*$G$39/2+0</f>
        <v>0</v>
      </c>
      <c r="G45" s="6">
        <f>(D45-0)*1080*$G$39/2+0</f>
        <v>108</v>
      </c>
    </row>
    <row r="46" spans="1:11" hidden="1" x14ac:dyDescent="0.25"/>
    <row r="47" spans="1:11" hidden="1" x14ac:dyDescent="0.25"/>
    <row r="48" spans="1:11" hidden="1" x14ac:dyDescent="0.25">
      <c r="F48" s="8" t="s">
        <v>27</v>
      </c>
      <c r="G48" s="9">
        <v>0.7</v>
      </c>
    </row>
    <row r="49" spans="1:11" hidden="1" x14ac:dyDescent="0.25">
      <c r="F49" s="6" t="s">
        <v>16</v>
      </c>
      <c r="G49" s="6">
        <f>G48*1080/20</f>
        <v>37.799999999999997</v>
      </c>
    </row>
    <row r="50" spans="1:11" hidden="1" x14ac:dyDescent="0.25">
      <c r="A50" s="8" t="s">
        <v>18</v>
      </c>
      <c r="C50" s="6" t="s">
        <v>19</v>
      </c>
      <c r="F50" s="6" t="s">
        <v>34</v>
      </c>
    </row>
    <row r="51" spans="1:11" hidden="1" x14ac:dyDescent="0.25">
      <c r="A51" s="6" t="s">
        <v>21</v>
      </c>
      <c r="C51" s="6">
        <v>17.010000000000002</v>
      </c>
      <c r="D51" s="6">
        <v>20</v>
      </c>
      <c r="F51" s="6">
        <f t="shared" ref="F51:G55" si="2">ROUNDUP($G$49*C51,0)</f>
        <v>643</v>
      </c>
      <c r="G51" s="6">
        <f t="shared" si="2"/>
        <v>756</v>
      </c>
    </row>
    <row r="52" spans="1:11" hidden="1" x14ac:dyDescent="0.25">
      <c r="A52" s="6" t="s">
        <v>22</v>
      </c>
      <c r="C52" s="6">
        <v>12.01</v>
      </c>
      <c r="D52" s="6">
        <v>17</v>
      </c>
      <c r="F52" s="6">
        <f t="shared" si="2"/>
        <v>454</v>
      </c>
      <c r="G52" s="6">
        <f t="shared" si="2"/>
        <v>643</v>
      </c>
    </row>
    <row r="53" spans="1:11" hidden="1" x14ac:dyDescent="0.25">
      <c r="A53" s="6" t="s">
        <v>23</v>
      </c>
      <c r="C53" s="6">
        <v>7.01</v>
      </c>
      <c r="D53" s="6">
        <v>12</v>
      </c>
      <c r="F53" s="6">
        <f t="shared" si="2"/>
        <v>265</v>
      </c>
      <c r="G53" s="6">
        <f t="shared" si="2"/>
        <v>454</v>
      </c>
      <c r="I53" s="6" t="s">
        <v>38</v>
      </c>
    </row>
    <row r="54" spans="1:11" hidden="1" x14ac:dyDescent="0.25">
      <c r="A54" s="6" t="s">
        <v>25</v>
      </c>
      <c r="C54" s="6">
        <v>2.0099999999999998</v>
      </c>
      <c r="D54" s="6">
        <v>7</v>
      </c>
      <c r="F54" s="6">
        <f t="shared" si="2"/>
        <v>76</v>
      </c>
      <c r="G54" s="6">
        <f t="shared" si="2"/>
        <v>265</v>
      </c>
      <c r="I54" s="8" t="s">
        <v>11</v>
      </c>
    </row>
    <row r="55" spans="1:11" hidden="1" x14ac:dyDescent="0.25">
      <c r="A55" s="6" t="s">
        <v>26</v>
      </c>
      <c r="C55" s="6">
        <v>0</v>
      </c>
      <c r="D55" s="6">
        <v>2</v>
      </c>
      <c r="F55" s="6">
        <f t="shared" si="2"/>
        <v>0</v>
      </c>
      <c r="G55" s="6">
        <f t="shared" si="2"/>
        <v>76</v>
      </c>
      <c r="I55" s="6" t="s">
        <v>12</v>
      </c>
      <c r="J55" s="6">
        <f>G54+G61</f>
        <v>589</v>
      </c>
      <c r="K55" s="6">
        <f>G51+G61</f>
        <v>1080</v>
      </c>
    </row>
    <row r="56" spans="1:11" hidden="1" x14ac:dyDescent="0.25">
      <c r="I56" s="6" t="s">
        <v>13</v>
      </c>
      <c r="J56" s="6">
        <f>G52+F64</f>
        <v>643</v>
      </c>
      <c r="K56" s="6">
        <f>G54-1+G61</f>
        <v>588</v>
      </c>
    </row>
    <row r="57" spans="1:11" hidden="1" x14ac:dyDescent="0.25">
      <c r="I57" s="6" t="s">
        <v>15</v>
      </c>
      <c r="J57" s="6">
        <f>G54+F64</f>
        <v>265</v>
      </c>
      <c r="K57" s="6">
        <f>F64+G52-1</f>
        <v>642</v>
      </c>
    </row>
    <row r="58" spans="1:11" hidden="1" x14ac:dyDescent="0.25">
      <c r="F58" s="8" t="s">
        <v>27</v>
      </c>
      <c r="G58" s="15">
        <f>1-G48</f>
        <v>0.30000000000000004</v>
      </c>
      <c r="I58" s="6" t="s">
        <v>36</v>
      </c>
      <c r="J58" s="6">
        <f>F55+F64</f>
        <v>0</v>
      </c>
      <c r="K58" s="6">
        <f>F64+G54-1</f>
        <v>264</v>
      </c>
    </row>
    <row r="59" spans="1:11" hidden="1" x14ac:dyDescent="0.25"/>
    <row r="60" spans="1:11" hidden="1" x14ac:dyDescent="0.25">
      <c r="A60" s="8" t="s">
        <v>28</v>
      </c>
      <c r="C60" s="6" t="s">
        <v>29</v>
      </c>
    </row>
    <row r="61" spans="1:11" hidden="1" x14ac:dyDescent="0.25">
      <c r="A61" s="6" t="s">
        <v>37</v>
      </c>
      <c r="C61" s="6">
        <v>2.5</v>
      </c>
      <c r="D61" s="6">
        <v>3</v>
      </c>
      <c r="F61" s="6">
        <f>(C61-2.5)*$G$58/2*1080+$G$58*1080*3/4</f>
        <v>243.00000000000006</v>
      </c>
      <c r="G61" s="6">
        <f>(D61-2.5)*$G$58/2*1080+$G$58*1080*3/4</f>
        <v>324.00000000000006</v>
      </c>
    </row>
    <row r="62" spans="1:11" hidden="1" x14ac:dyDescent="0.25">
      <c r="A62" s="6" t="s">
        <v>31</v>
      </c>
      <c r="C62" s="6">
        <v>1.5</v>
      </c>
      <c r="D62" s="6">
        <v>2.5</v>
      </c>
      <c r="F62" s="6">
        <f>(C62-1.5)*$G$58/4*1080+$G$58/2*1080</f>
        <v>162.00000000000003</v>
      </c>
      <c r="G62" s="6">
        <f>(D62-1.5)*$G$58/4*1080+$G$58/2*1080</f>
        <v>243.00000000000006</v>
      </c>
    </row>
    <row r="63" spans="1:11" hidden="1" x14ac:dyDescent="0.25">
      <c r="A63" s="6" t="s">
        <v>32</v>
      </c>
      <c r="C63" s="6">
        <v>0.5</v>
      </c>
      <c r="D63" s="6">
        <v>1.5</v>
      </c>
      <c r="F63" s="6">
        <f>(C63-0.5)*$G$58/4*1080+$G$58/4*1080</f>
        <v>81.000000000000014</v>
      </c>
      <c r="G63" s="6">
        <f>(D63-0.5)*$G$58/4*1080+$G$58/4*1080</f>
        <v>162.00000000000003</v>
      </c>
    </row>
    <row r="64" spans="1:11" hidden="1" x14ac:dyDescent="0.25">
      <c r="A64" s="6" t="s">
        <v>33</v>
      </c>
      <c r="C64" s="6">
        <v>0</v>
      </c>
      <c r="D64" s="6">
        <v>0.5</v>
      </c>
      <c r="F64" s="6">
        <f>(C64-0)*1080*$G$58/2+0</f>
        <v>0</v>
      </c>
      <c r="G64" s="6">
        <f>(D64-0)*1080*$G$58/2+0</f>
        <v>81.000000000000014</v>
      </c>
    </row>
    <row r="65" spans="1:11" hidden="1" x14ac:dyDescent="0.25"/>
    <row r="66" spans="1:11" hidden="1" x14ac:dyDescent="0.25">
      <c r="F66" s="8" t="s">
        <v>27</v>
      </c>
      <c r="G66" s="9">
        <v>0.75</v>
      </c>
    </row>
    <row r="67" spans="1:11" hidden="1" x14ac:dyDescent="0.25">
      <c r="F67" s="6" t="s">
        <v>16</v>
      </c>
      <c r="G67" s="6">
        <f>G66*1080/20</f>
        <v>40.5</v>
      </c>
    </row>
    <row r="68" spans="1:11" hidden="1" x14ac:dyDescent="0.25">
      <c r="A68" s="8" t="s">
        <v>18</v>
      </c>
      <c r="C68" s="6" t="s">
        <v>19</v>
      </c>
      <c r="F68" s="6" t="s">
        <v>34</v>
      </c>
    </row>
    <row r="69" spans="1:11" hidden="1" x14ac:dyDescent="0.25">
      <c r="A69" s="6" t="s">
        <v>21</v>
      </c>
      <c r="C69" s="6">
        <v>17.010000000000002</v>
      </c>
      <c r="D69" s="6">
        <v>20</v>
      </c>
      <c r="F69" s="6">
        <f t="shared" ref="F69:G73" si="3">ROUNDUP($G$67*C69,0)</f>
        <v>689</v>
      </c>
      <c r="G69" s="6">
        <f t="shared" si="3"/>
        <v>810</v>
      </c>
    </row>
    <row r="70" spans="1:11" hidden="1" x14ac:dyDescent="0.25">
      <c r="A70" s="6" t="s">
        <v>22</v>
      </c>
      <c r="C70" s="6">
        <v>12.01</v>
      </c>
      <c r="D70" s="6">
        <v>17</v>
      </c>
      <c r="F70" s="6">
        <f t="shared" si="3"/>
        <v>487</v>
      </c>
      <c r="G70" s="6">
        <f t="shared" si="3"/>
        <v>689</v>
      </c>
    </row>
    <row r="71" spans="1:11" hidden="1" x14ac:dyDescent="0.25">
      <c r="A71" s="6" t="s">
        <v>23</v>
      </c>
      <c r="C71" s="6">
        <v>7.01</v>
      </c>
      <c r="D71" s="6">
        <v>12</v>
      </c>
      <c r="F71" s="6">
        <f t="shared" si="3"/>
        <v>284</v>
      </c>
      <c r="G71" s="6">
        <f t="shared" si="3"/>
        <v>486</v>
      </c>
      <c r="I71" s="6" t="s">
        <v>39</v>
      </c>
    </row>
    <row r="72" spans="1:11" hidden="1" x14ac:dyDescent="0.25">
      <c r="A72" s="6" t="s">
        <v>25</v>
      </c>
      <c r="C72" s="6">
        <v>2.0099999999999998</v>
      </c>
      <c r="D72" s="6">
        <v>7</v>
      </c>
      <c r="F72" s="6">
        <f t="shared" si="3"/>
        <v>82</v>
      </c>
      <c r="G72" s="6">
        <f t="shared" si="3"/>
        <v>284</v>
      </c>
      <c r="I72" s="8" t="s">
        <v>11</v>
      </c>
    </row>
    <row r="73" spans="1:11" hidden="1" x14ac:dyDescent="0.25">
      <c r="A73" s="6" t="s">
        <v>26</v>
      </c>
      <c r="C73" s="6">
        <v>0</v>
      </c>
      <c r="D73" s="6">
        <v>2</v>
      </c>
      <c r="F73" s="6">
        <f t="shared" si="3"/>
        <v>0</v>
      </c>
      <c r="G73" s="6">
        <f t="shared" si="3"/>
        <v>81</v>
      </c>
      <c r="I73" s="6" t="s">
        <v>12</v>
      </c>
      <c r="J73" s="6">
        <f>G72+G79</f>
        <v>554</v>
      </c>
      <c r="K73" s="6">
        <f>G69+G79</f>
        <v>1080</v>
      </c>
    </row>
    <row r="74" spans="1:11" hidden="1" x14ac:dyDescent="0.25">
      <c r="I74" s="6" t="s">
        <v>13</v>
      </c>
      <c r="J74" s="6">
        <f>G70+F82</f>
        <v>689</v>
      </c>
      <c r="K74" s="6">
        <f>G72-1+G79</f>
        <v>553</v>
      </c>
    </row>
    <row r="75" spans="1:11" hidden="1" x14ac:dyDescent="0.25">
      <c r="I75" s="6" t="s">
        <v>15</v>
      </c>
      <c r="J75" s="6">
        <f>G72+F82</f>
        <v>284</v>
      </c>
      <c r="K75" s="6">
        <f>F82+G70-1</f>
        <v>688</v>
      </c>
    </row>
    <row r="76" spans="1:11" hidden="1" x14ac:dyDescent="0.25">
      <c r="F76" s="8" t="s">
        <v>27</v>
      </c>
      <c r="G76" s="15">
        <f>1-G66</f>
        <v>0.25</v>
      </c>
      <c r="I76" s="6" t="s">
        <v>36</v>
      </c>
      <c r="J76" s="6">
        <f>F73+F82</f>
        <v>0</v>
      </c>
      <c r="K76" s="6">
        <f>F82+G72-1</f>
        <v>283</v>
      </c>
    </row>
    <row r="77" spans="1:11" hidden="1" x14ac:dyDescent="0.25"/>
    <row r="78" spans="1:11" hidden="1" x14ac:dyDescent="0.25">
      <c r="A78" s="8" t="s">
        <v>28</v>
      </c>
      <c r="C78" s="6" t="s">
        <v>29</v>
      </c>
    </row>
    <row r="79" spans="1:11" hidden="1" x14ac:dyDescent="0.25">
      <c r="A79" s="6" t="s">
        <v>37</v>
      </c>
      <c r="C79" s="6">
        <v>2.5</v>
      </c>
      <c r="D79" s="6">
        <v>3</v>
      </c>
      <c r="F79" s="6">
        <f>(C79-2.5)*$G$76/2*1080+$G$76*1080*3/4</f>
        <v>202.5</v>
      </c>
      <c r="G79" s="6">
        <f>(D79-2.5)*$G$76/2*1080+$G$76*1080*3/4</f>
        <v>270</v>
      </c>
    </row>
    <row r="80" spans="1:11" hidden="1" x14ac:dyDescent="0.25">
      <c r="A80" s="6" t="s">
        <v>31</v>
      </c>
      <c r="C80" s="6">
        <v>1.5</v>
      </c>
      <c r="D80" s="6">
        <v>2.5</v>
      </c>
      <c r="F80" s="6">
        <f>(C80-1.5)*$G$76/4*1080+$G$76/2*1080</f>
        <v>135</v>
      </c>
      <c r="G80" s="6">
        <f>(D80-1.5)*$G$76/4*1080+$G$76/2*1080</f>
        <v>202.5</v>
      </c>
    </row>
    <row r="81" spans="1:11" hidden="1" x14ac:dyDescent="0.25">
      <c r="A81" s="6" t="s">
        <v>32</v>
      </c>
      <c r="C81" s="6">
        <v>0.5</v>
      </c>
      <c r="D81" s="6">
        <v>1.5</v>
      </c>
      <c r="F81" s="6">
        <f>(C81-0.5)*$G$76/4*1080+$G$76/4*1080</f>
        <v>67.5</v>
      </c>
      <c r="G81" s="6">
        <f>(D81-0.5)*$G$76/4*1080+$G$76/4*1080</f>
        <v>135</v>
      </c>
    </row>
    <row r="82" spans="1:11" hidden="1" x14ac:dyDescent="0.25">
      <c r="A82" s="6" t="s">
        <v>33</v>
      </c>
      <c r="C82" s="6">
        <v>0</v>
      </c>
      <c r="D82" s="6">
        <v>0.5</v>
      </c>
      <c r="F82" s="6">
        <f>(C82-0)*1080*$G$76/2+0</f>
        <v>0</v>
      </c>
      <c r="G82" s="6">
        <f>(D82-0)*1080*$G$76/2+0</f>
        <v>67.5</v>
      </c>
    </row>
    <row r="83" spans="1:11" hidden="1" x14ac:dyDescent="0.25"/>
    <row r="84" spans="1:11" hidden="1" x14ac:dyDescent="0.25">
      <c r="F84" s="8" t="s">
        <v>27</v>
      </c>
      <c r="G84" s="9">
        <v>0.8</v>
      </c>
    </row>
    <row r="85" spans="1:11" hidden="1" x14ac:dyDescent="0.25">
      <c r="F85" s="6" t="s">
        <v>16</v>
      </c>
      <c r="G85" s="6">
        <f>G84*1080/20</f>
        <v>43.2</v>
      </c>
    </row>
    <row r="86" spans="1:11" hidden="1" x14ac:dyDescent="0.25">
      <c r="A86" s="8" t="s">
        <v>18</v>
      </c>
      <c r="C86" s="6" t="s">
        <v>19</v>
      </c>
      <c r="F86" s="6" t="s">
        <v>34</v>
      </c>
    </row>
    <row r="87" spans="1:11" hidden="1" x14ac:dyDescent="0.25">
      <c r="A87" s="6" t="s">
        <v>21</v>
      </c>
      <c r="C87" s="6">
        <v>17.010000000000002</v>
      </c>
      <c r="D87" s="6">
        <v>20</v>
      </c>
      <c r="F87" s="6">
        <f t="shared" ref="F87:G91" si="4">ROUNDUP($G$85*C87,0)</f>
        <v>735</v>
      </c>
      <c r="G87" s="6">
        <f t="shared" si="4"/>
        <v>864</v>
      </c>
    </row>
    <row r="88" spans="1:11" hidden="1" x14ac:dyDescent="0.25">
      <c r="A88" s="6" t="s">
        <v>22</v>
      </c>
      <c r="C88" s="6">
        <v>12.01</v>
      </c>
      <c r="D88" s="6">
        <v>17</v>
      </c>
      <c r="F88" s="6">
        <f t="shared" si="4"/>
        <v>519</v>
      </c>
      <c r="G88" s="6">
        <f t="shared" si="4"/>
        <v>735</v>
      </c>
    </row>
    <row r="89" spans="1:11" hidden="1" x14ac:dyDescent="0.25">
      <c r="A89" s="6" t="s">
        <v>23</v>
      </c>
      <c r="C89" s="6">
        <v>7.01</v>
      </c>
      <c r="D89" s="6">
        <v>12</v>
      </c>
      <c r="F89" s="6">
        <f t="shared" si="4"/>
        <v>303</v>
      </c>
      <c r="G89" s="6">
        <f t="shared" si="4"/>
        <v>519</v>
      </c>
      <c r="I89" s="6" t="s">
        <v>40</v>
      </c>
    </row>
    <row r="90" spans="1:11" hidden="1" x14ac:dyDescent="0.25">
      <c r="A90" s="6" t="s">
        <v>25</v>
      </c>
      <c r="C90" s="6">
        <v>2.0099999999999998</v>
      </c>
      <c r="D90" s="6">
        <v>7</v>
      </c>
      <c r="F90" s="6">
        <f t="shared" si="4"/>
        <v>87</v>
      </c>
      <c r="G90" s="6">
        <f t="shared" si="4"/>
        <v>303</v>
      </c>
      <c r="I90" s="8" t="s">
        <v>11</v>
      </c>
    </row>
    <row r="91" spans="1:11" hidden="1" x14ac:dyDescent="0.25">
      <c r="A91" s="6" t="s">
        <v>26</v>
      </c>
      <c r="C91" s="6">
        <v>0</v>
      </c>
      <c r="D91" s="6">
        <v>2</v>
      </c>
      <c r="F91" s="6">
        <f t="shared" si="4"/>
        <v>0</v>
      </c>
      <c r="G91" s="6">
        <f t="shared" si="4"/>
        <v>87</v>
      </c>
      <c r="I91" s="6" t="s">
        <v>12</v>
      </c>
      <c r="J91" s="6">
        <f>G90+G97</f>
        <v>519</v>
      </c>
      <c r="K91" s="6">
        <f>G87+G97</f>
        <v>1080</v>
      </c>
    </row>
    <row r="92" spans="1:11" hidden="1" x14ac:dyDescent="0.25">
      <c r="I92" s="6" t="s">
        <v>13</v>
      </c>
      <c r="J92" s="6">
        <f>G88+F100</f>
        <v>735</v>
      </c>
      <c r="K92" s="6">
        <f>G90-1+G97</f>
        <v>518</v>
      </c>
    </row>
    <row r="93" spans="1:11" hidden="1" x14ac:dyDescent="0.25">
      <c r="I93" s="6" t="s">
        <v>15</v>
      </c>
      <c r="J93" s="6">
        <f>G90+F100</f>
        <v>303</v>
      </c>
      <c r="K93" s="6">
        <f>F100+G88-1</f>
        <v>734</v>
      </c>
    </row>
    <row r="94" spans="1:11" hidden="1" x14ac:dyDescent="0.25">
      <c r="F94" s="8" t="s">
        <v>27</v>
      </c>
      <c r="G94" s="15">
        <f>1-G84</f>
        <v>0.19999999999999996</v>
      </c>
      <c r="I94" s="6" t="s">
        <v>36</v>
      </c>
      <c r="J94" s="6">
        <f>F91+F100</f>
        <v>0</v>
      </c>
      <c r="K94" s="6">
        <f>F100+G90-1</f>
        <v>302</v>
      </c>
    </row>
    <row r="95" spans="1:11" hidden="1" x14ac:dyDescent="0.25"/>
    <row r="96" spans="1:11" hidden="1" x14ac:dyDescent="0.25">
      <c r="A96" s="8" t="s">
        <v>28</v>
      </c>
      <c r="C96" s="6" t="s">
        <v>29</v>
      </c>
    </row>
    <row r="97" spans="1:11" hidden="1" x14ac:dyDescent="0.25">
      <c r="A97" s="6" t="s">
        <v>37</v>
      </c>
      <c r="C97" s="6">
        <v>2.5</v>
      </c>
      <c r="D97" s="6">
        <v>3</v>
      </c>
      <c r="F97" s="6">
        <f>(C97-2.5)*$G$94/2*1080+$G$94*1080*3/4</f>
        <v>161.99999999999994</v>
      </c>
      <c r="G97" s="6">
        <f>(D97-2.5)*$G$94/2*1080+$G$94*1080*3/4</f>
        <v>215.99999999999994</v>
      </c>
    </row>
    <row r="98" spans="1:11" hidden="1" x14ac:dyDescent="0.25">
      <c r="A98" s="6" t="s">
        <v>31</v>
      </c>
      <c r="C98" s="6">
        <v>1.5</v>
      </c>
      <c r="D98" s="6">
        <v>2.5</v>
      </c>
      <c r="F98" s="6">
        <f>(C98-1.5)*$G$94/4*1080+$G$94/2*1080</f>
        <v>107.99999999999997</v>
      </c>
      <c r="G98" s="6">
        <f>(D98-1.5)*$G$94/4*1080+$G$94/2*1080</f>
        <v>161.99999999999994</v>
      </c>
    </row>
    <row r="99" spans="1:11" hidden="1" x14ac:dyDescent="0.25">
      <c r="A99" s="6" t="s">
        <v>32</v>
      </c>
      <c r="C99" s="6">
        <v>0.5</v>
      </c>
      <c r="D99" s="6">
        <v>1.5</v>
      </c>
      <c r="F99" s="6">
        <f>(C99-0.5)*$G$94/4*1080+$G$94/4*1080</f>
        <v>53.999999999999986</v>
      </c>
      <c r="G99" s="6">
        <f>(D99-0.5)*$G$94/4*1080+$G$94/4*1080</f>
        <v>107.99999999999997</v>
      </c>
    </row>
    <row r="100" spans="1:11" hidden="1" x14ac:dyDescent="0.25">
      <c r="A100" s="6" t="s">
        <v>33</v>
      </c>
      <c r="C100" s="6">
        <v>0</v>
      </c>
      <c r="D100" s="6">
        <v>0.5</v>
      </c>
      <c r="F100" s="6">
        <f>(C100-0)*1080*$G$94/2+0</f>
        <v>0</v>
      </c>
      <c r="G100" s="6">
        <f>(D100-0)*1080*$G$94/2+0</f>
        <v>53.999999999999986</v>
      </c>
    </row>
    <row r="101" spans="1:11" hidden="1" x14ac:dyDescent="0.25"/>
    <row r="102" spans="1:11" hidden="1" x14ac:dyDescent="0.25"/>
    <row r="103" spans="1:11" hidden="1" x14ac:dyDescent="0.25">
      <c r="F103" s="8" t="s">
        <v>27</v>
      </c>
      <c r="G103" s="9">
        <v>0.9</v>
      </c>
    </row>
    <row r="104" spans="1:11" hidden="1" x14ac:dyDescent="0.25">
      <c r="F104" s="6" t="s">
        <v>16</v>
      </c>
      <c r="G104" s="6">
        <f>G103*1080/20</f>
        <v>48.6</v>
      </c>
    </row>
    <row r="105" spans="1:11" hidden="1" x14ac:dyDescent="0.25">
      <c r="A105" s="8" t="s">
        <v>18</v>
      </c>
      <c r="C105" s="6" t="s">
        <v>19</v>
      </c>
      <c r="F105" s="6" t="s">
        <v>34</v>
      </c>
    </row>
    <row r="106" spans="1:11" hidden="1" x14ac:dyDescent="0.25">
      <c r="A106" s="6" t="s">
        <v>21</v>
      </c>
      <c r="C106" s="6">
        <v>17.010000000000002</v>
      </c>
      <c r="D106" s="6">
        <v>20</v>
      </c>
      <c r="F106" s="6">
        <f t="shared" ref="F106:G110" si="5">ROUNDUP($G$104*C106,0)</f>
        <v>827</v>
      </c>
      <c r="G106" s="6">
        <f t="shared" si="5"/>
        <v>972</v>
      </c>
    </row>
    <row r="107" spans="1:11" hidden="1" x14ac:dyDescent="0.25">
      <c r="A107" s="6" t="s">
        <v>22</v>
      </c>
      <c r="C107" s="6">
        <v>12.01</v>
      </c>
      <c r="D107" s="6">
        <v>17</v>
      </c>
      <c r="F107" s="6">
        <f t="shared" si="5"/>
        <v>584</v>
      </c>
      <c r="G107" s="6">
        <f t="shared" si="5"/>
        <v>827</v>
      </c>
    </row>
    <row r="108" spans="1:11" hidden="1" x14ac:dyDescent="0.25">
      <c r="A108" s="6" t="s">
        <v>23</v>
      </c>
      <c r="C108" s="6">
        <v>7.01</v>
      </c>
      <c r="D108" s="6">
        <v>12</v>
      </c>
      <c r="F108" s="6">
        <f t="shared" si="5"/>
        <v>341</v>
      </c>
      <c r="G108" s="6">
        <f t="shared" si="5"/>
        <v>584</v>
      </c>
      <c r="I108" s="6" t="s">
        <v>41</v>
      </c>
    </row>
    <row r="109" spans="1:11" hidden="1" x14ac:dyDescent="0.25">
      <c r="A109" s="6" t="s">
        <v>25</v>
      </c>
      <c r="C109" s="6">
        <v>2.0099999999999998</v>
      </c>
      <c r="D109" s="6">
        <v>7</v>
      </c>
      <c r="F109" s="6">
        <f t="shared" si="5"/>
        <v>98</v>
      </c>
      <c r="G109" s="6">
        <f t="shared" si="5"/>
        <v>341</v>
      </c>
      <c r="I109" s="8" t="s">
        <v>11</v>
      </c>
    </row>
    <row r="110" spans="1:11" hidden="1" x14ac:dyDescent="0.25">
      <c r="A110" s="6" t="s">
        <v>26</v>
      </c>
      <c r="C110" s="6">
        <v>0</v>
      </c>
      <c r="D110" s="6">
        <v>2</v>
      </c>
      <c r="F110" s="6">
        <f t="shared" si="5"/>
        <v>0</v>
      </c>
      <c r="G110" s="6">
        <f t="shared" si="5"/>
        <v>98</v>
      </c>
      <c r="I110" s="6" t="s">
        <v>12</v>
      </c>
      <c r="J110" s="6">
        <f>G109+G116</f>
        <v>449</v>
      </c>
      <c r="K110" s="6">
        <f>G106+G116</f>
        <v>1080</v>
      </c>
    </row>
    <row r="111" spans="1:11" hidden="1" x14ac:dyDescent="0.25">
      <c r="I111" s="6" t="s">
        <v>13</v>
      </c>
      <c r="J111" s="6">
        <f>G107+F119</f>
        <v>827</v>
      </c>
      <c r="K111" s="6">
        <f>G109-1+G116</f>
        <v>448</v>
      </c>
    </row>
    <row r="112" spans="1:11" hidden="1" x14ac:dyDescent="0.25">
      <c r="I112" s="6" t="s">
        <v>15</v>
      </c>
      <c r="J112" s="6">
        <f>G109+F119</f>
        <v>341</v>
      </c>
      <c r="K112" s="6">
        <f>F119+G107-1</f>
        <v>826</v>
      </c>
    </row>
    <row r="113" spans="1:11" hidden="1" x14ac:dyDescent="0.25">
      <c r="F113" s="8" t="s">
        <v>27</v>
      </c>
      <c r="G113" s="15">
        <f>1-G103</f>
        <v>9.9999999999999978E-2</v>
      </c>
      <c r="I113" s="6" t="s">
        <v>36</v>
      </c>
      <c r="J113" s="6">
        <f>F110+F119</f>
        <v>0</v>
      </c>
      <c r="K113" s="6">
        <f>F119+G109-1</f>
        <v>340</v>
      </c>
    </row>
    <row r="114" spans="1:11" hidden="1" x14ac:dyDescent="0.25"/>
    <row r="115" spans="1:11" hidden="1" x14ac:dyDescent="0.25">
      <c r="A115" s="8" t="s">
        <v>28</v>
      </c>
      <c r="C115" s="6" t="s">
        <v>29</v>
      </c>
    </row>
    <row r="116" spans="1:11" hidden="1" x14ac:dyDescent="0.25">
      <c r="A116" s="6" t="s">
        <v>37</v>
      </c>
      <c r="C116" s="6">
        <v>2.5</v>
      </c>
      <c r="D116" s="6">
        <v>3</v>
      </c>
      <c r="F116" s="6">
        <f>(C116-2.5)*$G$113/2*1080+$G$113*1080*3/4</f>
        <v>80.999999999999972</v>
      </c>
      <c r="G116" s="6">
        <f>(D116-2.5)*$G$113/2*1080+$G$113*1080*3/4</f>
        <v>107.99999999999997</v>
      </c>
    </row>
    <row r="117" spans="1:11" hidden="1" x14ac:dyDescent="0.25">
      <c r="A117" s="6" t="s">
        <v>31</v>
      </c>
      <c r="C117" s="6">
        <v>1.5</v>
      </c>
      <c r="D117" s="6">
        <v>2.5</v>
      </c>
      <c r="F117" s="6">
        <f>(C117-1.5)*$G$113/4*1080+$G$113/2*1080</f>
        <v>53.999999999999986</v>
      </c>
      <c r="G117" s="6">
        <f>(D117-1.5)*$G$113/4*1080+$G$113/2*1080</f>
        <v>80.999999999999972</v>
      </c>
    </row>
    <row r="118" spans="1:11" hidden="1" x14ac:dyDescent="0.25">
      <c r="A118" s="6" t="s">
        <v>32</v>
      </c>
      <c r="C118" s="6">
        <v>0.5</v>
      </c>
      <c r="D118" s="6">
        <v>1.5</v>
      </c>
      <c r="F118" s="6">
        <f>(C118-0.5)*$G$113/4*1080+$G$113/4*1080</f>
        <v>26.999999999999993</v>
      </c>
      <c r="G118" s="6">
        <f>(D118-0.5)*$G$113/4*1080+$G$113/4*1080</f>
        <v>53.999999999999986</v>
      </c>
    </row>
    <row r="119" spans="1:11" hidden="1" x14ac:dyDescent="0.25">
      <c r="A119" s="6" t="s">
        <v>33</v>
      </c>
      <c r="C119" s="6">
        <v>0</v>
      </c>
      <c r="D119" s="6">
        <v>0.5</v>
      </c>
      <c r="F119" s="6">
        <f>(C119-0)*1080*$G$113/2+0</f>
        <v>0</v>
      </c>
      <c r="G119" s="6">
        <f>(D119-0)*1080*$G$113/2+0</f>
        <v>26.999999999999993</v>
      </c>
    </row>
    <row r="120" spans="1:11" hidden="1" x14ac:dyDescent="0.25"/>
    <row r="121" spans="1:11" hidden="1" x14ac:dyDescent="0.25"/>
    <row r="122" spans="1:11" hidden="1" x14ac:dyDescent="0.25">
      <c r="F122" s="8" t="s">
        <v>27</v>
      </c>
      <c r="G122" s="9">
        <v>1</v>
      </c>
    </row>
    <row r="123" spans="1:11" hidden="1" x14ac:dyDescent="0.25">
      <c r="F123" s="6" t="s">
        <v>16</v>
      </c>
      <c r="G123" s="6">
        <f>G122*1080/20</f>
        <v>54</v>
      </c>
    </row>
    <row r="124" spans="1:11" hidden="1" x14ac:dyDescent="0.25">
      <c r="A124" s="8" t="s">
        <v>18</v>
      </c>
      <c r="C124" s="6" t="s">
        <v>19</v>
      </c>
      <c r="F124" s="6" t="s">
        <v>34</v>
      </c>
    </row>
    <row r="125" spans="1:11" hidden="1" x14ac:dyDescent="0.25">
      <c r="A125" s="6" t="s">
        <v>21</v>
      </c>
      <c r="C125" s="6">
        <v>17.010000000000002</v>
      </c>
      <c r="D125" s="6">
        <v>20</v>
      </c>
      <c r="F125" s="6">
        <f t="shared" ref="F125:G129" si="6">ROUNDUP($G$123*C125,0)</f>
        <v>919</v>
      </c>
      <c r="G125" s="6">
        <f t="shared" si="6"/>
        <v>1080</v>
      </c>
    </row>
    <row r="126" spans="1:11" hidden="1" x14ac:dyDescent="0.25">
      <c r="A126" s="6" t="s">
        <v>22</v>
      </c>
      <c r="C126" s="6">
        <v>12.01</v>
      </c>
      <c r="D126" s="6">
        <v>17</v>
      </c>
      <c r="F126" s="6">
        <f t="shared" si="6"/>
        <v>649</v>
      </c>
      <c r="G126" s="6">
        <f t="shared" si="6"/>
        <v>918</v>
      </c>
    </row>
    <row r="127" spans="1:11" hidden="1" x14ac:dyDescent="0.25">
      <c r="A127" s="6" t="s">
        <v>23</v>
      </c>
      <c r="C127" s="6">
        <v>7.01</v>
      </c>
      <c r="D127" s="6">
        <v>12</v>
      </c>
      <c r="F127" s="6">
        <f t="shared" si="6"/>
        <v>379</v>
      </c>
      <c r="G127" s="6">
        <f t="shared" si="6"/>
        <v>648</v>
      </c>
      <c r="I127" s="6" t="s">
        <v>42</v>
      </c>
    </row>
    <row r="128" spans="1:11" hidden="1" x14ac:dyDescent="0.25">
      <c r="A128" s="6" t="s">
        <v>25</v>
      </c>
      <c r="C128" s="6">
        <v>2.0099999999999998</v>
      </c>
      <c r="D128" s="6">
        <v>7</v>
      </c>
      <c r="F128" s="6">
        <f t="shared" si="6"/>
        <v>109</v>
      </c>
      <c r="G128" s="6">
        <f t="shared" si="6"/>
        <v>378</v>
      </c>
      <c r="I128" s="8" t="s">
        <v>11</v>
      </c>
    </row>
    <row r="129" spans="1:11" hidden="1" x14ac:dyDescent="0.25">
      <c r="A129" s="6" t="s">
        <v>26</v>
      </c>
      <c r="C129" s="6">
        <v>0</v>
      </c>
      <c r="D129" s="6">
        <v>2</v>
      </c>
      <c r="F129" s="6">
        <f t="shared" si="6"/>
        <v>0</v>
      </c>
      <c r="G129" s="6">
        <f t="shared" si="6"/>
        <v>108</v>
      </c>
      <c r="I129" s="6" t="s">
        <v>12</v>
      </c>
      <c r="J129" s="6">
        <f>G128+G135</f>
        <v>378</v>
      </c>
      <c r="K129" s="6">
        <f>G125+G135</f>
        <v>1080</v>
      </c>
    </row>
    <row r="130" spans="1:11" hidden="1" x14ac:dyDescent="0.25">
      <c r="I130" s="6" t="s">
        <v>13</v>
      </c>
      <c r="J130" s="6">
        <f>G126+F138</f>
        <v>918</v>
      </c>
      <c r="K130" s="6">
        <f>G128-1+G135</f>
        <v>377</v>
      </c>
    </row>
    <row r="131" spans="1:11" hidden="1" x14ac:dyDescent="0.25">
      <c r="I131" s="6" t="s">
        <v>15</v>
      </c>
      <c r="J131" s="6">
        <f>G128+F138</f>
        <v>378</v>
      </c>
      <c r="K131" s="6">
        <f>F138+G126-1</f>
        <v>917</v>
      </c>
    </row>
    <row r="132" spans="1:11" hidden="1" x14ac:dyDescent="0.25">
      <c r="F132" s="8" t="s">
        <v>27</v>
      </c>
      <c r="G132" s="15">
        <f>1-G122</f>
        <v>0</v>
      </c>
      <c r="I132" s="6" t="s">
        <v>36</v>
      </c>
      <c r="J132" s="6">
        <f>F129+F138</f>
        <v>0</v>
      </c>
      <c r="K132" s="6">
        <f>F138+G128-1</f>
        <v>377</v>
      </c>
    </row>
    <row r="133" spans="1:11" hidden="1" x14ac:dyDescent="0.25"/>
    <row r="134" spans="1:11" hidden="1" x14ac:dyDescent="0.25">
      <c r="A134" s="8" t="s">
        <v>28</v>
      </c>
      <c r="C134" s="6" t="s">
        <v>29</v>
      </c>
    </row>
    <row r="135" spans="1:11" hidden="1" x14ac:dyDescent="0.25">
      <c r="A135" s="6" t="s">
        <v>37</v>
      </c>
      <c r="C135" s="6">
        <v>2.5</v>
      </c>
      <c r="D135" s="6">
        <v>3</v>
      </c>
      <c r="F135" s="6">
        <f>(C135-2.5)*$G$132/2*1080+$G$132*1080*3/4</f>
        <v>0</v>
      </c>
      <c r="G135" s="6">
        <f>(D135-2.5)*$G$132/2*1080+$G$132*1080*3/4</f>
        <v>0</v>
      </c>
    </row>
    <row r="136" spans="1:11" hidden="1" x14ac:dyDescent="0.25">
      <c r="A136" s="6" t="s">
        <v>31</v>
      </c>
      <c r="C136" s="6">
        <v>1.5</v>
      </c>
      <c r="D136" s="6">
        <v>2.5</v>
      </c>
      <c r="F136" s="6">
        <f>(C136-1.5)*$G$132/4*1080+$G$132/2*1080</f>
        <v>0</v>
      </c>
      <c r="G136" s="6">
        <f>(D136-1.5)*$G$132/4*1080+$G$132/2*1080</f>
        <v>0</v>
      </c>
    </row>
    <row r="137" spans="1:11" hidden="1" x14ac:dyDescent="0.25">
      <c r="A137" s="6" t="s">
        <v>32</v>
      </c>
      <c r="C137" s="6">
        <v>0.5</v>
      </c>
      <c r="D137" s="6">
        <v>1.5</v>
      </c>
      <c r="F137" s="6">
        <f>(C137-0.5)*$G$132/4*1080+$G$132/4*1080</f>
        <v>0</v>
      </c>
      <c r="G137" s="6">
        <f>(D137-0.5)*$G$132/4*1080+$G$132/4*1080</f>
        <v>0</v>
      </c>
    </row>
    <row r="138" spans="1:11" hidden="1" x14ac:dyDescent="0.25">
      <c r="A138" s="6" t="s">
        <v>33</v>
      </c>
      <c r="C138" s="6">
        <v>0</v>
      </c>
      <c r="D138" s="6">
        <v>0.5</v>
      </c>
      <c r="F138" s="6">
        <f>(C138-0)*1080*$G$132/2+0</f>
        <v>0</v>
      </c>
      <c r="G138" s="6">
        <f>(D138-0)*1080*$G$132/2+0</f>
        <v>0</v>
      </c>
    </row>
    <row r="141" spans="1:11" x14ac:dyDescent="0.25">
      <c r="C141" s="6">
        <v>2.5</v>
      </c>
      <c r="D141" s="6">
        <v>3</v>
      </c>
    </row>
    <row r="142" spans="1:11" x14ac:dyDescent="0.25">
      <c r="C142" s="6">
        <v>1.5</v>
      </c>
      <c r="D142" s="6">
        <v>2.5</v>
      </c>
    </row>
    <row r="143" spans="1:11" x14ac:dyDescent="0.25">
      <c r="C143" s="6">
        <v>0.5</v>
      </c>
      <c r="D143" s="6">
        <v>1.5</v>
      </c>
    </row>
    <row r="144" spans="1:11" x14ac:dyDescent="0.25">
      <c r="C144" s="6">
        <v>0</v>
      </c>
      <c r="D144" s="6">
        <v>0.5</v>
      </c>
      <c r="F144" s="6">
        <f>C144*0.5*G20*1080</f>
        <v>0</v>
      </c>
      <c r="G144" s="6">
        <f>D144*0.5*G20*1080</f>
        <v>135</v>
      </c>
    </row>
  </sheetData>
  <mergeCells count="1">
    <mergeCell ref="A2:H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Teacher-SSP</vt:lpstr>
      <vt:lpstr>Dynamic Cut Scores -Teacher-SSP</vt:lpstr>
      <vt:lpstr>Sheet2</vt:lpstr>
      <vt:lpstr>Sheet3</vt:lpstr>
      <vt:lpstr>'Teacher-SSP'!Print_Area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Sed</dc:creator>
  <cp:lastModifiedBy>Keller, Sed</cp:lastModifiedBy>
  <cp:lastPrinted>2015-03-02T19:44:27Z</cp:lastPrinted>
  <dcterms:created xsi:type="dcterms:W3CDTF">2015-02-18T18:26:41Z</dcterms:created>
  <dcterms:modified xsi:type="dcterms:W3CDTF">2015-03-10T19:22:01Z</dcterms:modified>
</cp:coreProperties>
</file>