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A_Payments\Disrtibution Sheets\Competitive Distribution\"/>
    </mc:Choice>
  </mc:AlternateContent>
  <bookViews>
    <workbookView xWindow="-8100" yWindow="756" windowWidth="28800" windowHeight="12120" tabRatio="873" firstSheet="2" activeTab="13"/>
  </bookViews>
  <sheets>
    <sheet name="CONNECT" sheetId="1" r:id="rId1"/>
    <sheet name="EASI ACCT PATHWAYS" sheetId="10" r:id="rId2"/>
    <sheet name="EASI CONNECT" sheetId="9" r:id="rId3"/>
    <sheet name="EASI CONSULT" sheetId="11" r:id="rId4"/>
    <sheet name="EASI DISTRICT D&amp;L" sheetId="13" r:id="rId5"/>
    <sheet name="EASI DR" sheetId="12" r:id="rId6"/>
    <sheet name="EASI ENGAGE PLAN" sheetId="14" r:id="rId7"/>
    <sheet name="PATHWAYS EA" sheetId="7" r:id="rId8"/>
    <sheet name="PATHWAYS IMP" sheetId="8" r:id="rId9"/>
    <sheet name="TIG 4" sheetId="3" r:id="rId10"/>
    <sheet name="TIG 5" sheetId="4" r:id="rId11"/>
    <sheet name="TIG 6" sheetId="5" r:id="rId12"/>
    <sheet name="TIG 7" sheetId="6" r:id="rId13"/>
    <sheet name="TNP" sheetId="2" r:id="rId14"/>
  </sheets>
  <definedNames>
    <definedName name="_xlnm._FilterDatabase" localSheetId="0" hidden="1">CONNECT!$A$8:$AL$36</definedName>
    <definedName name="_xlnm._FilterDatabase" localSheetId="4" hidden="1">'EASI DISTRICT D&amp;L'!$A$8:$AL$53</definedName>
    <definedName name="_xlnm._FilterDatabase" localSheetId="13" hidden="1">TNP!$A$8:$AJ$8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8" l="1"/>
  <c r="H33" i="1" l="1"/>
  <c r="H10" i="8" l="1"/>
  <c r="H11" i="8"/>
  <c r="H12" i="8"/>
  <c r="X44" i="2" l="1"/>
  <c r="X40" i="2"/>
  <c r="X43" i="2"/>
  <c r="X42" i="2"/>
  <c r="X41" i="2"/>
  <c r="Z19" i="8" l="1"/>
  <c r="H10" i="11" l="1"/>
  <c r="I10" i="11" s="1"/>
  <c r="G10" i="11"/>
  <c r="I9" i="14" l="1"/>
  <c r="H9" i="14"/>
  <c r="H50" i="13"/>
  <c r="I50" i="13" s="1"/>
  <c r="I15" i="12"/>
  <c r="H15" i="12"/>
  <c r="Y33" i="1" l="1"/>
  <c r="H14" i="8" l="1"/>
  <c r="H15" i="8"/>
  <c r="H16" i="8"/>
  <c r="H17" i="8"/>
  <c r="H18" i="8"/>
  <c r="H19" i="8"/>
  <c r="H20" i="8"/>
  <c r="Q16" i="9"/>
  <c r="R16" i="9"/>
  <c r="V47" i="2" l="1"/>
  <c r="J23" i="8"/>
  <c r="K23" i="8"/>
  <c r="L23" i="8"/>
  <c r="M23" i="8"/>
  <c r="N23" i="8"/>
  <c r="O23" i="8"/>
  <c r="Q23" i="8"/>
  <c r="R23" i="8"/>
  <c r="S23" i="8"/>
  <c r="T23" i="8"/>
  <c r="U23" i="8"/>
  <c r="V23" i="8"/>
  <c r="W23" i="8"/>
  <c r="X23" i="8"/>
  <c r="X15" i="1" l="1"/>
  <c r="F15" i="4" l="1"/>
  <c r="G15" i="4"/>
  <c r="E15" i="4"/>
  <c r="H18" i="9" l="1"/>
  <c r="I18" i="9" s="1"/>
  <c r="G18" i="9"/>
  <c r="H17" i="9" l="1"/>
  <c r="G17" i="9"/>
  <c r="I17" i="9" l="1"/>
  <c r="U13" i="2"/>
  <c r="G20" i="2"/>
  <c r="Q18" i="12" l="1"/>
  <c r="Q17" i="12"/>
  <c r="Q16" i="12"/>
  <c r="G11" i="3" l="1"/>
  <c r="H11" i="3"/>
  <c r="I11" i="3" s="1"/>
  <c r="R48" i="2"/>
  <c r="M18" i="12" l="1"/>
  <c r="M17" i="12"/>
  <c r="M16" i="12"/>
  <c r="T15" i="4" l="1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Q15" i="4"/>
  <c r="R15" i="4"/>
  <c r="S15" i="4"/>
  <c r="F51" i="2" l="1"/>
  <c r="G51" i="2" s="1"/>
  <c r="H21" i="1"/>
  <c r="G21" i="1"/>
  <c r="I21" i="1" l="1"/>
  <c r="AF2" i="14" l="1"/>
  <c r="AF1" i="14"/>
  <c r="Y2" i="14"/>
  <c r="Y1" i="14"/>
  <c r="R2" i="14"/>
  <c r="R1" i="14"/>
  <c r="L2" i="14"/>
  <c r="L1" i="14"/>
  <c r="AF2" i="10"/>
  <c r="AF1" i="10"/>
  <c r="Y2" i="10"/>
  <c r="Y1" i="10"/>
  <c r="R2" i="10"/>
  <c r="R1" i="10"/>
  <c r="L2" i="10"/>
  <c r="L1" i="10"/>
  <c r="AF2" i="13"/>
  <c r="AF1" i="13"/>
  <c r="Y2" i="13"/>
  <c r="Y1" i="13"/>
  <c r="R2" i="13"/>
  <c r="R1" i="13"/>
  <c r="L2" i="13"/>
  <c r="L1" i="13"/>
  <c r="AF2" i="11"/>
  <c r="AF1" i="11"/>
  <c r="Y2" i="11"/>
  <c r="Y1" i="11"/>
  <c r="R2" i="11"/>
  <c r="R1" i="11"/>
  <c r="L2" i="11"/>
  <c r="L1" i="11"/>
  <c r="AF2" i="12"/>
  <c r="AF1" i="12"/>
  <c r="Y2" i="12"/>
  <c r="Y1" i="12"/>
  <c r="R2" i="12"/>
  <c r="R1" i="12"/>
  <c r="L2" i="12"/>
  <c r="L1" i="12"/>
  <c r="AF2" i="9"/>
  <c r="AF1" i="9"/>
  <c r="R2" i="9"/>
  <c r="R1" i="9"/>
  <c r="Y2" i="9"/>
  <c r="Y1" i="9"/>
  <c r="L2" i="9"/>
  <c r="L1" i="9"/>
  <c r="R2" i="8"/>
  <c r="R1" i="8"/>
  <c r="AF2" i="8"/>
  <c r="AF1" i="8"/>
  <c r="Y2" i="8"/>
  <c r="Y1" i="8"/>
  <c r="Y2" i="7"/>
  <c r="Y1" i="7"/>
  <c r="AF2" i="7"/>
  <c r="AF1" i="7"/>
  <c r="R2" i="7"/>
  <c r="R1" i="7"/>
  <c r="L2" i="7"/>
  <c r="L1" i="7"/>
  <c r="L2" i="6"/>
  <c r="L1" i="6"/>
  <c r="AF2" i="6"/>
  <c r="AF1" i="6"/>
  <c r="Y1" i="6"/>
  <c r="Y2" i="6"/>
  <c r="R2" i="6"/>
  <c r="R1" i="6"/>
  <c r="AF2" i="5"/>
  <c r="AF1" i="5"/>
  <c r="Y2" i="5"/>
  <c r="Y1" i="5"/>
  <c r="R2" i="5"/>
  <c r="R1" i="5"/>
  <c r="L2" i="5"/>
  <c r="L1" i="5"/>
  <c r="AF2" i="1"/>
  <c r="AF1" i="1"/>
  <c r="Y2" i="1"/>
  <c r="Y1" i="1"/>
  <c r="R2" i="1"/>
  <c r="R1" i="1"/>
  <c r="L1" i="1"/>
  <c r="L2" i="1"/>
  <c r="L2" i="2"/>
  <c r="L1" i="2"/>
  <c r="R2" i="2"/>
  <c r="R1" i="2"/>
  <c r="AF2" i="3"/>
  <c r="AF1" i="3"/>
  <c r="AF2" i="4"/>
  <c r="AF1" i="4"/>
  <c r="Y2" i="4"/>
  <c r="Y1" i="4"/>
  <c r="R2" i="4"/>
  <c r="R1" i="4"/>
  <c r="K2" i="4"/>
  <c r="K1" i="4"/>
  <c r="AK38" i="1"/>
  <c r="AL38" i="1"/>
  <c r="AI54" i="2"/>
  <c r="AJ54" i="2"/>
  <c r="AK13" i="3"/>
  <c r="AL13" i="3"/>
  <c r="AK13" i="5"/>
  <c r="AL13" i="5"/>
  <c r="AJ12" i="6"/>
  <c r="AK12" i="6"/>
  <c r="AK23" i="8"/>
  <c r="AL23" i="8"/>
  <c r="AK23" i="7"/>
  <c r="AL23" i="7"/>
  <c r="AJ25" i="9"/>
  <c r="AK25" i="9"/>
  <c r="AJ24" i="12"/>
  <c r="AK24" i="12"/>
  <c r="AK15" i="11"/>
  <c r="AL15" i="11"/>
  <c r="AL55" i="13"/>
  <c r="AK55" i="13"/>
  <c r="AK12" i="10"/>
  <c r="AL12" i="10"/>
  <c r="AK12" i="14"/>
  <c r="AL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F12" i="14"/>
  <c r="E12" i="14"/>
  <c r="H10" i="14"/>
  <c r="G10" i="14"/>
  <c r="G12" i="14" s="1"/>
  <c r="G9" i="7"/>
  <c r="G10" i="7"/>
  <c r="G11" i="7"/>
  <c r="G12" i="7"/>
  <c r="I12" i="7" s="1"/>
  <c r="G13" i="7"/>
  <c r="G14" i="7"/>
  <c r="G16" i="7"/>
  <c r="G15" i="7"/>
  <c r="G17" i="7"/>
  <c r="G18" i="7"/>
  <c r="G19" i="7"/>
  <c r="G20" i="7"/>
  <c r="G21" i="7"/>
  <c r="F23" i="8"/>
  <c r="G10" i="8"/>
  <c r="G11" i="8"/>
  <c r="G12" i="8"/>
  <c r="G14" i="8"/>
  <c r="G15" i="8"/>
  <c r="G16" i="8"/>
  <c r="G17" i="8"/>
  <c r="G18" i="8"/>
  <c r="G19" i="8"/>
  <c r="G20" i="8"/>
  <c r="G21" i="8"/>
  <c r="G9" i="8"/>
  <c r="F23" i="7"/>
  <c r="E23" i="7"/>
  <c r="F55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53" i="13"/>
  <c r="G21" i="13"/>
  <c r="G19" i="13"/>
  <c r="G18" i="13"/>
  <c r="G17" i="13"/>
  <c r="G16" i="13"/>
  <c r="G15" i="13"/>
  <c r="G14" i="13"/>
  <c r="G13" i="13"/>
  <c r="G12" i="13"/>
  <c r="G11" i="13"/>
  <c r="G10" i="13"/>
  <c r="G9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J55" i="13"/>
  <c r="E55" i="13"/>
  <c r="H52" i="13"/>
  <c r="I52" i="13" s="1"/>
  <c r="H53" i="13"/>
  <c r="I53" i="13" s="1"/>
  <c r="H15" i="13"/>
  <c r="I15" i="13" s="1"/>
  <c r="H51" i="13"/>
  <c r="I51" i="13" s="1"/>
  <c r="H49" i="13"/>
  <c r="I49" i="13" s="1"/>
  <c r="H48" i="13"/>
  <c r="I48" i="13" s="1"/>
  <c r="H47" i="13"/>
  <c r="I47" i="13" s="1"/>
  <c r="H39" i="13"/>
  <c r="I39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8" i="13"/>
  <c r="I38" i="13" s="1"/>
  <c r="H37" i="13"/>
  <c r="I37" i="13" s="1"/>
  <c r="H36" i="13"/>
  <c r="I36" i="13" s="1"/>
  <c r="H14" i="13"/>
  <c r="I14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3" i="13"/>
  <c r="I13" i="13" s="1"/>
  <c r="H12" i="13"/>
  <c r="I12" i="13" s="1"/>
  <c r="H11" i="13"/>
  <c r="I11" i="13" s="1"/>
  <c r="H10" i="13"/>
  <c r="I10" i="13" s="1"/>
  <c r="H9" i="13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F24" i="12"/>
  <c r="E24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G14" i="12"/>
  <c r="H13" i="12"/>
  <c r="G13" i="12"/>
  <c r="H12" i="12"/>
  <c r="G12" i="12"/>
  <c r="H11" i="12"/>
  <c r="G11" i="12"/>
  <c r="H10" i="12"/>
  <c r="G10" i="12"/>
  <c r="H9" i="12"/>
  <c r="G9" i="12"/>
  <c r="H12" i="11"/>
  <c r="I12" i="11" s="1"/>
  <c r="H13" i="11"/>
  <c r="I13" i="11" s="1"/>
  <c r="G12" i="11"/>
  <c r="G13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F15" i="11"/>
  <c r="E15" i="11"/>
  <c r="H11" i="11"/>
  <c r="I11" i="11" s="1"/>
  <c r="G11" i="11"/>
  <c r="H9" i="11"/>
  <c r="I9" i="11" s="1"/>
  <c r="G9" i="11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F12" i="10"/>
  <c r="E12" i="10"/>
  <c r="H10" i="10"/>
  <c r="I10" i="10" s="1"/>
  <c r="G10" i="10"/>
  <c r="H9" i="10"/>
  <c r="I9" i="10" s="1"/>
  <c r="G9" i="10"/>
  <c r="H11" i="9"/>
  <c r="H12" i="9"/>
  <c r="H13" i="9"/>
  <c r="H14" i="9"/>
  <c r="H15" i="9"/>
  <c r="H16" i="9"/>
  <c r="H19" i="9"/>
  <c r="H20" i="9"/>
  <c r="H21" i="9"/>
  <c r="H22" i="9"/>
  <c r="H23" i="9"/>
  <c r="H10" i="9"/>
  <c r="G19" i="9"/>
  <c r="G20" i="9"/>
  <c r="F12" i="6"/>
  <c r="G10" i="6"/>
  <c r="G9" i="6"/>
  <c r="G11" i="5"/>
  <c r="G10" i="5"/>
  <c r="G9" i="5"/>
  <c r="F13" i="5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N25" i="9"/>
  <c r="M25" i="9"/>
  <c r="L25" i="9"/>
  <c r="K25" i="9"/>
  <c r="J25" i="9"/>
  <c r="F25" i="9"/>
  <c r="E25" i="9"/>
  <c r="G23" i="9"/>
  <c r="G22" i="9"/>
  <c r="G21" i="9"/>
  <c r="G10" i="9"/>
  <c r="G16" i="9"/>
  <c r="G15" i="9"/>
  <c r="G14" i="9"/>
  <c r="G13" i="9"/>
  <c r="G12" i="9"/>
  <c r="G11" i="9"/>
  <c r="H9" i="9"/>
  <c r="G9" i="9"/>
  <c r="L1" i="8"/>
  <c r="L2" i="8"/>
  <c r="H9" i="8"/>
  <c r="I9" i="8" s="1"/>
  <c r="I10" i="8"/>
  <c r="I11" i="8"/>
  <c r="I12" i="8"/>
  <c r="I14" i="8"/>
  <c r="I15" i="8"/>
  <c r="I16" i="8"/>
  <c r="I17" i="8"/>
  <c r="I18" i="8"/>
  <c r="I19" i="8"/>
  <c r="I20" i="8"/>
  <c r="P21" i="8"/>
  <c r="E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H9" i="7"/>
  <c r="H10" i="7"/>
  <c r="H11" i="7"/>
  <c r="H13" i="7"/>
  <c r="I13" i="7" s="1"/>
  <c r="H14" i="7"/>
  <c r="H16" i="7"/>
  <c r="H15" i="7"/>
  <c r="H17" i="7"/>
  <c r="H18" i="7"/>
  <c r="H19" i="7"/>
  <c r="H20" i="7"/>
  <c r="H21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H9" i="6"/>
  <c r="I9" i="6" s="1"/>
  <c r="H10" i="6"/>
  <c r="I10" i="6" s="1"/>
  <c r="E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H9" i="5"/>
  <c r="I9" i="5" s="1"/>
  <c r="H10" i="5"/>
  <c r="I10" i="5" s="1"/>
  <c r="H11" i="5"/>
  <c r="I11" i="5" s="1"/>
  <c r="E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G10" i="4"/>
  <c r="H10" i="4"/>
  <c r="G11" i="4"/>
  <c r="H11" i="4"/>
  <c r="G9" i="4"/>
  <c r="H9" i="4"/>
  <c r="G12" i="4"/>
  <c r="H12" i="4"/>
  <c r="G13" i="4"/>
  <c r="H13" i="4"/>
  <c r="J15" i="4"/>
  <c r="K15" i="4"/>
  <c r="L15" i="4"/>
  <c r="M15" i="4"/>
  <c r="N15" i="4"/>
  <c r="O15" i="4"/>
  <c r="P15" i="4"/>
  <c r="K1" i="3"/>
  <c r="R1" i="3"/>
  <c r="Y1" i="3"/>
  <c r="K2" i="3"/>
  <c r="R2" i="3"/>
  <c r="Y2" i="3"/>
  <c r="G9" i="3"/>
  <c r="H9" i="3"/>
  <c r="I9" i="3" s="1"/>
  <c r="G10" i="3"/>
  <c r="Q10" i="3"/>
  <c r="Q13" i="3" s="1"/>
  <c r="E13" i="3"/>
  <c r="F13" i="3"/>
  <c r="J13" i="3"/>
  <c r="K13" i="3"/>
  <c r="L13" i="3"/>
  <c r="M13" i="3"/>
  <c r="N13" i="3"/>
  <c r="O13" i="3"/>
  <c r="P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Y1" i="2"/>
  <c r="AE1" i="2"/>
  <c r="Y2" i="2"/>
  <c r="AE2" i="2"/>
  <c r="O12" i="2"/>
  <c r="F12" i="2" s="1"/>
  <c r="O9" i="2"/>
  <c r="F9" i="2" s="1"/>
  <c r="G9" i="2" s="1"/>
  <c r="F10" i="2"/>
  <c r="G10" i="2" s="1"/>
  <c r="F11" i="2"/>
  <c r="G11" i="2" s="1"/>
  <c r="F14" i="2"/>
  <c r="G14" i="2" s="1"/>
  <c r="F13" i="2"/>
  <c r="G13" i="2" s="1"/>
  <c r="F19" i="2"/>
  <c r="G19" i="2" s="1"/>
  <c r="F15" i="2"/>
  <c r="G15" i="2" s="1"/>
  <c r="F16" i="2"/>
  <c r="G16" i="2" s="1"/>
  <c r="F17" i="2"/>
  <c r="G17" i="2" s="1"/>
  <c r="F18" i="2"/>
  <c r="G18" i="2" s="1"/>
  <c r="F22" i="2"/>
  <c r="G22" i="2" s="1"/>
  <c r="F21" i="2"/>
  <c r="G21" i="2" s="1"/>
  <c r="F28" i="2"/>
  <c r="G28" i="2" s="1"/>
  <c r="F23" i="2"/>
  <c r="G23" i="2" s="1"/>
  <c r="F25" i="2"/>
  <c r="G25" i="2" s="1"/>
  <c r="F26" i="2"/>
  <c r="G26" i="2" s="1"/>
  <c r="F24" i="2"/>
  <c r="G24" i="2" s="1"/>
  <c r="F27" i="2"/>
  <c r="G27" i="2" s="1"/>
  <c r="F32" i="2"/>
  <c r="G32" i="2" s="1"/>
  <c r="F31" i="2"/>
  <c r="G31" i="2" s="1"/>
  <c r="F29" i="2"/>
  <c r="G29" i="2" s="1"/>
  <c r="F30" i="2"/>
  <c r="G30" i="2" s="1"/>
  <c r="F34" i="2"/>
  <c r="G34" i="2" s="1"/>
  <c r="F33" i="2"/>
  <c r="G33" i="2" s="1"/>
  <c r="F52" i="2"/>
  <c r="G52" i="2" s="1"/>
  <c r="F35" i="2"/>
  <c r="G35" i="2" s="1"/>
  <c r="F36" i="2"/>
  <c r="G36" i="2" s="1"/>
  <c r="F37" i="2"/>
  <c r="G37" i="2" s="1"/>
  <c r="F39" i="2"/>
  <c r="G39" i="2" s="1"/>
  <c r="F38" i="2"/>
  <c r="G38" i="2" s="1"/>
  <c r="F40" i="2"/>
  <c r="G40" i="2" s="1"/>
  <c r="F41" i="2"/>
  <c r="G41" i="2" s="1"/>
  <c r="F42" i="2"/>
  <c r="G42" i="2" s="1"/>
  <c r="F45" i="2"/>
  <c r="G45" i="2" s="1"/>
  <c r="F44" i="2"/>
  <c r="G44" i="2" s="1"/>
  <c r="F43" i="2"/>
  <c r="G43" i="2" s="1"/>
  <c r="F50" i="2"/>
  <c r="G50" i="2" s="1"/>
  <c r="F46" i="2"/>
  <c r="G46" i="2" s="1"/>
  <c r="F48" i="2"/>
  <c r="G48" i="2" s="1"/>
  <c r="F47" i="2"/>
  <c r="G47" i="2" s="1"/>
  <c r="F49" i="2"/>
  <c r="G49" i="2" s="1"/>
  <c r="E54" i="2"/>
  <c r="H54" i="2"/>
  <c r="I54" i="2"/>
  <c r="J54" i="2"/>
  <c r="K54" i="2"/>
  <c r="L54" i="2"/>
  <c r="M54" i="2"/>
  <c r="N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G10" i="1"/>
  <c r="H10" i="1"/>
  <c r="G11" i="1"/>
  <c r="H11" i="1"/>
  <c r="G19" i="1"/>
  <c r="P19" i="1"/>
  <c r="H19" i="1" s="1"/>
  <c r="G14" i="1"/>
  <c r="H14" i="1"/>
  <c r="G16" i="1"/>
  <c r="H16" i="1"/>
  <c r="G25" i="1"/>
  <c r="H25" i="1"/>
  <c r="I25" i="1" s="1"/>
  <c r="G31" i="1"/>
  <c r="H31" i="1"/>
  <c r="G33" i="1"/>
  <c r="G35" i="1"/>
  <c r="H35" i="1"/>
  <c r="G12" i="1"/>
  <c r="H12" i="1"/>
  <c r="G15" i="1"/>
  <c r="H15" i="1"/>
  <c r="G17" i="1"/>
  <c r="H17" i="1"/>
  <c r="G18" i="1"/>
  <c r="H18" i="1"/>
  <c r="G20" i="1"/>
  <c r="H20" i="1"/>
  <c r="G22" i="1"/>
  <c r="H22" i="1"/>
  <c r="G23" i="1"/>
  <c r="H23" i="1"/>
  <c r="G24" i="1"/>
  <c r="H24" i="1"/>
  <c r="G26" i="1"/>
  <c r="H26" i="1"/>
  <c r="G27" i="1"/>
  <c r="H27" i="1"/>
  <c r="G32" i="1"/>
  <c r="H32" i="1"/>
  <c r="G34" i="1"/>
  <c r="H34" i="1"/>
  <c r="G36" i="1"/>
  <c r="H36" i="1"/>
  <c r="G28" i="1"/>
  <c r="H28" i="1"/>
  <c r="G9" i="1"/>
  <c r="H9" i="1"/>
  <c r="G29" i="1"/>
  <c r="H29" i="1"/>
  <c r="G30" i="1"/>
  <c r="H30" i="1"/>
  <c r="G13" i="1"/>
  <c r="H13" i="1"/>
  <c r="E38" i="1"/>
  <c r="F38" i="1"/>
  <c r="J38" i="1"/>
  <c r="K38" i="1"/>
  <c r="L38" i="1"/>
  <c r="M38" i="1"/>
  <c r="N38" i="1"/>
  <c r="O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H21" i="8" l="1"/>
  <c r="I21" i="8" s="1"/>
  <c r="I23" i="8" s="1"/>
  <c r="P23" i="8"/>
  <c r="I10" i="14"/>
  <c r="I12" i="14" s="1"/>
  <c r="H12" i="14"/>
  <c r="H15" i="4"/>
  <c r="I9" i="7"/>
  <c r="I12" i="10"/>
  <c r="I26" i="1"/>
  <c r="I11" i="4"/>
  <c r="I22" i="12"/>
  <c r="I10" i="1"/>
  <c r="H55" i="13"/>
  <c r="G55" i="13"/>
  <c r="I10" i="7"/>
  <c r="G23" i="7"/>
  <c r="I29" i="1"/>
  <c r="H15" i="11"/>
  <c r="I10" i="12"/>
  <c r="I12" i="12"/>
  <c r="I17" i="12"/>
  <c r="I19" i="12"/>
  <c r="P38" i="1"/>
  <c r="I30" i="1"/>
  <c r="I36" i="1"/>
  <c r="I16" i="12"/>
  <c r="I21" i="12"/>
  <c r="I9" i="12"/>
  <c r="I13" i="12"/>
  <c r="I18" i="12"/>
  <c r="G23" i="8"/>
  <c r="I9" i="13"/>
  <c r="I20" i="12"/>
  <c r="I11" i="12"/>
  <c r="G24" i="12"/>
  <c r="I20" i="1"/>
  <c r="I17" i="1"/>
  <c r="I12" i="1"/>
  <c r="I27" i="1"/>
  <c r="I24" i="1"/>
  <c r="I18" i="1"/>
  <c r="I35" i="1"/>
  <c r="G12" i="6"/>
  <c r="I21" i="7"/>
  <c r="I19" i="7"/>
  <c r="I17" i="7"/>
  <c r="I20" i="7"/>
  <c r="I15" i="7"/>
  <c r="I15" i="11"/>
  <c r="G15" i="11"/>
  <c r="H38" i="1"/>
  <c r="I9" i="1"/>
  <c r="I22" i="1"/>
  <c r="I33" i="1"/>
  <c r="I19" i="1"/>
  <c r="I13" i="1"/>
  <c r="I32" i="1"/>
  <c r="I15" i="1"/>
  <c r="I14" i="1"/>
  <c r="I28" i="1"/>
  <c r="I34" i="1"/>
  <c r="I23" i="1"/>
  <c r="I31" i="1"/>
  <c r="I16" i="1"/>
  <c r="G38" i="1"/>
  <c r="G13" i="3"/>
  <c r="G13" i="5"/>
  <c r="I16" i="7"/>
  <c r="I11" i="7"/>
  <c r="I18" i="7"/>
  <c r="I14" i="7"/>
  <c r="G12" i="10"/>
  <c r="H12" i="10"/>
  <c r="I22" i="9"/>
  <c r="I19" i="9"/>
  <c r="I20" i="9"/>
  <c r="I16" i="9"/>
  <c r="I13" i="9"/>
  <c r="I10" i="9"/>
  <c r="I23" i="9"/>
  <c r="I11" i="9"/>
  <c r="I12" i="9"/>
  <c r="I14" i="9"/>
  <c r="I21" i="9"/>
  <c r="G25" i="9"/>
  <c r="I15" i="9"/>
  <c r="I9" i="9"/>
  <c r="H12" i="6"/>
  <c r="H13" i="5"/>
  <c r="I13" i="5"/>
  <c r="I12" i="4"/>
  <c r="I9" i="4"/>
  <c r="I13" i="4"/>
  <c r="H25" i="9"/>
  <c r="P25" i="9"/>
  <c r="I12" i="6"/>
  <c r="F54" i="2"/>
  <c r="G12" i="2"/>
  <c r="G54" i="2" s="1"/>
  <c r="I11" i="1"/>
  <c r="H10" i="3"/>
  <c r="I10" i="3" s="1"/>
  <c r="I13" i="3" s="1"/>
  <c r="I10" i="4"/>
  <c r="O54" i="2"/>
  <c r="H23" i="7"/>
  <c r="H23" i="8"/>
  <c r="I38" i="1" l="1"/>
  <c r="I55" i="13"/>
  <c r="I15" i="4"/>
  <c r="I23" i="7"/>
  <c r="I25" i="9"/>
  <c r="H13" i="3"/>
  <c r="K24" i="12"/>
  <c r="J24" i="12"/>
  <c r="N24" i="12"/>
  <c r="O24" i="12"/>
  <c r="M24" i="12"/>
  <c r="H24" i="12"/>
  <c r="P24" i="12"/>
  <c r="L24" i="12"/>
  <c r="H14" i="12"/>
  <c r="I14" i="12"/>
  <c r="I24" i="12" s="1"/>
  <c r="Q24" i="12"/>
</calcChain>
</file>

<file path=xl/comments1.xml><?xml version="1.0" encoding="utf-8"?>
<comments xmlns="http://schemas.openxmlformats.org/spreadsheetml/2006/main">
  <authors>
    <author>Hambleton, Jennifer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Evan put 0050 on the RFF - it is really 0070
</t>
        </r>
      </text>
    </comment>
  </commentList>
</comments>
</file>

<file path=xl/comments2.xml><?xml version="1.0" encoding="utf-8"?>
<comments xmlns="http://schemas.openxmlformats.org/spreadsheetml/2006/main">
  <authors>
    <author>Mueller, Pam</author>
  </authors>
  <commentList>
    <comment ref="W37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Thompson Check return of funds.
</t>
        </r>
      </text>
    </comment>
  </commentList>
</comments>
</file>

<file path=xl/sharedStrings.xml><?xml version="1.0" encoding="utf-8"?>
<sst xmlns="http://schemas.openxmlformats.org/spreadsheetml/2006/main" count="1425" uniqueCount="480">
  <si>
    <t>Totals</t>
  </si>
  <si>
    <t>Pinnacle Charter School</t>
  </si>
  <si>
    <t>0654</t>
  </si>
  <si>
    <t>Charter School Institute</t>
  </si>
  <si>
    <t>8001</t>
  </si>
  <si>
    <t>Bill Metz Elementary</t>
  </si>
  <si>
    <t>6036</t>
  </si>
  <si>
    <t>Monte Vista School District 8</t>
  </si>
  <si>
    <t>2740</t>
  </si>
  <si>
    <t>Mesa Elementary</t>
  </si>
  <si>
    <t>5836</t>
  </si>
  <si>
    <t>Montezuma Cortez School District</t>
  </si>
  <si>
    <t>2035</t>
  </si>
  <si>
    <t>Arvada K-8</t>
  </si>
  <si>
    <t>0109</t>
  </si>
  <si>
    <t>Jefferson County School District R-1</t>
  </si>
  <si>
    <t>1420</t>
  </si>
  <si>
    <t>McKinley Elementary</t>
  </si>
  <si>
    <t>5704</t>
  </si>
  <si>
    <t>Fremont School District RE-1</t>
  </si>
  <si>
    <t>1140</t>
  </si>
  <si>
    <t>Oakland Elementary School</t>
  </si>
  <si>
    <t>5998/8131</t>
  </si>
  <si>
    <t>Denver Public Schools</t>
  </si>
  <si>
    <t>0880</t>
  </si>
  <si>
    <t>Valverde Elementary School</t>
  </si>
  <si>
    <t>9050</t>
  </si>
  <si>
    <t>Schmitt Elementary School</t>
  </si>
  <si>
    <t>7698</t>
  </si>
  <si>
    <t>Mathematics and Science Leadership Academy</t>
  </si>
  <si>
    <t>5608</t>
  </si>
  <si>
    <t>Hallett Fundamental Academy</t>
  </si>
  <si>
    <t>4782</t>
  </si>
  <si>
    <t>Johnson Elementary</t>
  </si>
  <si>
    <t>4450</t>
  </si>
  <si>
    <t>Harrington Elementary</t>
  </si>
  <si>
    <t>3778</t>
  </si>
  <si>
    <t>Goldrick Elementary</t>
  </si>
  <si>
    <t>3512</t>
  </si>
  <si>
    <t xml:space="preserve">Eagleton Elementary </t>
  </si>
  <si>
    <t>2364</t>
  </si>
  <si>
    <t>Columbine Elementary</t>
  </si>
  <si>
    <t>1846</t>
  </si>
  <si>
    <t>Columbian Elementary</t>
  </si>
  <si>
    <t>1816</t>
  </si>
  <si>
    <t>Centennial Elementary</t>
  </si>
  <si>
    <t>1400</t>
  </si>
  <si>
    <t>Beach Court Elementary</t>
  </si>
  <si>
    <t>0650</t>
  </si>
  <si>
    <t>Vaughn Elementary</t>
  </si>
  <si>
    <t>9060</t>
  </si>
  <si>
    <t>Adams-Arapahoe 28J School District</t>
  </si>
  <si>
    <t>0180</t>
  </si>
  <si>
    <t>Sixth Avenue Elementary</t>
  </si>
  <si>
    <t>7932</t>
  </si>
  <si>
    <t>Aurora Public Schools</t>
  </si>
  <si>
    <t>Sable Elementary</t>
  </si>
  <si>
    <t>7558</t>
  </si>
  <si>
    <t>Kenton Elementary</t>
  </si>
  <si>
    <t>4646</t>
  </si>
  <si>
    <t>Cherrelyn Elementary School</t>
  </si>
  <si>
    <t>1556</t>
  </si>
  <si>
    <t>Englewood 1</t>
  </si>
  <si>
    <t>0120</t>
  </si>
  <si>
    <t>Bennett Elementary School</t>
  </si>
  <si>
    <t>0770</t>
  </si>
  <si>
    <t>Bennett School District 29J</t>
  </si>
  <si>
    <t>0050</t>
  </si>
  <si>
    <t>Dupont Elementary</t>
  </si>
  <si>
    <t>2308</t>
  </si>
  <si>
    <t>Adams 14 School District</t>
  </si>
  <si>
    <t>0030</t>
  </si>
  <si>
    <t>Clayton Partnership School</t>
  </si>
  <si>
    <t>0509</t>
  </si>
  <si>
    <t>Mapleton School District</t>
  </si>
  <si>
    <t>0010</t>
  </si>
  <si>
    <t>Monterey Community School</t>
  </si>
  <si>
    <t>0501</t>
  </si>
  <si>
    <t>SEPTEMBER
2019</t>
  </si>
  <si>
    <t>AUGUST
2019</t>
  </si>
  <si>
    <t>JULY
2019</t>
  </si>
  <si>
    <t>JUNE
2019</t>
  </si>
  <si>
    <t>MAY
2019</t>
  </si>
  <si>
    <t>APRIL
2019</t>
  </si>
  <si>
    <t>MARCH
2019</t>
  </si>
  <si>
    <t>FEBRUARY
2019</t>
  </si>
  <si>
    <t>JANUARY
2019</t>
  </si>
  <si>
    <t>DECEMBER
2018</t>
  </si>
  <si>
    <t>NOVEMBER
2018</t>
  </si>
  <si>
    <t>OCTOBER
2018</t>
  </si>
  <si>
    <t>SEPTEMBER
2018</t>
  </si>
  <si>
    <t>AUGUST
2018</t>
  </si>
  <si>
    <t>JULY
2018</t>
  </si>
  <si>
    <t>JUNE
2018</t>
  </si>
  <si>
    <t>MAY
2018</t>
  </si>
  <si>
    <t>APRIL
2018</t>
  </si>
  <si>
    <t>MARCH
2018</t>
  </si>
  <si>
    <t>FEBRUARY
2018</t>
  </si>
  <si>
    <t>JANUARY
2018</t>
  </si>
  <si>
    <t>DECEMBER
2017</t>
  </si>
  <si>
    <t>NOVEMBER
2017</t>
  </si>
  <si>
    <t>OCTOBER
2017</t>
  </si>
  <si>
    <t>SEPTEMBER
2017</t>
  </si>
  <si>
    <t>AUGUST
2017</t>
  </si>
  <si>
    <t>JULY
2017</t>
  </si>
  <si>
    <t>BALANCE</t>
  </si>
  <si>
    <t>PAYMENTS TO DATE</t>
  </si>
  <si>
    <t>TOTAL ALLOCATION</t>
  </si>
  <si>
    <t>CARRYOVER</t>
  </si>
  <si>
    <t>ALLOCATION</t>
  </si>
  <si>
    <t>SCHOOL NAME</t>
  </si>
  <si>
    <t>SCHOOL CODE</t>
  </si>
  <si>
    <t>DISTRICT NAME</t>
  </si>
  <si>
    <t>DISTRICT CODE</t>
  </si>
  <si>
    <t>Evan Davis 303-866-6129 or davis_e@cde.state.co.us</t>
  </si>
  <si>
    <t xml:space="preserve">Questions regarding grant: </t>
  </si>
  <si>
    <t>Question regarding payments:</t>
  </si>
  <si>
    <t>2017-18</t>
  </si>
  <si>
    <t>FISCAL YEAR:</t>
  </si>
  <si>
    <t>GRANT NUMBER:</t>
  </si>
  <si>
    <t>70xC</t>
  </si>
  <si>
    <t>Connect For Success</t>
  </si>
  <si>
    <t>Grant:</t>
  </si>
  <si>
    <t>Martinez Elementary</t>
  </si>
  <si>
    <t>6774</t>
  </si>
  <si>
    <t>Greeley</t>
  </si>
  <si>
    <t>3120</t>
  </si>
  <si>
    <t>Franklin Middle School</t>
  </si>
  <si>
    <t>3162</t>
  </si>
  <si>
    <t>Prairie Heights Middle School</t>
  </si>
  <si>
    <t>4438</t>
  </si>
  <si>
    <t>1384</t>
  </si>
  <si>
    <t>Admin</t>
  </si>
  <si>
    <t>Risley International</t>
  </si>
  <si>
    <t>4376</t>
  </si>
  <si>
    <t>Pueblo City 60</t>
  </si>
  <si>
    <t>2690</t>
  </si>
  <si>
    <t>Pueblo Academy of the Arts</t>
  </si>
  <si>
    <t>5048</t>
  </si>
  <si>
    <t>Heroes Academy</t>
  </si>
  <si>
    <t>8030</t>
  </si>
  <si>
    <t>Carlile Elementary</t>
  </si>
  <si>
    <t>1304</t>
  </si>
  <si>
    <t>Bradford Elementary</t>
  </si>
  <si>
    <t>0954</t>
  </si>
  <si>
    <t>Bessemer Elementary</t>
  </si>
  <si>
    <t>0822</t>
  </si>
  <si>
    <t>Olathe Middle School</t>
  </si>
  <si>
    <t>6486</t>
  </si>
  <si>
    <t xml:space="preserve">Montrose </t>
  </si>
  <si>
    <t>2180</t>
  </si>
  <si>
    <t>Winona Elementary</t>
  </si>
  <si>
    <t>9674</t>
  </si>
  <si>
    <t xml:space="preserve">Thompson </t>
  </si>
  <si>
    <t>1560</t>
  </si>
  <si>
    <t>Truscott Elementary</t>
  </si>
  <si>
    <t>8918</t>
  </si>
  <si>
    <t>Lincoln Elementary</t>
  </si>
  <si>
    <t>5170</t>
  </si>
  <si>
    <t xml:space="preserve">Lake County High </t>
  </si>
  <si>
    <t>4904</t>
  </si>
  <si>
    <t>Lake County</t>
  </si>
  <si>
    <t>1510</t>
  </si>
  <si>
    <t>Molholm Elementary</t>
  </si>
  <si>
    <t>5972</t>
  </si>
  <si>
    <t xml:space="preserve">Jefferson County </t>
  </si>
  <si>
    <t>Lumberg Elementary</t>
  </si>
  <si>
    <t>5354</t>
  </si>
  <si>
    <t>Vivian Elementary</t>
  </si>
  <si>
    <t>9154</t>
  </si>
  <si>
    <t>Rogers Elementary</t>
  </si>
  <si>
    <t>9618</t>
  </si>
  <si>
    <t>Colorado Springs 11</t>
  </si>
  <si>
    <t>1010</t>
  </si>
  <si>
    <t>Monroe Elementary</t>
  </si>
  <si>
    <t>5988</t>
  </si>
  <si>
    <t>West Elementary</t>
  </si>
  <si>
    <t>9404</t>
  </si>
  <si>
    <t>Jack Swigert Aerospace Academy</t>
  </si>
  <si>
    <t>8457</t>
  </si>
  <si>
    <t>Henry Elementary</t>
  </si>
  <si>
    <t>3920</t>
  </si>
  <si>
    <t>Pinello Elementary</t>
  </si>
  <si>
    <t>6952</t>
  </si>
  <si>
    <t>Widefield  3</t>
  </si>
  <si>
    <t>0990</t>
  </si>
  <si>
    <t>Widefield 3</t>
  </si>
  <si>
    <t>Wheeling Elementary</t>
  </si>
  <si>
    <t>9514</t>
  </si>
  <si>
    <t xml:space="preserve">Adams-Arapahoe 28J </t>
  </si>
  <si>
    <t>Virginia Court Elementary</t>
  </si>
  <si>
    <t>9140</t>
  </si>
  <si>
    <t>South Middle School</t>
  </si>
  <si>
    <t>North Middle School</t>
  </si>
  <si>
    <t>6310</t>
  </si>
  <si>
    <t>Monaco Elementary</t>
  </si>
  <si>
    <t>5982</t>
  </si>
  <si>
    <t>Adams 14</t>
  </si>
  <si>
    <t>Thornton Elementary</t>
  </si>
  <si>
    <t>8842</t>
  </si>
  <si>
    <t>Adams 12</t>
  </si>
  <si>
    <t>0020</t>
  </si>
  <si>
    <t>Stukey Elementary</t>
  </si>
  <si>
    <t>8361</t>
  </si>
  <si>
    <t>North Star Elementary</t>
  </si>
  <si>
    <t>6376</t>
  </si>
  <si>
    <t xml:space="preserve">Turnaround Network Project </t>
  </si>
  <si>
    <t>Westminster Public Schools</t>
  </si>
  <si>
    <t>0070</t>
  </si>
  <si>
    <t>M. Scott Carpenter Middle School</t>
  </si>
  <si>
    <t>5388-S</t>
  </si>
  <si>
    <t>Aurora Central High School</t>
  </si>
  <si>
    <t>1458-S</t>
  </si>
  <si>
    <t>Adams County School District 14</t>
  </si>
  <si>
    <t>Lester Arnold High School</t>
  </si>
  <si>
    <t>0022-S</t>
  </si>
  <si>
    <t>Tiered Intervention Grant Cohort 4</t>
  </si>
  <si>
    <t>Castro Elementary School</t>
  </si>
  <si>
    <t>9496-S</t>
  </si>
  <si>
    <t>Fairview Elementary School</t>
  </si>
  <si>
    <t>2880-S</t>
  </si>
  <si>
    <t>Adams-Arapahoe 28J</t>
  </si>
  <si>
    <t>Crawford Elementary School</t>
  </si>
  <si>
    <t>1948-S</t>
  </si>
  <si>
    <t>Cheltenham Elementary School</t>
  </si>
  <si>
    <t>1528-S</t>
  </si>
  <si>
    <t>Ashley Elementary School</t>
  </si>
  <si>
    <t>0418-S</t>
  </si>
  <si>
    <t>Tiered Intervention Grant Cohort 5</t>
  </si>
  <si>
    <t>Paris Elementary School</t>
  </si>
  <si>
    <t>6728-S</t>
  </si>
  <si>
    <t>Boston K-8 School</t>
  </si>
  <si>
    <t>0914-S</t>
  </si>
  <si>
    <t>Global Leadership Academy</t>
  </si>
  <si>
    <t>0263-S</t>
  </si>
  <si>
    <t>Tiered Intervention Grant Cohort 6</t>
  </si>
  <si>
    <t>West Park Elementary School</t>
  </si>
  <si>
    <t>9486-S</t>
  </si>
  <si>
    <t>Virginia Court Elementary School</t>
  </si>
  <si>
    <t>9140-S</t>
  </si>
  <si>
    <t>Tiered Intervention Grant Cohort 7</t>
  </si>
  <si>
    <t>Franklin Middle and Martinez Elementary School</t>
  </si>
  <si>
    <t>3162/6774</t>
  </si>
  <si>
    <t>Weld County Schools District 6</t>
  </si>
  <si>
    <t>District, Bessemer, Heroes Schools</t>
  </si>
  <si>
    <t>0822/8030</t>
  </si>
  <si>
    <t>Kemper,Manaugh, Mesa Elementary Schools</t>
  </si>
  <si>
    <t>4546/5436/5836</t>
  </si>
  <si>
    <t>Lake Intermediate School</t>
  </si>
  <si>
    <t>4901</t>
  </si>
  <si>
    <t xml:space="preserve">Lake County </t>
  </si>
  <si>
    <t>Peakview School</t>
  </si>
  <si>
    <t>0063</t>
  </si>
  <si>
    <t>Huerfano Re-1</t>
  </si>
  <si>
    <t>1390</t>
  </si>
  <si>
    <t>Denver Justice High School</t>
  </si>
  <si>
    <t>4494</t>
  </si>
  <si>
    <t>CLA, Summit, and PUSH Academy</t>
  </si>
  <si>
    <t>5844/7188/8145</t>
  </si>
  <si>
    <t>Antonio Middle School</t>
  </si>
  <si>
    <t>0250</t>
  </si>
  <si>
    <t>South Conejos School District</t>
  </si>
  <si>
    <t>0580</t>
  </si>
  <si>
    <t>Sheridan School District 2</t>
  </si>
  <si>
    <t>0123</t>
  </si>
  <si>
    <t>Adams County School District 50</t>
  </si>
  <si>
    <t>Brighton Heritage Academy</t>
  </si>
  <si>
    <t>1021</t>
  </si>
  <si>
    <t>Brighton School District 27J</t>
  </si>
  <si>
    <t>0040</t>
  </si>
  <si>
    <t>Welby Community School</t>
  </si>
  <si>
    <t>0504</t>
  </si>
  <si>
    <t>Pathways Early Action</t>
  </si>
  <si>
    <t>Heroes K-8 Academy</t>
  </si>
  <si>
    <t>James H Risley Middle School</t>
  </si>
  <si>
    <t>Bessemer Academy</t>
  </si>
  <si>
    <t xml:space="preserve"> </t>
  </si>
  <si>
    <t>Aguilar Jr./Sr. High School</t>
  </si>
  <si>
    <t>0058</t>
  </si>
  <si>
    <t>Aguilar School District Re-6</t>
  </si>
  <si>
    <t>1620</t>
  </si>
  <si>
    <t>Peakview PK-8 School</t>
  </si>
  <si>
    <t>Huerfano School District RE-1</t>
  </si>
  <si>
    <t xml:space="preserve">Hope Online Learning Academy Elementary </t>
  </si>
  <si>
    <t>3863</t>
  </si>
  <si>
    <t>Douglas County School District</t>
  </si>
  <si>
    <t>0900</t>
  </si>
  <si>
    <t>Hope Online Learning Middle School</t>
  </si>
  <si>
    <t>3847</t>
  </si>
  <si>
    <t>Adams City High School</t>
  </si>
  <si>
    <t>0024</t>
  </si>
  <si>
    <t>Pathways Implementation</t>
  </si>
  <si>
    <t>CARRY FORWARD</t>
  </si>
  <si>
    <t>0130</t>
  </si>
  <si>
    <t>1540</t>
  </si>
  <si>
    <t>Cherry Creek School District #5</t>
  </si>
  <si>
    <t>Ignacio School District 11-JT</t>
  </si>
  <si>
    <t>Aguilar School District RE-6</t>
  </si>
  <si>
    <t>9036</t>
  </si>
  <si>
    <t>0242</t>
  </si>
  <si>
    <t>2897</t>
  </si>
  <si>
    <t>3988</t>
  </si>
  <si>
    <t>4276</t>
  </si>
  <si>
    <t>7116</t>
  </si>
  <si>
    <t>9108</t>
  </si>
  <si>
    <t>8006</t>
  </si>
  <si>
    <t>8793</t>
  </si>
  <si>
    <t>4252</t>
  </si>
  <si>
    <t>Arapahoe County School District #1</t>
  </si>
  <si>
    <t>Weld County School District 6</t>
  </si>
  <si>
    <t>2752</t>
  </si>
  <si>
    <t>Englewood Middle School</t>
  </si>
  <si>
    <t>Centennial Elementary School</t>
  </si>
  <si>
    <t>1570</t>
  </si>
  <si>
    <t>2395</t>
  </si>
  <si>
    <t>2760</t>
  </si>
  <si>
    <t>Estes Park School District R-3</t>
  </si>
  <si>
    <t>Brush School District R E2 J</t>
  </si>
  <si>
    <t>Pueblo School District No. 60</t>
  </si>
  <si>
    <t>Hayden School District R-1</t>
  </si>
  <si>
    <t>1504</t>
  </si>
  <si>
    <t>Goodnight Elementary School</t>
  </si>
  <si>
    <t>0060</t>
  </si>
  <si>
    <t>0740</t>
  </si>
  <si>
    <t>1520</t>
  </si>
  <si>
    <t>2600</t>
  </si>
  <si>
    <t>8334</t>
  </si>
  <si>
    <t>0219</t>
  </si>
  <si>
    <t>3471</t>
  </si>
  <si>
    <t>7880</t>
  </si>
  <si>
    <t>3571</t>
  </si>
  <si>
    <t>0609</t>
  </si>
  <si>
    <t>1094</t>
  </si>
  <si>
    <t>1096</t>
  </si>
  <si>
    <t>1438</t>
  </si>
  <si>
    <t>7046</t>
  </si>
  <si>
    <t>2522</t>
  </si>
  <si>
    <t>0052</t>
  </si>
  <si>
    <t>7700</t>
  </si>
  <si>
    <t>Strasburg School District</t>
  </si>
  <si>
    <t>Sierra Grande School District R-30</t>
  </si>
  <si>
    <t>Durango School District 9-R</t>
  </si>
  <si>
    <t xml:space="preserve">Montezuma-Cortez </t>
  </si>
  <si>
    <t>Platte Canyon School District No 1</t>
  </si>
  <si>
    <t>Strasburg High School</t>
  </si>
  <si>
    <t>APS Online School</t>
  </si>
  <si>
    <t>Global Village Academy</t>
  </si>
  <si>
    <t>Sierra Grande K-12 School</t>
  </si>
  <si>
    <t>Durango Big Picture High School</t>
  </si>
  <si>
    <t>Battle Rock Charter School</t>
  </si>
  <si>
    <t>Brush Middle School</t>
  </si>
  <si>
    <t>Brush High School</t>
  </si>
  <si>
    <t>Beaver Valley Elementary School</t>
  </si>
  <si>
    <t>Platte Canyon High School</t>
  </si>
  <si>
    <t>Hayden Valley Elementary School</t>
  </si>
  <si>
    <t>Heiman Elementary School</t>
  </si>
  <si>
    <t>Scott Elementary School</t>
  </si>
  <si>
    <t>1110</t>
  </si>
  <si>
    <t>1180</t>
  </si>
  <si>
    <t>1550</t>
  </si>
  <si>
    <t>3050</t>
  </si>
  <si>
    <t>9170</t>
  </si>
  <si>
    <t>Bennett School District 29 J</t>
  </si>
  <si>
    <t>Falcon School District 49</t>
  </si>
  <si>
    <t>Roaring Fork School District</t>
  </si>
  <si>
    <t>Poudre School District</t>
  </si>
  <si>
    <t>Otis School District R-3</t>
  </si>
  <si>
    <t>Colorado Digital BOCES</t>
  </si>
  <si>
    <t>SOAR Academy</t>
  </si>
  <si>
    <t>Amesse Elementary School</t>
  </si>
  <si>
    <t>Asbury Elementary School</t>
  </si>
  <si>
    <t>Barnum Elementary School</t>
  </si>
  <si>
    <t>Beach Court Elementary School</t>
  </si>
  <si>
    <t>Collegiate Preparatory Academy</t>
  </si>
  <si>
    <t>Compassion Road Academy</t>
  </si>
  <si>
    <t>Columbian Elementary School</t>
  </si>
  <si>
    <t>DCIS at Fairmont</t>
  </si>
  <si>
    <t>Denver Center for 21st Learning at Wyman</t>
  </si>
  <si>
    <t>DCIS at Montebello</t>
  </si>
  <si>
    <t>Ellis Elementary School</t>
  </si>
  <si>
    <t>Emily Griffith High School</t>
  </si>
  <si>
    <t>High Tech Early College</t>
  </si>
  <si>
    <t>Greenlee Elementary School</t>
  </si>
  <si>
    <t>Hallett Academy</t>
  </si>
  <si>
    <t>Contemporary Learning Academy</t>
  </si>
  <si>
    <t>Montclair Elementary School</t>
  </si>
  <si>
    <t>Montebello Career and Technical High School</t>
  </si>
  <si>
    <t>Traylor Academy</t>
  </si>
  <si>
    <t>Vista Ridge High School</t>
  </si>
  <si>
    <t>Bauder Elementary School</t>
  </si>
  <si>
    <t>Beattie Elementary School</t>
  </si>
  <si>
    <t>Centennial High School</t>
  </si>
  <si>
    <t>Lesher Middle School</t>
  </si>
  <si>
    <t>Poudre Community Academy</t>
  </si>
  <si>
    <t>Preston Middle School</t>
  </si>
  <si>
    <t>PSD Global Academy</t>
  </si>
  <si>
    <t>Montezuma-Cortez High School</t>
  </si>
  <si>
    <t>Southwest Open Charter School</t>
  </si>
  <si>
    <t>Otis Elementary School</t>
  </si>
  <si>
    <t>8123</t>
  </si>
  <si>
    <t>0220</t>
  </si>
  <si>
    <t>0388</t>
  </si>
  <si>
    <t>0520</t>
  </si>
  <si>
    <t>1295</t>
  </si>
  <si>
    <t>1489</t>
  </si>
  <si>
    <t>2129</t>
  </si>
  <si>
    <t>2188</t>
  </si>
  <si>
    <t>2209</t>
  </si>
  <si>
    <t>2652</t>
  </si>
  <si>
    <t>2726</t>
  </si>
  <si>
    <t>2757</t>
  </si>
  <si>
    <t>3655</t>
  </si>
  <si>
    <t>5844</t>
  </si>
  <si>
    <t>6002</t>
  </si>
  <si>
    <t>7188</t>
  </si>
  <si>
    <t>8888</t>
  </si>
  <si>
    <t>9496</t>
  </si>
  <si>
    <t>8791</t>
  </si>
  <si>
    <t>0612</t>
  </si>
  <si>
    <t>0678</t>
  </si>
  <si>
    <t>3760</t>
  </si>
  <si>
    <t>5068</t>
  </si>
  <si>
    <t>7127</t>
  </si>
  <si>
    <t>7161</t>
  </si>
  <si>
    <t>7198</t>
  </si>
  <si>
    <t>6026</t>
  </si>
  <si>
    <t>8133</t>
  </si>
  <si>
    <t>6582</t>
  </si>
  <si>
    <t>REVERT</t>
  </si>
  <si>
    <t>3880</t>
  </si>
  <si>
    <t>Heath Middle School</t>
  </si>
  <si>
    <t xml:space="preserve">REVERT </t>
  </si>
  <si>
    <t>OCTOBER
2019</t>
  </si>
  <si>
    <t>NOVEMBER
2019</t>
  </si>
  <si>
    <t>DECEMBER
2019</t>
  </si>
  <si>
    <t>JANUARY 2020</t>
  </si>
  <si>
    <t>FEBRUARY
2020</t>
  </si>
  <si>
    <t>EASI Engagement Planning</t>
  </si>
  <si>
    <t>EASI Accountability Pathways</t>
  </si>
  <si>
    <t>EASI District Design &amp; Led</t>
  </si>
  <si>
    <t>EASI Consultation</t>
  </si>
  <si>
    <t>EASI Diagnostic Review</t>
  </si>
  <si>
    <t>EASI Connect For Success</t>
  </si>
  <si>
    <t>57xD</t>
  </si>
  <si>
    <t>Gilpin Montessori Public School</t>
  </si>
  <si>
    <t>3426</t>
  </si>
  <si>
    <t>GBL:</t>
  </si>
  <si>
    <t>Valley View R-8</t>
  </si>
  <si>
    <t>Antelope Ridge Elementary School</t>
  </si>
  <si>
    <t>Flacon Creek Middle School</t>
  </si>
  <si>
    <t>Highline Community Elementary School</t>
  </si>
  <si>
    <t>Independence Elementary School</t>
  </si>
  <si>
    <t>Ponderosa Elementary School</t>
  </si>
  <si>
    <t>Village East Community Elementary School</t>
  </si>
  <si>
    <t>District Level</t>
  </si>
  <si>
    <t>Smith Elementary School</t>
  </si>
  <si>
    <t>Two Roads Charter School</t>
  </si>
  <si>
    <t>Ignacio Elementary School</t>
  </si>
  <si>
    <t>Aguilar Elementary School</t>
  </si>
  <si>
    <t>0170</t>
  </si>
  <si>
    <t>2136</t>
  </si>
  <si>
    <t>Deer Trail 26J</t>
  </si>
  <si>
    <t>Deer Trail Elementary School</t>
  </si>
  <si>
    <t>0970</t>
  </si>
  <si>
    <t>Calhan RJ-1 School District</t>
  </si>
  <si>
    <t>1210</t>
  </si>
  <si>
    <t>Calhan Elementary School</t>
  </si>
  <si>
    <t>South Conejos School District RE-10</t>
  </si>
  <si>
    <t>3242</t>
  </si>
  <si>
    <t>8078</t>
  </si>
  <si>
    <t>8301</t>
  </si>
  <si>
    <t>9149</t>
  </si>
  <si>
    <t>Montrose County School Distrcit</t>
  </si>
  <si>
    <t>Vista Charter School</t>
  </si>
  <si>
    <t>Montrose County School District</t>
  </si>
  <si>
    <t xml:space="preserve">Vista Charter </t>
  </si>
  <si>
    <t>Thompson School District R2J</t>
  </si>
  <si>
    <t>Pam Mueller 303-866-6905  or mueller_p@cde.state.co.us</t>
  </si>
  <si>
    <t>Roaring Fork</t>
  </si>
  <si>
    <t>Sopris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</si>
</sst>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CFF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164" fontId="2" fillId="2" borderId="1" xfId="1" applyNumberFormat="1" applyFont="1" applyFill="1" applyBorder="1" applyAlignment="1">
      <alignment horizontal="right"/>
    </xf>
    <xf numFmtId="164" fontId="2" fillId="2" borderId="2" xfId="1" applyNumberFormat="1" applyFont="1" applyFill="1" applyBorder="1"/>
    <xf numFmtId="3" fontId="2" fillId="2" borderId="2" xfId="0" applyNumberFormat="1" applyFont="1" applyFill="1" applyBorder="1"/>
    <xf numFmtId="164" fontId="0" fillId="0" borderId="0" xfId="1" applyNumberFormat="1" applyFont="1"/>
    <xf numFmtId="164" fontId="0" fillId="2" borderId="2" xfId="1" applyNumberFormat="1" applyFont="1" applyFill="1" applyBorder="1" applyAlignment="1">
      <alignment vertical="top"/>
    </xf>
    <xf numFmtId="164" fontId="0" fillId="2" borderId="2" xfId="1" applyNumberFormat="1" applyFont="1" applyFill="1" applyBorder="1" applyAlignment="1">
      <alignment vertical="top" wrapText="1"/>
    </xf>
    <xf numFmtId="3" fontId="0" fillId="2" borderId="2" xfId="0" applyNumberFormat="1" applyFill="1" applyBorder="1"/>
    <xf numFmtId="49" fontId="0" fillId="2" borderId="2" xfId="0" applyNumberFormat="1" applyFill="1" applyBorder="1"/>
    <xf numFmtId="41" fontId="0" fillId="0" borderId="0" xfId="1" applyNumberFormat="1" applyFont="1" applyFill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41" fontId="0" fillId="2" borderId="2" xfId="1" applyNumberFormat="1" applyFon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vertical="top" wrapText="1"/>
    </xf>
    <xf numFmtId="17" fontId="2" fillId="0" borderId="3" xfId="0" quotePrefix="1" applyNumberFormat="1" applyFont="1" applyFill="1" applyBorder="1" applyAlignment="1">
      <alignment horizontal="center" vertical="center" wrapText="1"/>
    </xf>
    <xf numFmtId="17" fontId="2" fillId="0" borderId="4" xfId="0" quotePrefix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" fontId="2" fillId="0" borderId="3" xfId="0" quotePrefix="1" applyNumberFormat="1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quotePrefix="1" applyFont="1" applyFill="1" applyAlignment="1">
      <alignment horizontal="left"/>
    </xf>
    <xf numFmtId="0" fontId="0" fillId="0" borderId="0" xfId="0" applyFill="1"/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5" fontId="0" fillId="0" borderId="0" xfId="0" applyNumberFormat="1" applyFill="1"/>
    <xf numFmtId="0" fontId="2" fillId="0" borderId="0" xfId="0" applyFont="1" applyFill="1"/>
    <xf numFmtId="164" fontId="2" fillId="2" borderId="6" xfId="1" applyNumberFormat="1" applyFont="1" applyFill="1" applyBorder="1"/>
    <xf numFmtId="44" fontId="2" fillId="2" borderId="6" xfId="2" applyFont="1" applyFill="1" applyBorder="1"/>
    <xf numFmtId="0" fontId="2" fillId="2" borderId="6" xfId="0" applyFont="1" applyFill="1" applyBorder="1"/>
    <xf numFmtId="164" fontId="0" fillId="2" borderId="7" xfId="1" applyNumberFormat="1" applyFont="1" applyFill="1" applyBorder="1"/>
    <xf numFmtId="4" fontId="0" fillId="2" borderId="7" xfId="0" applyNumberFormat="1" applyFill="1" applyBorder="1"/>
    <xf numFmtId="4" fontId="0" fillId="2" borderId="7" xfId="0" quotePrefix="1" applyNumberFormat="1" applyFill="1" applyBorder="1"/>
    <xf numFmtId="49" fontId="0" fillId="2" borderId="7" xfId="0" quotePrefix="1" applyNumberFormat="1" applyFill="1" applyBorder="1"/>
    <xf numFmtId="4" fontId="0" fillId="2" borderId="2" xfId="0" applyNumberFormat="1" applyFill="1" applyBorder="1"/>
    <xf numFmtId="164" fontId="0" fillId="2" borderId="2" xfId="1" applyNumberFormat="1" applyFont="1" applyFill="1" applyBorder="1"/>
    <xf numFmtId="0" fontId="2" fillId="3" borderId="5" xfId="0" applyFont="1" applyFill="1" applyBorder="1" applyAlignment="1">
      <alignment horizontal="center" wrapText="1"/>
    </xf>
    <xf numFmtId="2" fontId="5" fillId="2" borderId="0" xfId="0" quotePrefix="1" applyNumberFormat="1" applyFont="1" applyFill="1" applyAlignment="1">
      <alignment horizontal="left"/>
    </xf>
    <xf numFmtId="164" fontId="0" fillId="0" borderId="0" xfId="0" applyNumberFormat="1" applyFill="1"/>
    <xf numFmtId="41" fontId="2" fillId="2" borderId="6" xfId="1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41" fontId="0" fillId="2" borderId="7" xfId="1" applyNumberFormat="1" applyFon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41" fontId="2" fillId="2" borderId="6" xfId="1" applyNumberFormat="1" applyFont="1" applyFill="1" applyBorder="1"/>
    <xf numFmtId="41" fontId="2" fillId="2" borderId="2" xfId="1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1" fontId="0" fillId="0" borderId="0" xfId="1" applyNumberFormat="1" applyFont="1" applyFill="1"/>
    <xf numFmtId="41" fontId="0" fillId="2" borderId="2" xfId="1" applyNumberFormat="1" applyFont="1" applyFill="1" applyBorder="1"/>
    <xf numFmtId="3" fontId="0" fillId="2" borderId="2" xfId="0" applyNumberForma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164" fontId="0" fillId="0" borderId="0" xfId="1" applyNumberFormat="1" applyFont="1" applyFill="1"/>
    <xf numFmtId="3" fontId="0" fillId="2" borderId="2" xfId="0" applyNumberFormat="1" applyFont="1" applyFill="1" applyBorder="1"/>
    <xf numFmtId="17" fontId="2" fillId="0" borderId="4" xfId="0" quotePrefix="1" applyNumberFormat="1" applyFont="1" applyFill="1" applyBorder="1" applyAlignment="1">
      <alignment horizontal="center" wrapText="1"/>
    </xf>
    <xf numFmtId="49" fontId="0" fillId="2" borderId="0" xfId="0" quotePrefix="1" applyNumberFormat="1" applyFill="1" applyBorder="1"/>
    <xf numFmtId="4" fontId="0" fillId="2" borderId="2" xfId="0" quotePrefix="1" applyNumberFormat="1" applyFill="1" applyBorder="1"/>
    <xf numFmtId="49" fontId="0" fillId="2" borderId="2" xfId="0" applyNumberFormat="1" applyFill="1" applyBorder="1" applyAlignment="1">
      <alignment horizontal="left" wrapText="1"/>
    </xf>
    <xf numFmtId="41" fontId="0" fillId="2" borderId="7" xfId="1" applyNumberFormat="1" applyFont="1" applyFill="1" applyBorder="1" applyAlignment="1">
      <alignment horizontal="left" vertical="center"/>
    </xf>
    <xf numFmtId="164" fontId="0" fillId="2" borderId="2" xfId="1" applyNumberFormat="1" applyFont="1" applyFill="1" applyBorder="1" applyAlignment="1">
      <alignment horizontal="right" vertical="top" wrapText="1"/>
    </xf>
    <xf numFmtId="43" fontId="0" fillId="2" borderId="2" xfId="1" applyNumberFormat="1" applyFont="1" applyFill="1" applyBorder="1"/>
    <xf numFmtId="49" fontId="0" fillId="2" borderId="2" xfId="0" quotePrefix="1" applyNumberFormat="1" applyFill="1" applyBorder="1" applyAlignment="1">
      <alignment horizontal="center" vertical="top" wrapText="1"/>
    </xf>
    <xf numFmtId="49" fontId="0" fillId="2" borderId="2" xfId="0" quotePrefix="1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3" fontId="0" fillId="2" borderId="2" xfId="0" quotePrefix="1" applyNumberFormat="1" applyFont="1" applyFill="1" applyBorder="1" applyAlignment="1">
      <alignment horizontal="center"/>
    </xf>
    <xf numFmtId="49" fontId="0" fillId="2" borderId="2" xfId="2" applyNumberFormat="1" applyFont="1" applyFill="1" applyBorder="1" applyAlignment="1">
      <alignment horizontal="center"/>
    </xf>
    <xf numFmtId="49" fontId="0" fillId="2" borderId="7" xfId="0" quotePrefix="1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7" xfId="2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" fontId="0" fillId="2" borderId="7" xfId="0" quotePrefix="1" applyNumberFormat="1" applyFill="1" applyBorder="1" applyAlignment="1">
      <alignment horizontal="center"/>
    </xf>
    <xf numFmtId="4" fontId="0" fillId="2" borderId="2" xfId="0" quotePrefix="1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1" fontId="0" fillId="2" borderId="2" xfId="1" quotePrefix="1" applyNumberFormat="1" applyFont="1" applyFill="1" applyBorder="1" applyAlignment="1">
      <alignment horizontal="center" vertical="center"/>
    </xf>
    <xf numFmtId="41" fontId="0" fillId="2" borderId="2" xfId="1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43" fontId="0" fillId="0" borderId="0" xfId="0" applyNumberFormat="1" applyFill="1"/>
    <xf numFmtId="43" fontId="0" fillId="2" borderId="0" xfId="0" applyNumberFormat="1" applyFill="1"/>
    <xf numFmtId="43" fontId="2" fillId="0" borderId="3" xfId="0" quotePrefix="1" applyNumberFormat="1" applyFont="1" applyFill="1" applyBorder="1" applyAlignment="1">
      <alignment horizontal="center" wrapText="1"/>
    </xf>
    <xf numFmtId="43" fontId="0" fillId="0" borderId="0" xfId="1" applyNumberFormat="1" applyFont="1" applyFill="1"/>
    <xf numFmtId="43" fontId="0" fillId="2" borderId="7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Alignment="1">
      <alignment horizontal="right" vertical="center"/>
    </xf>
    <xf numFmtId="43" fontId="0" fillId="0" borderId="0" xfId="0" applyNumberFormat="1"/>
    <xf numFmtId="43" fontId="2" fillId="2" borderId="6" xfId="1" applyNumberFormat="1" applyFont="1" applyFill="1" applyBorder="1"/>
    <xf numFmtId="49" fontId="0" fillId="2" borderId="2" xfId="0" quotePrefix="1" applyNumberFormat="1" applyFont="1" applyFill="1" applyBorder="1" applyAlignment="1">
      <alignment horizontal="center"/>
    </xf>
    <xf numFmtId="4" fontId="12" fillId="2" borderId="2" xfId="0" applyNumberFormat="1" applyFont="1" applyFill="1" applyBorder="1"/>
    <xf numFmtId="49" fontId="12" fillId="2" borderId="2" xfId="0" quotePrefix="1" applyNumberFormat="1" applyFont="1" applyFill="1" applyBorder="1" applyAlignment="1">
      <alignment horizontal="center"/>
    </xf>
    <xf numFmtId="49" fontId="12" fillId="2" borderId="7" xfId="0" quotePrefix="1" applyNumberFormat="1" applyFont="1" applyFill="1" applyBorder="1" applyAlignment="1">
      <alignment horizontal="center"/>
    </xf>
    <xf numFmtId="4" fontId="12" fillId="2" borderId="7" xfId="0" quotePrefix="1" applyNumberFormat="1" applyFont="1" applyFill="1" applyBorder="1" applyAlignment="1">
      <alignment horizontal="center"/>
    </xf>
    <xf numFmtId="164" fontId="0" fillId="4" borderId="0" xfId="1" applyNumberFormat="1" applyFont="1" applyFill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CC"/>
  </sheetPr>
  <dimension ref="A1:AL145"/>
  <sheetViews>
    <sheetView workbookViewId="0">
      <pane xSplit="9" ySplit="8" topLeftCell="AL24" activePane="bottomRight" state="frozen"/>
      <selection activeCell="D27" sqref="D27"/>
      <selection pane="topRight" activeCell="D27" sqref="D27"/>
      <selection pane="bottomLeft" activeCell="D27" sqref="D27"/>
      <selection pane="bottomRight" activeCell="H41" sqref="H41"/>
    </sheetView>
  </sheetViews>
  <sheetFormatPr defaultColWidth="8.88671875" defaultRowHeight="14.4" x14ac:dyDescent="0.3"/>
  <cols>
    <col min="1" max="1" width="10" customWidth="1"/>
    <col min="2" max="2" width="33.33203125" customWidth="1"/>
    <col min="3" max="3" width="17.44140625" customWidth="1"/>
    <col min="4" max="4" width="36" customWidth="1"/>
    <col min="5" max="7" width="14.6640625" customWidth="1"/>
    <col min="8" max="8" width="14.109375" customWidth="1"/>
    <col min="9" max="9" width="14.44140625" customWidth="1"/>
    <col min="10" max="36" width="15.6640625" style="1" customWidth="1"/>
    <col min="37" max="38" width="21.33203125" customWidth="1"/>
  </cols>
  <sheetData>
    <row r="1" spans="1:38" ht="21" x14ac:dyDescent="0.5">
      <c r="A1" s="29" t="s">
        <v>122</v>
      </c>
      <c r="B1" s="25"/>
      <c r="C1" s="28" t="s">
        <v>121</v>
      </c>
      <c r="D1" s="30"/>
      <c r="E1" s="30"/>
      <c r="F1" s="30"/>
      <c r="G1" s="30"/>
      <c r="H1" s="25"/>
      <c r="I1" s="25"/>
      <c r="J1" s="30"/>
      <c r="K1" s="30"/>
      <c r="L1" s="28" t="str">
        <f>$C$1</f>
        <v>Connect For Success</v>
      </c>
      <c r="M1" s="28"/>
      <c r="N1" s="28"/>
      <c r="O1" s="29"/>
      <c r="P1" s="29"/>
      <c r="Q1" s="27"/>
      <c r="R1" s="28" t="str">
        <f>$C$1</f>
        <v>Connect For Success</v>
      </c>
      <c r="S1" s="30"/>
      <c r="T1" s="30"/>
      <c r="U1" s="28"/>
      <c r="V1" s="28"/>
      <c r="W1" s="29"/>
      <c r="X1" s="29"/>
      <c r="Y1" s="28" t="str">
        <f>$C$1</f>
        <v>Connect For Success</v>
      </c>
      <c r="Z1" s="28"/>
      <c r="AA1" s="28"/>
      <c r="AB1" s="29"/>
      <c r="AC1" s="27"/>
      <c r="AD1" s="27"/>
      <c r="AE1" s="30"/>
      <c r="AF1" s="28" t="str">
        <f>$C$1</f>
        <v>Connect For Success</v>
      </c>
      <c r="AG1" s="28"/>
      <c r="AH1" s="28"/>
      <c r="AI1" s="29"/>
      <c r="AJ1" s="29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0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28"/>
      <c r="V2" s="28"/>
      <c r="W2" s="29"/>
      <c r="X2" s="29"/>
      <c r="Y2" s="32" t="str">
        <f>"FY"&amp;$C$4</f>
        <v>FY2017-18</v>
      </c>
      <c r="Z2" s="28"/>
      <c r="AA2" s="28"/>
      <c r="AB2" s="29"/>
      <c r="AC2" s="27"/>
      <c r="AD2" s="27"/>
      <c r="AE2" s="30"/>
      <c r="AF2" s="32" t="str">
        <f>"FY"&amp;$C$4</f>
        <v>FY2017-18</v>
      </c>
      <c r="AG2" s="28"/>
      <c r="AH2" s="28"/>
      <c r="AI2" s="29"/>
      <c r="AJ2" s="29"/>
      <c r="AK2" s="29"/>
      <c r="AL2" s="29"/>
    </row>
    <row r="3" spans="1:38" ht="15.9" customHeight="1" x14ac:dyDescent="0.35">
      <c r="A3" s="31" t="s">
        <v>119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5.9" customHeight="1" x14ac:dyDescent="0.45">
      <c r="A4" s="31" t="s">
        <v>118</v>
      </c>
      <c r="B4" s="25"/>
      <c r="C4" s="32" t="s">
        <v>117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ht="15.9" customHeight="1" x14ac:dyDescent="0.35">
      <c r="A5" s="31" t="s">
        <v>116</v>
      </c>
      <c r="B5" s="25"/>
      <c r="C5" s="31" t="s">
        <v>477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5.9" customHeight="1" x14ac:dyDescent="0.3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22" t="s">
        <v>98</v>
      </c>
      <c r="Q8" s="22" t="s">
        <v>97</v>
      </c>
      <c r="R8" s="22" t="s">
        <v>96</v>
      </c>
      <c r="S8" s="22" t="s">
        <v>95</v>
      </c>
      <c r="T8" s="22" t="s">
        <v>94</v>
      </c>
      <c r="U8" s="22" t="s">
        <v>93</v>
      </c>
      <c r="V8" s="66" t="s">
        <v>92</v>
      </c>
      <c r="W8" s="22" t="s">
        <v>91</v>
      </c>
      <c r="X8" s="22" t="s">
        <v>90</v>
      </c>
      <c r="Y8" s="22" t="s">
        <v>89</v>
      </c>
      <c r="Z8" s="66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66" t="s">
        <v>80</v>
      </c>
      <c r="AI8" s="22" t="s">
        <v>79</v>
      </c>
      <c r="AJ8" s="22" t="s">
        <v>78</v>
      </c>
      <c r="AK8" s="22" t="s">
        <v>292</v>
      </c>
      <c r="AL8" s="22" t="s">
        <v>428</v>
      </c>
    </row>
    <row r="9" spans="1:38" ht="15" thickBot="1" x14ac:dyDescent="0.35">
      <c r="A9" s="76" t="s">
        <v>16</v>
      </c>
      <c r="B9" s="17" t="s">
        <v>15</v>
      </c>
      <c r="C9" s="76" t="s">
        <v>14</v>
      </c>
      <c r="D9" s="17" t="s">
        <v>13</v>
      </c>
      <c r="E9" s="16">
        <v>80000</v>
      </c>
      <c r="F9" s="16">
        <v>1</v>
      </c>
      <c r="G9" s="11">
        <f t="shared" ref="G9:G36" si="0">E9+F9</f>
        <v>80001</v>
      </c>
      <c r="H9" s="16">
        <f>SUM(J9:AK9)</f>
        <v>46350</v>
      </c>
      <c r="I9" s="16">
        <f t="shared" ref="I9:I36" si="1">G9-H9</f>
        <v>33651</v>
      </c>
      <c r="J9" s="15"/>
      <c r="K9" s="15"/>
      <c r="L9" s="15"/>
      <c r="M9" s="15">
        <v>6598</v>
      </c>
      <c r="N9" s="15">
        <v>917</v>
      </c>
      <c r="O9" s="15"/>
      <c r="P9" s="15"/>
      <c r="Q9" s="15">
        <v>16880</v>
      </c>
      <c r="R9" s="15">
        <v>3554</v>
      </c>
      <c r="S9" s="15">
        <v>3179</v>
      </c>
      <c r="T9" s="15">
        <v>3050</v>
      </c>
      <c r="U9" s="15">
        <v>3049</v>
      </c>
      <c r="V9" s="15"/>
      <c r="W9" s="15">
        <v>3042</v>
      </c>
      <c r="X9" s="15">
        <v>6081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4"/>
      <c r="AL9" s="14"/>
    </row>
    <row r="10" spans="1:38" ht="15" thickBot="1" x14ac:dyDescent="0.35">
      <c r="A10" s="73" t="s">
        <v>75</v>
      </c>
      <c r="B10" s="18" t="s">
        <v>74</v>
      </c>
      <c r="C10" s="73" t="s">
        <v>77</v>
      </c>
      <c r="D10" s="18" t="s">
        <v>76</v>
      </c>
      <c r="E10" s="11">
        <v>80000</v>
      </c>
      <c r="F10" s="11">
        <v>4244</v>
      </c>
      <c r="G10" s="11">
        <f t="shared" si="0"/>
        <v>84244</v>
      </c>
      <c r="H10" s="10">
        <f t="shared" ref="H10:H16" si="2">SUM(J10:AJ10)</f>
        <v>81130</v>
      </c>
      <c r="I10" s="16">
        <f t="shared" si="1"/>
        <v>3114</v>
      </c>
      <c r="J10" s="9"/>
      <c r="K10" s="9"/>
      <c r="L10" s="9"/>
      <c r="M10" s="9">
        <v>322</v>
      </c>
      <c r="N10" s="9">
        <v>4791</v>
      </c>
      <c r="O10" s="9">
        <v>5796</v>
      </c>
      <c r="P10" s="9">
        <v>772</v>
      </c>
      <c r="Q10" s="9">
        <v>6686</v>
      </c>
      <c r="R10" s="9">
        <v>721</v>
      </c>
      <c r="S10" s="9">
        <v>14293</v>
      </c>
      <c r="T10" s="9">
        <v>4250</v>
      </c>
      <c r="U10" s="9"/>
      <c r="V10" s="9"/>
      <c r="W10" s="9"/>
      <c r="X10" s="9">
        <v>43499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8" ht="15" thickBot="1" x14ac:dyDescent="0.35">
      <c r="A11" s="74" t="s">
        <v>75</v>
      </c>
      <c r="B11" s="13" t="s">
        <v>74</v>
      </c>
      <c r="C11" s="74" t="s">
        <v>73</v>
      </c>
      <c r="D11" s="13" t="s">
        <v>72</v>
      </c>
      <c r="E11" s="11">
        <v>80000</v>
      </c>
      <c r="F11" s="11">
        <v>9025</v>
      </c>
      <c r="G11" s="11">
        <f t="shared" si="0"/>
        <v>89025</v>
      </c>
      <c r="H11" s="10">
        <f t="shared" si="2"/>
        <v>78035</v>
      </c>
      <c r="I11" s="16">
        <f t="shared" si="1"/>
        <v>10990</v>
      </c>
      <c r="J11" s="9"/>
      <c r="K11" s="9"/>
      <c r="L11" s="9"/>
      <c r="M11" s="9">
        <v>1367</v>
      </c>
      <c r="N11" s="9">
        <v>399</v>
      </c>
      <c r="O11" s="9">
        <v>2860</v>
      </c>
      <c r="P11" s="9">
        <v>5817</v>
      </c>
      <c r="Q11" s="9">
        <v>707</v>
      </c>
      <c r="R11" s="9">
        <v>2313</v>
      </c>
      <c r="S11" s="9">
        <v>12942</v>
      </c>
      <c r="T11" s="9">
        <v>2768</v>
      </c>
      <c r="U11" s="9"/>
      <c r="V11" s="9"/>
      <c r="W11" s="9"/>
      <c r="X11" s="9">
        <v>48862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5" thickBot="1" x14ac:dyDescent="0.35">
      <c r="A12" s="75" t="s">
        <v>24</v>
      </c>
      <c r="B12" s="13" t="s">
        <v>23</v>
      </c>
      <c r="C12" s="76" t="s">
        <v>48</v>
      </c>
      <c r="D12" s="13" t="s">
        <v>47</v>
      </c>
      <c r="E12" s="11">
        <v>80000</v>
      </c>
      <c r="F12" s="11">
        <v>43237</v>
      </c>
      <c r="G12" s="11">
        <f t="shared" si="0"/>
        <v>123237</v>
      </c>
      <c r="H12" s="10">
        <f t="shared" si="2"/>
        <v>114914</v>
      </c>
      <c r="I12" s="16">
        <f t="shared" si="1"/>
        <v>8323</v>
      </c>
      <c r="J12" s="9"/>
      <c r="K12" s="9"/>
      <c r="L12" s="9"/>
      <c r="M12" s="9"/>
      <c r="N12" s="9"/>
      <c r="O12" s="9"/>
      <c r="P12" s="9"/>
      <c r="Q12" s="9"/>
      <c r="R12" s="9"/>
      <c r="S12" s="9">
        <v>44941</v>
      </c>
      <c r="T12" s="9">
        <v>16146</v>
      </c>
      <c r="U12" s="9">
        <v>14852</v>
      </c>
      <c r="V12" s="9"/>
      <c r="W12" s="9"/>
      <c r="X12" s="9">
        <v>38975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ht="15" thickBot="1" x14ac:dyDescent="0.35">
      <c r="A13" s="75" t="s">
        <v>4</v>
      </c>
      <c r="B13" s="13" t="s">
        <v>3</v>
      </c>
      <c r="C13" s="76" t="s">
        <v>2</v>
      </c>
      <c r="D13" s="13" t="s">
        <v>1</v>
      </c>
      <c r="E13" s="11">
        <v>80000</v>
      </c>
      <c r="F13" s="11">
        <v>7119</v>
      </c>
      <c r="G13" s="11">
        <f t="shared" si="0"/>
        <v>87119</v>
      </c>
      <c r="H13" s="10">
        <f t="shared" si="2"/>
        <v>80000</v>
      </c>
      <c r="I13" s="16">
        <f t="shared" si="1"/>
        <v>7119</v>
      </c>
      <c r="J13" s="9"/>
      <c r="K13" s="9"/>
      <c r="L13" s="9"/>
      <c r="M13" s="9"/>
      <c r="N13" s="9"/>
      <c r="O13" s="9">
        <v>34157</v>
      </c>
      <c r="P13" s="9"/>
      <c r="Q13" s="9">
        <v>11905</v>
      </c>
      <c r="R13" s="9"/>
      <c r="S13" s="9"/>
      <c r="T13" s="15">
        <v>23345</v>
      </c>
      <c r="U13" s="9">
        <v>10069</v>
      </c>
      <c r="V13" s="9">
        <v>524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8" ht="15" thickBot="1" x14ac:dyDescent="0.35">
      <c r="A14" s="75" t="s">
        <v>67</v>
      </c>
      <c r="B14" s="13" t="s">
        <v>66</v>
      </c>
      <c r="C14" s="76" t="s">
        <v>65</v>
      </c>
      <c r="D14" s="13" t="s">
        <v>64</v>
      </c>
      <c r="E14" s="11">
        <v>81084</v>
      </c>
      <c r="F14" s="11">
        <v>0</v>
      </c>
      <c r="G14" s="11">
        <f t="shared" si="0"/>
        <v>81084</v>
      </c>
      <c r="H14" s="10">
        <f t="shared" si="2"/>
        <v>81084</v>
      </c>
      <c r="I14" s="16">
        <f t="shared" si="1"/>
        <v>0</v>
      </c>
      <c r="J14" s="9"/>
      <c r="K14" s="9"/>
      <c r="L14" s="9"/>
      <c r="M14" s="9"/>
      <c r="N14" s="9"/>
      <c r="O14" s="9"/>
      <c r="P14" s="9"/>
      <c r="Q14" s="9">
        <v>81084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8" ht="15" thickBot="1" x14ac:dyDescent="0.35">
      <c r="A15" s="75" t="s">
        <v>24</v>
      </c>
      <c r="B15" s="13" t="s">
        <v>23</v>
      </c>
      <c r="C15" s="76" t="s">
        <v>46</v>
      </c>
      <c r="D15" s="13" t="s">
        <v>45</v>
      </c>
      <c r="E15" s="11">
        <v>80000</v>
      </c>
      <c r="F15" s="11">
        <v>-1854</v>
      </c>
      <c r="G15" s="11">
        <f t="shared" si="0"/>
        <v>78146</v>
      </c>
      <c r="H15" s="10">
        <f t="shared" si="2"/>
        <v>78146</v>
      </c>
      <c r="I15" s="16">
        <f t="shared" si="1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72270</v>
      </c>
      <c r="U15" s="9"/>
      <c r="V15" s="9"/>
      <c r="W15" s="9"/>
      <c r="X15" s="9">
        <f>12326-6450</f>
        <v>5876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ht="15" thickBot="1" x14ac:dyDescent="0.35">
      <c r="A16" s="75" t="s">
        <v>63</v>
      </c>
      <c r="B16" s="13" t="s">
        <v>62</v>
      </c>
      <c r="C16" s="76" t="s">
        <v>61</v>
      </c>
      <c r="D16" s="13" t="s">
        <v>60</v>
      </c>
      <c r="E16" s="11">
        <v>80000</v>
      </c>
      <c r="F16" s="11">
        <v>4713</v>
      </c>
      <c r="G16" s="11">
        <f t="shared" si="0"/>
        <v>84713</v>
      </c>
      <c r="H16" s="10">
        <f t="shared" si="2"/>
        <v>84713</v>
      </c>
      <c r="I16" s="16">
        <f t="shared" si="1"/>
        <v>0</v>
      </c>
      <c r="J16" s="9"/>
      <c r="K16" s="9"/>
      <c r="L16" s="9"/>
      <c r="M16" s="9"/>
      <c r="N16" s="9">
        <v>7468</v>
      </c>
      <c r="O16" s="9">
        <v>13455</v>
      </c>
      <c r="P16" s="9">
        <v>2495</v>
      </c>
      <c r="Q16" s="9">
        <v>3721</v>
      </c>
      <c r="R16" s="9">
        <v>2811</v>
      </c>
      <c r="S16" s="9">
        <v>3098</v>
      </c>
      <c r="T16" s="9">
        <v>12292</v>
      </c>
      <c r="U16" s="9">
        <v>29941</v>
      </c>
      <c r="V16" s="9">
        <v>3123</v>
      </c>
      <c r="W16" s="9">
        <v>6309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8" ht="15" thickBot="1" x14ac:dyDescent="0.35">
      <c r="A17" s="76" t="s">
        <v>24</v>
      </c>
      <c r="B17" s="17" t="s">
        <v>23</v>
      </c>
      <c r="C17" s="76" t="s">
        <v>44</v>
      </c>
      <c r="D17" s="17" t="s">
        <v>43</v>
      </c>
      <c r="E17" s="16">
        <v>80000</v>
      </c>
      <c r="F17" s="16">
        <v>20000</v>
      </c>
      <c r="G17" s="11">
        <f t="shared" si="0"/>
        <v>100000</v>
      </c>
      <c r="H17" s="16">
        <f>SUM(J17:AK17)</f>
        <v>97152</v>
      </c>
      <c r="I17" s="16">
        <f t="shared" si="1"/>
        <v>2848</v>
      </c>
      <c r="J17" s="15"/>
      <c r="K17" s="15"/>
      <c r="L17" s="15"/>
      <c r="M17" s="15">
        <v>5605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57884</v>
      </c>
      <c r="Y17" s="15"/>
      <c r="Z17" s="15"/>
      <c r="AA17" s="15"/>
      <c r="AB17" s="15">
        <v>33663</v>
      </c>
      <c r="AC17" s="15"/>
      <c r="AD17" s="15"/>
      <c r="AE17" s="15"/>
      <c r="AF17" s="15"/>
      <c r="AG17" s="15"/>
      <c r="AH17" s="15"/>
      <c r="AI17" s="15"/>
      <c r="AJ17" s="15"/>
      <c r="AK17" s="14"/>
      <c r="AL17" s="14"/>
    </row>
    <row r="18" spans="1:38" ht="15" thickBot="1" x14ac:dyDescent="0.35">
      <c r="A18" s="75" t="s">
        <v>24</v>
      </c>
      <c r="B18" s="13" t="s">
        <v>23</v>
      </c>
      <c r="C18" s="76" t="s">
        <v>42</v>
      </c>
      <c r="D18" s="13" t="s">
        <v>41</v>
      </c>
      <c r="E18" s="11">
        <v>80000</v>
      </c>
      <c r="F18" s="11">
        <v>985</v>
      </c>
      <c r="G18" s="11">
        <f t="shared" si="0"/>
        <v>80985</v>
      </c>
      <c r="H18" s="10">
        <f>SUM(J18:AJ18)</f>
        <v>80985</v>
      </c>
      <c r="I18" s="16">
        <f t="shared" si="1"/>
        <v>0</v>
      </c>
      <c r="J18" s="9"/>
      <c r="K18" s="9"/>
      <c r="L18" s="9"/>
      <c r="M18" s="9"/>
      <c r="N18" s="9"/>
      <c r="O18" s="9"/>
      <c r="P18" s="9"/>
      <c r="Q18" s="9"/>
      <c r="R18" s="9"/>
      <c r="S18" s="9">
        <v>52694</v>
      </c>
      <c r="T18" s="9"/>
      <c r="U18" s="9">
        <v>14486</v>
      </c>
      <c r="V18" s="9"/>
      <c r="W18" s="9">
        <v>13805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8" ht="15" thickBot="1" x14ac:dyDescent="0.35">
      <c r="A19" s="74" t="s">
        <v>71</v>
      </c>
      <c r="B19" s="13" t="s">
        <v>70</v>
      </c>
      <c r="C19" s="74" t="s">
        <v>69</v>
      </c>
      <c r="D19" s="13" t="s">
        <v>68</v>
      </c>
      <c r="E19" s="11">
        <v>80000</v>
      </c>
      <c r="F19" s="11">
        <v>20408</v>
      </c>
      <c r="G19" s="11">
        <f t="shared" si="0"/>
        <v>100408</v>
      </c>
      <c r="H19" s="10">
        <f>SUM(J19:AJ19)</f>
        <v>100408</v>
      </c>
      <c r="I19" s="16">
        <f t="shared" si="1"/>
        <v>0</v>
      </c>
      <c r="J19" s="9"/>
      <c r="K19" s="9"/>
      <c r="L19" s="9"/>
      <c r="M19" s="9"/>
      <c r="N19" s="9"/>
      <c r="O19" s="9"/>
      <c r="P19" s="9">
        <f>31166+6040</f>
        <v>37206</v>
      </c>
      <c r="Q19" s="9">
        <v>3178</v>
      </c>
      <c r="R19" s="9">
        <v>13268</v>
      </c>
      <c r="S19" s="9">
        <v>5593</v>
      </c>
      <c r="T19" s="9">
        <v>10227</v>
      </c>
      <c r="U19" s="9"/>
      <c r="V19" s="9">
        <v>30936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8" ht="15" thickBot="1" x14ac:dyDescent="0.35">
      <c r="A20" s="76" t="s">
        <v>468</v>
      </c>
      <c r="B20" s="17" t="s">
        <v>23</v>
      </c>
      <c r="C20" s="76" t="s">
        <v>40</v>
      </c>
      <c r="D20" s="17" t="s">
        <v>39</v>
      </c>
      <c r="E20" s="16">
        <v>80000</v>
      </c>
      <c r="F20" s="16">
        <v>20000</v>
      </c>
      <c r="G20" s="11">
        <f t="shared" si="0"/>
        <v>100000</v>
      </c>
      <c r="H20" s="16">
        <f>SUM(J20:AK20)</f>
        <v>100000</v>
      </c>
      <c r="I20" s="16">
        <f t="shared" si="1"/>
        <v>0</v>
      </c>
      <c r="J20" s="15"/>
      <c r="K20" s="15"/>
      <c r="L20" s="15"/>
      <c r="M20" s="15">
        <v>1177</v>
      </c>
      <c r="N20" s="15"/>
      <c r="O20" s="15"/>
      <c r="P20" s="15"/>
      <c r="Q20" s="15"/>
      <c r="R20" s="15"/>
      <c r="S20" s="15"/>
      <c r="T20" s="15">
        <v>60864</v>
      </c>
      <c r="U20" s="15"/>
      <c r="V20" s="15">
        <v>15691</v>
      </c>
      <c r="W20" s="15"/>
      <c r="X20" s="15">
        <v>3242</v>
      </c>
      <c r="Y20" s="15"/>
      <c r="Z20" s="15"/>
      <c r="AA20" s="15"/>
      <c r="AB20" s="15">
        <v>19026</v>
      </c>
      <c r="AC20" s="15"/>
      <c r="AD20" s="15"/>
      <c r="AE20" s="15"/>
      <c r="AF20" s="15"/>
      <c r="AG20" s="15"/>
      <c r="AH20" s="15"/>
      <c r="AI20" s="15"/>
      <c r="AJ20" s="15"/>
      <c r="AK20" s="14"/>
      <c r="AL20" s="14"/>
    </row>
    <row r="21" spans="1:38" ht="15" thickBot="1" x14ac:dyDescent="0.35">
      <c r="A21" s="75" t="s">
        <v>24</v>
      </c>
      <c r="B21" s="13" t="s">
        <v>23</v>
      </c>
      <c r="C21" s="76" t="s">
        <v>445</v>
      </c>
      <c r="D21" s="13" t="s">
        <v>444</v>
      </c>
      <c r="E21" s="11">
        <v>0</v>
      </c>
      <c r="F21" s="16">
        <v>51667</v>
      </c>
      <c r="G21" s="11">
        <f t="shared" si="0"/>
        <v>51667</v>
      </c>
      <c r="H21" s="10">
        <f>SUM(J21:AJ21)</f>
        <v>0</v>
      </c>
      <c r="I21" s="16">
        <f t="shared" si="1"/>
        <v>51667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8" ht="15" thickBot="1" x14ac:dyDescent="0.35">
      <c r="A22" s="75" t="s">
        <v>24</v>
      </c>
      <c r="B22" s="13" t="s">
        <v>23</v>
      </c>
      <c r="C22" s="76" t="s">
        <v>38</v>
      </c>
      <c r="D22" s="13" t="s">
        <v>37</v>
      </c>
      <c r="E22" s="11">
        <v>80000</v>
      </c>
      <c r="F22" s="11">
        <v>14365</v>
      </c>
      <c r="G22" s="11">
        <f t="shared" si="0"/>
        <v>94365</v>
      </c>
      <c r="H22" s="10">
        <f>SUM(J22:AJ22)</f>
        <v>94365</v>
      </c>
      <c r="I22" s="16">
        <f t="shared" si="1"/>
        <v>0</v>
      </c>
      <c r="J22" s="9"/>
      <c r="K22" s="9"/>
      <c r="L22" s="9"/>
      <c r="M22" s="9"/>
      <c r="N22" s="9"/>
      <c r="O22" s="9"/>
      <c r="P22" s="9"/>
      <c r="Q22" s="9"/>
      <c r="R22" s="9"/>
      <c r="S22" s="9">
        <v>57362</v>
      </c>
      <c r="T22" s="9"/>
      <c r="U22" s="9">
        <v>25439</v>
      </c>
      <c r="V22" s="9"/>
      <c r="W22" s="9">
        <v>11564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8" ht="15" thickBot="1" x14ac:dyDescent="0.35">
      <c r="A23" s="75" t="s">
        <v>24</v>
      </c>
      <c r="B23" s="13" t="s">
        <v>23</v>
      </c>
      <c r="C23" s="76" t="s">
        <v>36</v>
      </c>
      <c r="D23" s="13" t="s">
        <v>35</v>
      </c>
      <c r="E23" s="11">
        <v>80000</v>
      </c>
      <c r="F23" s="11">
        <v>35215</v>
      </c>
      <c r="G23" s="11">
        <f t="shared" si="0"/>
        <v>115215</v>
      </c>
      <c r="H23" s="10">
        <f>SUM(J23:AJ23)</f>
        <v>115215</v>
      </c>
      <c r="I23" s="16">
        <f t="shared" si="1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69051</v>
      </c>
      <c r="U23" s="9">
        <v>10633</v>
      </c>
      <c r="V23" s="9">
        <v>10445</v>
      </c>
      <c r="W23" s="9"/>
      <c r="X23" s="9">
        <v>25086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8" ht="15" thickBot="1" x14ac:dyDescent="0.35">
      <c r="A24" s="76" t="s">
        <v>24</v>
      </c>
      <c r="B24" s="17" t="s">
        <v>23</v>
      </c>
      <c r="C24" s="76" t="s">
        <v>34</v>
      </c>
      <c r="D24" s="17" t="s">
        <v>33</v>
      </c>
      <c r="E24" s="16">
        <v>80000</v>
      </c>
      <c r="F24" s="16">
        <v>20000</v>
      </c>
      <c r="G24" s="11">
        <f t="shared" si="0"/>
        <v>100000</v>
      </c>
      <c r="H24" s="16">
        <f>SUM(J24:AK24)</f>
        <v>100000</v>
      </c>
      <c r="I24" s="16">
        <f t="shared" si="1"/>
        <v>0</v>
      </c>
      <c r="J24" s="15"/>
      <c r="K24" s="15"/>
      <c r="L24" s="15"/>
      <c r="M24" s="15">
        <v>9764</v>
      </c>
      <c r="N24" s="15"/>
      <c r="O24" s="15"/>
      <c r="P24" s="15"/>
      <c r="Q24" s="15"/>
      <c r="R24" s="15"/>
      <c r="S24" s="15"/>
      <c r="T24" s="15">
        <v>43789</v>
      </c>
      <c r="U24" s="15"/>
      <c r="V24" s="15">
        <v>14265</v>
      </c>
      <c r="W24" s="15"/>
      <c r="X24" s="15">
        <v>9448</v>
      </c>
      <c r="Y24" s="15"/>
      <c r="Z24" s="15"/>
      <c r="AA24" s="15"/>
      <c r="AB24" s="15">
        <v>22734</v>
      </c>
      <c r="AC24" s="15"/>
      <c r="AD24" s="15"/>
      <c r="AE24" s="15"/>
      <c r="AF24" s="15"/>
      <c r="AG24" s="15"/>
      <c r="AH24" s="15"/>
      <c r="AI24" s="15"/>
      <c r="AJ24" s="15"/>
      <c r="AK24" s="14"/>
      <c r="AL24" s="14"/>
    </row>
    <row r="25" spans="1:38" ht="15" thickBot="1" x14ac:dyDescent="0.35">
      <c r="A25" s="76" t="s">
        <v>52</v>
      </c>
      <c r="B25" s="17" t="s">
        <v>55</v>
      </c>
      <c r="C25" s="76" t="s">
        <v>59</v>
      </c>
      <c r="D25" s="17" t="s">
        <v>58</v>
      </c>
      <c r="E25" s="16">
        <v>91693</v>
      </c>
      <c r="F25" s="16">
        <v>2433</v>
      </c>
      <c r="G25" s="11">
        <f t="shared" si="0"/>
        <v>94126</v>
      </c>
      <c r="H25" s="16">
        <f>SUM(J25:AK25)</f>
        <v>69235</v>
      </c>
      <c r="I25" s="16">
        <f t="shared" si="1"/>
        <v>24891</v>
      </c>
      <c r="J25" s="15"/>
      <c r="K25" s="15"/>
      <c r="L25" s="15"/>
      <c r="M25" s="15"/>
      <c r="N25" s="15"/>
      <c r="O25" s="15"/>
      <c r="P25" s="15">
        <v>26180</v>
      </c>
      <c r="Q25" s="15">
        <v>4479</v>
      </c>
      <c r="R25" s="15">
        <v>1174</v>
      </c>
      <c r="S25" s="15">
        <v>4710</v>
      </c>
      <c r="T25" s="15">
        <v>27893</v>
      </c>
      <c r="U25" s="15">
        <v>511</v>
      </c>
      <c r="V25" s="15"/>
      <c r="W25" s="15"/>
      <c r="X25" s="15"/>
      <c r="Y25" s="15">
        <v>54</v>
      </c>
      <c r="Z25" s="15"/>
      <c r="AA25" s="15"/>
      <c r="AB25" s="15">
        <v>4234</v>
      </c>
      <c r="AC25" s="15"/>
      <c r="AD25" s="15"/>
      <c r="AE25" s="15"/>
      <c r="AF25" s="15"/>
      <c r="AG25" s="15"/>
      <c r="AH25" s="15"/>
      <c r="AI25" s="15"/>
      <c r="AJ25" s="15"/>
      <c r="AK25" s="14"/>
      <c r="AL25" s="14"/>
    </row>
    <row r="26" spans="1:38" ht="15" thickBot="1" x14ac:dyDescent="0.35">
      <c r="A26" s="76" t="s">
        <v>24</v>
      </c>
      <c r="B26" s="17" t="s">
        <v>23</v>
      </c>
      <c r="C26" s="76" t="s">
        <v>32</v>
      </c>
      <c r="D26" s="17" t="s">
        <v>31</v>
      </c>
      <c r="E26" s="16">
        <v>80000</v>
      </c>
      <c r="F26" s="16">
        <v>20000</v>
      </c>
      <c r="G26" s="11">
        <f t="shared" si="0"/>
        <v>100000</v>
      </c>
      <c r="H26" s="16">
        <f>SUM(J26:AK26)</f>
        <v>100000</v>
      </c>
      <c r="I26" s="16">
        <f t="shared" si="1"/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72019</v>
      </c>
      <c r="Y26" s="15"/>
      <c r="Z26" s="15"/>
      <c r="AA26" s="15"/>
      <c r="AB26" s="15">
        <v>27981</v>
      </c>
      <c r="AC26" s="15"/>
      <c r="AD26" s="15"/>
      <c r="AE26" s="15"/>
      <c r="AF26" s="15"/>
      <c r="AG26" s="15"/>
      <c r="AH26" s="15"/>
      <c r="AI26" s="15"/>
      <c r="AJ26" s="15"/>
      <c r="AK26" s="14"/>
      <c r="AL26" s="14"/>
    </row>
    <row r="27" spans="1:38" ht="15" thickBot="1" x14ac:dyDescent="0.35">
      <c r="A27" s="75" t="s">
        <v>24</v>
      </c>
      <c r="B27" s="13" t="s">
        <v>23</v>
      </c>
      <c r="C27" s="76" t="s">
        <v>30</v>
      </c>
      <c r="D27" s="13" t="s">
        <v>29</v>
      </c>
      <c r="E27" s="11">
        <v>80000</v>
      </c>
      <c r="F27" s="11">
        <v>25034</v>
      </c>
      <c r="G27" s="11">
        <f t="shared" si="0"/>
        <v>105034</v>
      </c>
      <c r="H27" s="10">
        <f>SUM(J27:AJ27)</f>
        <v>104476</v>
      </c>
      <c r="I27" s="16">
        <f t="shared" si="1"/>
        <v>558</v>
      </c>
      <c r="J27" s="9"/>
      <c r="K27" s="9"/>
      <c r="L27" s="9"/>
      <c r="M27" s="9"/>
      <c r="N27" s="9"/>
      <c r="O27" s="9"/>
      <c r="P27" s="9"/>
      <c r="Q27" s="9"/>
      <c r="R27" s="9"/>
      <c r="S27" s="9">
        <v>53134</v>
      </c>
      <c r="T27" s="9"/>
      <c r="U27" s="9">
        <v>23620</v>
      </c>
      <c r="V27" s="9">
        <v>14602</v>
      </c>
      <c r="W27" s="9"/>
      <c r="X27" s="9">
        <v>13120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8" ht="15" thickBot="1" x14ac:dyDescent="0.35">
      <c r="A28" s="76" t="s">
        <v>20</v>
      </c>
      <c r="B28" s="17" t="s">
        <v>19</v>
      </c>
      <c r="C28" s="76" t="s">
        <v>18</v>
      </c>
      <c r="D28" s="17" t="s">
        <v>17</v>
      </c>
      <c r="E28" s="16">
        <v>80000</v>
      </c>
      <c r="F28" s="16">
        <v>4019</v>
      </c>
      <c r="G28" s="11">
        <f t="shared" si="0"/>
        <v>84019</v>
      </c>
      <c r="H28" s="16">
        <f>SUM(J28:AK28)</f>
        <v>84019</v>
      </c>
      <c r="I28" s="16">
        <f t="shared" si="1"/>
        <v>0</v>
      </c>
      <c r="J28" s="15"/>
      <c r="K28" s="15"/>
      <c r="L28" s="15"/>
      <c r="M28" s="15"/>
      <c r="N28" s="15"/>
      <c r="O28" s="15"/>
      <c r="P28" s="15">
        <v>40553</v>
      </c>
      <c r="Q28" s="15"/>
      <c r="R28" s="15"/>
      <c r="S28" s="15"/>
      <c r="T28" s="15"/>
      <c r="U28" s="15">
        <v>30981</v>
      </c>
      <c r="V28" s="15"/>
      <c r="W28" s="15"/>
      <c r="X28" s="15">
        <v>12485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4"/>
      <c r="AL28" s="14"/>
    </row>
    <row r="29" spans="1:38" ht="15" thickBot="1" x14ac:dyDescent="0.35">
      <c r="A29" s="75" t="s">
        <v>12</v>
      </c>
      <c r="B29" s="13" t="s">
        <v>11</v>
      </c>
      <c r="C29" s="76" t="s">
        <v>10</v>
      </c>
      <c r="D29" s="13" t="s">
        <v>9</v>
      </c>
      <c r="E29" s="11">
        <v>80000</v>
      </c>
      <c r="F29" s="11">
        <v>0</v>
      </c>
      <c r="G29" s="11">
        <f t="shared" si="0"/>
        <v>80000</v>
      </c>
      <c r="H29" s="10">
        <f>SUM(J29:AJ29)</f>
        <v>80000</v>
      </c>
      <c r="I29" s="16">
        <f t="shared" si="1"/>
        <v>0</v>
      </c>
      <c r="J29" s="9"/>
      <c r="K29" s="9"/>
      <c r="L29" s="9"/>
      <c r="M29" s="9"/>
      <c r="N29" s="9">
        <v>48135</v>
      </c>
      <c r="O29" s="9"/>
      <c r="P29" s="9">
        <v>3650</v>
      </c>
      <c r="Q29" s="9">
        <v>1782</v>
      </c>
      <c r="R29" s="9">
        <v>3952</v>
      </c>
      <c r="S29" s="9">
        <v>2480</v>
      </c>
      <c r="T29" s="9">
        <v>6048</v>
      </c>
      <c r="U29" s="9">
        <v>1067</v>
      </c>
      <c r="V29" s="9">
        <v>7352</v>
      </c>
      <c r="W29" s="9">
        <v>1893</v>
      </c>
      <c r="X29" s="9">
        <v>3641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8" ht="15" thickBot="1" x14ac:dyDescent="0.35">
      <c r="A30" s="76" t="s">
        <v>8</v>
      </c>
      <c r="B30" s="17" t="s">
        <v>7</v>
      </c>
      <c r="C30" s="76" t="s">
        <v>6</v>
      </c>
      <c r="D30" s="17" t="s">
        <v>5</v>
      </c>
      <c r="E30" s="16">
        <v>76820</v>
      </c>
      <c r="F30" s="16">
        <v>0</v>
      </c>
      <c r="G30" s="11">
        <f t="shared" si="0"/>
        <v>76820</v>
      </c>
      <c r="H30" s="16">
        <f>SUM(J30:AK30)</f>
        <v>72365</v>
      </c>
      <c r="I30" s="16">
        <f t="shared" si="1"/>
        <v>4455</v>
      </c>
      <c r="J30" s="15"/>
      <c r="K30" s="15"/>
      <c r="L30" s="15"/>
      <c r="M30" s="15"/>
      <c r="N30" s="15"/>
      <c r="O30" s="15"/>
      <c r="P30" s="15">
        <v>24176</v>
      </c>
      <c r="Q30" s="15"/>
      <c r="R30" s="15"/>
      <c r="S30" s="15"/>
      <c r="T30" s="15"/>
      <c r="U30" s="15">
        <v>6283</v>
      </c>
      <c r="V30" s="15"/>
      <c r="W30" s="15"/>
      <c r="X30" s="15">
        <v>41906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L30" s="14"/>
    </row>
    <row r="31" spans="1:38" ht="15" thickBot="1" x14ac:dyDescent="0.35">
      <c r="A31" s="75" t="s">
        <v>52</v>
      </c>
      <c r="B31" s="13" t="s">
        <v>51</v>
      </c>
      <c r="C31" s="76" t="s">
        <v>57</v>
      </c>
      <c r="D31" s="13" t="s">
        <v>56</v>
      </c>
      <c r="E31" s="11">
        <v>80000</v>
      </c>
      <c r="F31" s="11">
        <v>30571</v>
      </c>
      <c r="G31" s="11">
        <f t="shared" si="0"/>
        <v>110571</v>
      </c>
      <c r="H31" s="10">
        <f t="shared" ref="H31:H36" si="3">SUM(J31:AJ31)</f>
        <v>85245</v>
      </c>
      <c r="I31" s="16">
        <f t="shared" si="1"/>
        <v>25326</v>
      </c>
      <c r="J31" s="9"/>
      <c r="K31" s="9"/>
      <c r="L31" s="9"/>
      <c r="M31" s="9">
        <v>13578</v>
      </c>
      <c r="N31" s="9"/>
      <c r="O31" s="9"/>
      <c r="P31" s="9">
        <v>26640</v>
      </c>
      <c r="Q31" s="9">
        <v>6893</v>
      </c>
      <c r="R31" s="9">
        <v>7979</v>
      </c>
      <c r="S31" s="9">
        <v>7694</v>
      </c>
      <c r="T31" s="9">
        <v>8590</v>
      </c>
      <c r="U31" s="9">
        <v>3482</v>
      </c>
      <c r="V31" s="9">
        <v>10389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8" ht="15" thickBot="1" x14ac:dyDescent="0.35">
      <c r="A32" s="75" t="s">
        <v>24</v>
      </c>
      <c r="B32" s="13" t="s">
        <v>23</v>
      </c>
      <c r="C32" s="76" t="s">
        <v>28</v>
      </c>
      <c r="D32" s="13" t="s">
        <v>27</v>
      </c>
      <c r="E32" s="11">
        <v>80000</v>
      </c>
      <c r="F32" s="11">
        <v>27245</v>
      </c>
      <c r="G32" s="11">
        <f t="shared" si="0"/>
        <v>107245</v>
      </c>
      <c r="H32" s="10">
        <f t="shared" si="3"/>
        <v>107245</v>
      </c>
      <c r="I32" s="16">
        <f t="shared" si="1"/>
        <v>0</v>
      </c>
      <c r="J32" s="9"/>
      <c r="K32" s="9"/>
      <c r="L32" s="9"/>
      <c r="M32" s="9"/>
      <c r="N32" s="9"/>
      <c r="O32" s="9"/>
      <c r="P32" s="9"/>
      <c r="Q32" s="9"/>
      <c r="R32" s="9"/>
      <c r="S32" s="9">
        <v>54319</v>
      </c>
      <c r="T32" s="9"/>
      <c r="U32" s="9">
        <v>28454</v>
      </c>
      <c r="V32" s="9">
        <v>18670</v>
      </c>
      <c r="W32" s="9"/>
      <c r="X32" s="9">
        <v>5802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8" ht="15" thickBot="1" x14ac:dyDescent="0.35">
      <c r="A33" s="76" t="s">
        <v>52</v>
      </c>
      <c r="B33" s="17" t="s">
        <v>55</v>
      </c>
      <c r="C33" s="76" t="s">
        <v>54</v>
      </c>
      <c r="D33" s="17" t="s">
        <v>53</v>
      </c>
      <c r="E33" s="16">
        <v>81221</v>
      </c>
      <c r="F33" s="16">
        <v>2037</v>
      </c>
      <c r="G33" s="11">
        <f t="shared" si="0"/>
        <v>83258</v>
      </c>
      <c r="H33" s="16">
        <f t="shared" si="3"/>
        <v>77762</v>
      </c>
      <c r="I33" s="16">
        <f t="shared" si="1"/>
        <v>5496</v>
      </c>
      <c r="J33" s="15"/>
      <c r="K33" s="15"/>
      <c r="L33" s="15"/>
      <c r="M33" s="15"/>
      <c r="N33" s="15">
        <v>6348</v>
      </c>
      <c r="O33" s="15">
        <v>5828</v>
      </c>
      <c r="P33" s="15">
        <v>6582</v>
      </c>
      <c r="Q33" s="15">
        <v>4939</v>
      </c>
      <c r="R33" s="15">
        <v>7985</v>
      </c>
      <c r="S33" s="15">
        <v>14783</v>
      </c>
      <c r="T33" s="15">
        <v>7376</v>
      </c>
      <c r="U33" s="15">
        <v>12542</v>
      </c>
      <c r="V33" s="15">
        <v>4313</v>
      </c>
      <c r="W33" s="15"/>
      <c r="X33" s="15"/>
      <c r="Y33" s="15">
        <f>2406</f>
        <v>2406</v>
      </c>
      <c r="Z33" s="15"/>
      <c r="AA33" s="15">
        <v>0</v>
      </c>
      <c r="AB33" s="15">
        <v>4660</v>
      </c>
      <c r="AC33" s="15"/>
      <c r="AD33" s="15"/>
      <c r="AE33" s="15"/>
      <c r="AF33" s="15"/>
      <c r="AG33" s="15"/>
      <c r="AH33" s="15"/>
      <c r="AI33" s="15"/>
      <c r="AJ33" s="15"/>
      <c r="AK33" s="14"/>
      <c r="AL33" s="14"/>
    </row>
    <row r="34" spans="1:38" ht="15" thickBot="1" x14ac:dyDescent="0.35">
      <c r="A34" s="75" t="s">
        <v>24</v>
      </c>
      <c r="B34" s="13" t="s">
        <v>23</v>
      </c>
      <c r="C34" s="76" t="s">
        <v>26</v>
      </c>
      <c r="D34" s="13" t="s">
        <v>25</v>
      </c>
      <c r="E34" s="11">
        <v>80000</v>
      </c>
      <c r="F34" s="11">
        <v>9193</v>
      </c>
      <c r="G34" s="11">
        <f t="shared" si="0"/>
        <v>89193</v>
      </c>
      <c r="H34" s="10">
        <f t="shared" si="3"/>
        <v>89193</v>
      </c>
      <c r="I34" s="16">
        <f t="shared" si="1"/>
        <v>0</v>
      </c>
      <c r="J34" s="9"/>
      <c r="K34" s="9"/>
      <c r="L34" s="9"/>
      <c r="M34" s="9"/>
      <c r="N34" s="9"/>
      <c r="O34" s="9"/>
      <c r="P34" s="9"/>
      <c r="Q34" s="9"/>
      <c r="R34" s="9"/>
      <c r="S34" s="9">
        <v>59113</v>
      </c>
      <c r="T34" s="9"/>
      <c r="U34" s="9">
        <v>18002</v>
      </c>
      <c r="V34" s="9"/>
      <c r="W34" s="9"/>
      <c r="X34" s="9">
        <v>12078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8" ht="15" thickBot="1" x14ac:dyDescent="0.35">
      <c r="A35" s="75" t="s">
        <v>52</v>
      </c>
      <c r="B35" s="13" t="s">
        <v>51</v>
      </c>
      <c r="C35" s="76" t="s">
        <v>50</v>
      </c>
      <c r="D35" s="13" t="s">
        <v>49</v>
      </c>
      <c r="E35" s="11">
        <v>80000</v>
      </c>
      <c r="F35" s="11">
        <v>54011</v>
      </c>
      <c r="G35" s="11">
        <f t="shared" si="0"/>
        <v>134011</v>
      </c>
      <c r="H35" s="10">
        <f t="shared" si="3"/>
        <v>35433</v>
      </c>
      <c r="I35" s="16">
        <f t="shared" si="1"/>
        <v>98578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20668</v>
      </c>
      <c r="W35" s="9"/>
      <c r="X35" s="9"/>
      <c r="Y35" s="9">
        <v>14765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8" ht="15" thickBot="1" x14ac:dyDescent="0.35">
      <c r="A36" s="75" t="s">
        <v>24</v>
      </c>
      <c r="B36" s="13" t="s">
        <v>23</v>
      </c>
      <c r="C36" s="76" t="s">
        <v>22</v>
      </c>
      <c r="D36" s="13" t="s">
        <v>21</v>
      </c>
      <c r="E36" s="11">
        <v>80000</v>
      </c>
      <c r="F36" s="11">
        <v>61226</v>
      </c>
      <c r="G36" s="11">
        <f t="shared" si="0"/>
        <v>141226</v>
      </c>
      <c r="H36" s="10">
        <f t="shared" si="3"/>
        <v>141226</v>
      </c>
      <c r="I36" s="16">
        <f t="shared" si="1"/>
        <v>0</v>
      </c>
      <c r="J36" s="9"/>
      <c r="K36" s="9"/>
      <c r="L36" s="9"/>
      <c r="M36" s="9"/>
      <c r="N36" s="9"/>
      <c r="O36" s="9"/>
      <c r="P36" s="9"/>
      <c r="Q36" s="9"/>
      <c r="R36" s="9"/>
      <c r="S36" s="9">
        <v>42373</v>
      </c>
      <c r="T36" s="9"/>
      <c r="U36" s="9"/>
      <c r="V36" s="9"/>
      <c r="W36" s="9"/>
      <c r="X36" s="9">
        <v>98853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8" ht="15" thickBot="1" x14ac:dyDescent="0.35">
      <c r="A37" s="13"/>
      <c r="B37" s="12"/>
      <c r="C37" s="12"/>
      <c r="D37" s="12"/>
      <c r="E37" s="11"/>
      <c r="F37" s="11"/>
      <c r="G37" s="11"/>
      <c r="H37" s="11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ht="15" thickBot="1" x14ac:dyDescent="0.35">
      <c r="A38" s="8" t="s">
        <v>0</v>
      </c>
      <c r="B38" s="8"/>
      <c r="C38" s="8"/>
      <c r="D38" s="8"/>
      <c r="E38" s="7">
        <f t="shared" ref="E38:AJ38" si="4">SUM(E9:E37)</f>
        <v>2170818</v>
      </c>
      <c r="F38" s="7">
        <f t="shared" si="4"/>
        <v>484894</v>
      </c>
      <c r="G38" s="7">
        <f t="shared" si="4"/>
        <v>2655712</v>
      </c>
      <c r="H38" s="7">
        <f t="shared" si="4"/>
        <v>2378696</v>
      </c>
      <c r="I38" s="7">
        <f>SUM(I9:I36)</f>
        <v>277016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38411</v>
      </c>
      <c r="N38" s="6">
        <f t="shared" si="4"/>
        <v>68058</v>
      </c>
      <c r="O38" s="6">
        <f t="shared" si="4"/>
        <v>62096</v>
      </c>
      <c r="P38" s="6">
        <f t="shared" si="4"/>
        <v>174071</v>
      </c>
      <c r="Q38" s="6">
        <f t="shared" si="4"/>
        <v>142254</v>
      </c>
      <c r="R38" s="6">
        <f t="shared" si="4"/>
        <v>43757</v>
      </c>
      <c r="S38" s="6">
        <f t="shared" si="4"/>
        <v>432708</v>
      </c>
      <c r="T38" s="6">
        <f t="shared" si="4"/>
        <v>367959</v>
      </c>
      <c r="U38" s="6">
        <f t="shared" si="4"/>
        <v>233411</v>
      </c>
      <c r="V38" s="6">
        <f t="shared" si="4"/>
        <v>150978</v>
      </c>
      <c r="W38" s="6">
        <f t="shared" si="4"/>
        <v>36613</v>
      </c>
      <c r="X38" s="6">
        <f t="shared" si="4"/>
        <v>498857</v>
      </c>
      <c r="Y38" s="6">
        <f t="shared" si="4"/>
        <v>17225</v>
      </c>
      <c r="Z38" s="6">
        <f t="shared" si="4"/>
        <v>0</v>
      </c>
      <c r="AA38" s="6">
        <f t="shared" si="4"/>
        <v>0</v>
      </c>
      <c r="AB38" s="6">
        <f t="shared" si="4"/>
        <v>112298</v>
      </c>
      <c r="AC38" s="6">
        <f t="shared" si="4"/>
        <v>0</v>
      </c>
      <c r="AD38" s="6">
        <f t="shared" si="4"/>
        <v>0</v>
      </c>
      <c r="AE38" s="6">
        <f t="shared" si="4"/>
        <v>0</v>
      </c>
      <c r="AF38" s="6">
        <f t="shared" si="4"/>
        <v>0</v>
      </c>
      <c r="AG38" s="6">
        <f t="shared" si="4"/>
        <v>0</v>
      </c>
      <c r="AH38" s="6">
        <f t="shared" si="4"/>
        <v>0</v>
      </c>
      <c r="AI38" s="6">
        <f t="shared" si="4"/>
        <v>0</v>
      </c>
      <c r="AJ38" s="6">
        <f t="shared" si="4"/>
        <v>0</v>
      </c>
      <c r="AK38" s="6">
        <f t="shared" ref="AK38:AL38" si="5">SUM(AK9:AK37)</f>
        <v>0</v>
      </c>
      <c r="AL38" s="6">
        <f t="shared" si="5"/>
        <v>0</v>
      </c>
    </row>
    <row r="39" spans="1:38" s="3" customFormat="1" x14ac:dyDescent="0.3">
      <c r="A39"/>
      <c r="B39"/>
      <c r="C39"/>
      <c r="D39"/>
      <c r="E39" s="4"/>
      <c r="F39" s="4"/>
      <c r="G39" s="4"/>
      <c r="H39"/>
      <c r="I3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8" s="3" customFormat="1" x14ac:dyDescent="0.3">
      <c r="A40"/>
      <c r="B40"/>
      <c r="C40"/>
      <c r="D40"/>
      <c r="E40" s="4"/>
      <c r="F40" s="4"/>
      <c r="G40" s="4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5"/>
      <c r="AH40" s="2"/>
      <c r="AI40" s="2"/>
      <c r="AJ40" s="2"/>
    </row>
    <row r="41" spans="1:38" s="3" customFormat="1" x14ac:dyDescent="0.3">
      <c r="A41"/>
      <c r="B41"/>
      <c r="C41"/>
      <c r="D41"/>
      <c r="E41" s="4"/>
      <c r="F41" s="4"/>
      <c r="G41" s="4"/>
      <c r="H41" s="105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8" s="3" customFormat="1" x14ac:dyDescent="0.3">
      <c r="A42"/>
      <c r="B42"/>
      <c r="C42"/>
      <c r="D42"/>
      <c r="E42" s="4"/>
      <c r="F42" s="4"/>
      <c r="G42" s="4"/>
      <c r="H42"/>
      <c r="I4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8" s="3" customFormat="1" x14ac:dyDescent="0.3">
      <c r="A43"/>
      <c r="B43"/>
      <c r="C43"/>
      <c r="D43"/>
      <c r="E43" s="4"/>
      <c r="F43" s="4"/>
      <c r="G43" s="4"/>
      <c r="H43"/>
      <c r="I4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8" s="3" customFormat="1" x14ac:dyDescent="0.3">
      <c r="A44"/>
      <c r="B44"/>
      <c r="C44"/>
      <c r="D44"/>
      <c r="E44" s="4"/>
      <c r="F44" s="4"/>
      <c r="G44" s="4"/>
      <c r="H44"/>
      <c r="I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8" s="3" customFormat="1" x14ac:dyDescent="0.3">
      <c r="A45"/>
      <c r="B45"/>
      <c r="C45"/>
      <c r="D45"/>
      <c r="E45" s="4"/>
      <c r="F45" s="4"/>
      <c r="G45" s="4"/>
      <c r="H45"/>
      <c r="I4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8" s="3" customFormat="1" x14ac:dyDescent="0.3">
      <c r="A46"/>
      <c r="B46"/>
      <c r="C46"/>
      <c r="D46"/>
      <c r="E46" s="4"/>
      <c r="F46" s="4"/>
      <c r="G46" s="4"/>
      <c r="H46"/>
      <c r="I4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3" customFormat="1" x14ac:dyDescent="0.3">
      <c r="A47"/>
      <c r="B47"/>
      <c r="C47"/>
      <c r="D47"/>
      <c r="E47" s="4"/>
      <c r="F47" s="4"/>
      <c r="G47" s="4"/>
      <c r="H47"/>
      <c r="I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8" s="3" customFormat="1" x14ac:dyDescent="0.3">
      <c r="A48"/>
      <c r="B48"/>
      <c r="C48"/>
      <c r="D48"/>
      <c r="E48" s="4"/>
      <c r="F48" s="4"/>
      <c r="G48" s="4"/>
      <c r="H48"/>
      <c r="I4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3" customFormat="1" x14ac:dyDescent="0.3">
      <c r="A49"/>
      <c r="B49"/>
      <c r="C49"/>
      <c r="D49"/>
      <c r="E49" s="4"/>
      <c r="F49" s="4"/>
      <c r="G49" s="4"/>
      <c r="H49"/>
      <c r="I4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3" customFormat="1" x14ac:dyDescent="0.3">
      <c r="A50"/>
      <c r="B50"/>
      <c r="C50"/>
      <c r="D50"/>
      <c r="E50" s="4"/>
      <c r="F50" s="4"/>
      <c r="G50" s="4"/>
      <c r="H50"/>
      <c r="I5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3" customFormat="1" x14ac:dyDescent="0.3">
      <c r="A51"/>
      <c r="B51"/>
      <c r="C51"/>
      <c r="D51"/>
      <c r="E51" s="4"/>
      <c r="F51" s="4"/>
      <c r="G51" s="4"/>
      <c r="H51"/>
      <c r="I5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3" customFormat="1" x14ac:dyDescent="0.3">
      <c r="A52"/>
      <c r="B52"/>
      <c r="C52"/>
      <c r="D52"/>
      <c r="E52" s="4"/>
      <c r="F52" s="4"/>
      <c r="G52" s="4"/>
      <c r="H52"/>
      <c r="I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3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3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3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3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3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3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3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3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3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3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3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3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0:36" x14ac:dyDescent="0.3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0:36" x14ac:dyDescent="0.3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0:36" x14ac:dyDescent="0.3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0:36" x14ac:dyDescent="0.3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0:36" x14ac:dyDescent="0.3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0:36" x14ac:dyDescent="0.3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0:36" x14ac:dyDescent="0.3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0:36" x14ac:dyDescent="0.3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0:36" x14ac:dyDescent="0.3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0:36" x14ac:dyDescent="0.3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0:36" x14ac:dyDescent="0.3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0:36" x14ac:dyDescent="0.3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0:36" x14ac:dyDescent="0.3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0:36" x14ac:dyDescent="0.3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0:36" x14ac:dyDescent="0.3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0:36" x14ac:dyDescent="0.3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0:36" x14ac:dyDescent="0.3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0:36" x14ac:dyDescent="0.3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0:36" x14ac:dyDescent="0.3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0:36" x14ac:dyDescent="0.3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0:36" x14ac:dyDescent="0.3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0:36" x14ac:dyDescent="0.3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0:36" x14ac:dyDescent="0.3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0:36" x14ac:dyDescent="0.3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0:36" x14ac:dyDescent="0.3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0:36" x14ac:dyDescent="0.3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0:36" x14ac:dyDescent="0.3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0:36" x14ac:dyDescent="0.3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0:36" x14ac:dyDescent="0.3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0:36" x14ac:dyDescent="0.3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0:36" x14ac:dyDescent="0.3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0:36" x14ac:dyDescent="0.3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0:36" x14ac:dyDescent="0.3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0:36" x14ac:dyDescent="0.3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0:36" x14ac:dyDescent="0.3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0:36" x14ac:dyDescent="0.3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0:36" x14ac:dyDescent="0.3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0:36" x14ac:dyDescent="0.3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0:36" x14ac:dyDescent="0.3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0:36" x14ac:dyDescent="0.3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0:36" x14ac:dyDescent="0.3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0:36" x14ac:dyDescent="0.3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0:36" x14ac:dyDescent="0.3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0:36" x14ac:dyDescent="0.3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0:36" x14ac:dyDescent="0.3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0:36" x14ac:dyDescent="0.3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0:36" x14ac:dyDescent="0.3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0:36" x14ac:dyDescent="0.3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0:36" x14ac:dyDescent="0.3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0:36" x14ac:dyDescent="0.3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0:36" x14ac:dyDescent="0.3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0:36" x14ac:dyDescent="0.3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0:36" x14ac:dyDescent="0.3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0:36" x14ac:dyDescent="0.3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0:36" x14ac:dyDescent="0.3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0:36" x14ac:dyDescent="0.3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0:36" x14ac:dyDescent="0.3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0:36" x14ac:dyDescent="0.3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0:36" x14ac:dyDescent="0.3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0:36" x14ac:dyDescent="0.3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0:36" x14ac:dyDescent="0.3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0:36" x14ac:dyDescent="0.3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0:36" x14ac:dyDescent="0.3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0:36" x14ac:dyDescent="0.3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0:36" x14ac:dyDescent="0.3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0:36" x14ac:dyDescent="0.3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0:36" x14ac:dyDescent="0.3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0:36" x14ac:dyDescent="0.3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0:36" x14ac:dyDescent="0.3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0:36" x14ac:dyDescent="0.3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0:36" x14ac:dyDescent="0.3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0:36" x14ac:dyDescent="0.3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0:36" x14ac:dyDescent="0.3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0:36" x14ac:dyDescent="0.3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0:36" x14ac:dyDescent="0.3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0:36" x14ac:dyDescent="0.3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0:36" x14ac:dyDescent="0.3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0:36" x14ac:dyDescent="0.3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0:36" x14ac:dyDescent="0.3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0:36" x14ac:dyDescent="0.3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0:36" x14ac:dyDescent="0.3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</sheetData>
  <sheetProtection password="DC61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CC"/>
  </sheetPr>
  <dimension ref="A1:AL53"/>
  <sheetViews>
    <sheetView workbookViewId="0">
      <pane xSplit="9" ySplit="8" topLeftCell="N9" activePane="bottomRight" state="frozen"/>
      <selection activeCell="D27" sqref="D27"/>
      <selection pane="topRight" activeCell="D27" sqref="D27"/>
      <selection pane="bottomLeft" activeCell="D27" sqref="D27"/>
      <selection pane="bottomRight" activeCell="C5" sqref="C5"/>
    </sheetView>
  </sheetViews>
  <sheetFormatPr defaultColWidth="9.109375" defaultRowHeight="14.4" x14ac:dyDescent="0.3"/>
  <cols>
    <col min="1" max="1" width="9.109375" style="36"/>
    <col min="2" max="2" width="31.109375" style="36" bestFit="1" customWidth="1"/>
    <col min="3" max="3" width="10.6640625" style="36" customWidth="1"/>
    <col min="4" max="4" width="34.5546875" style="36" customWidth="1"/>
    <col min="5" max="5" width="14.6640625" style="36" customWidth="1"/>
    <col min="6" max="7" width="17.109375" style="36" customWidth="1"/>
    <col min="8" max="9" width="14.6640625" style="36" customWidth="1"/>
    <col min="10" max="36" width="12.6640625" style="36" customWidth="1"/>
    <col min="37" max="38" width="21.33203125" customWidth="1"/>
    <col min="39" max="16384" width="9.109375" style="36"/>
  </cols>
  <sheetData>
    <row r="1" spans="1:38" ht="21" x14ac:dyDescent="0.5">
      <c r="A1" s="29" t="s">
        <v>122</v>
      </c>
      <c r="B1" s="25"/>
      <c r="C1" s="28" t="s">
        <v>216</v>
      </c>
      <c r="D1" s="28"/>
      <c r="E1" s="28"/>
      <c r="F1" s="28"/>
      <c r="G1" s="28"/>
      <c r="H1" s="29"/>
      <c r="I1" s="27"/>
      <c r="J1" s="25"/>
      <c r="K1" s="28" t="str">
        <f>C1</f>
        <v>Tiered Intervention Grant Cohort 4</v>
      </c>
      <c r="L1" s="25"/>
      <c r="M1" s="25"/>
      <c r="N1" s="25"/>
      <c r="O1" s="25"/>
      <c r="P1" s="25"/>
      <c r="Q1" s="25"/>
      <c r="R1" s="28" t="str">
        <f>C1</f>
        <v>Tiered Intervention Grant Cohort 4</v>
      </c>
      <c r="S1" s="25"/>
      <c r="T1" s="25"/>
      <c r="U1" s="25"/>
      <c r="V1" s="25"/>
      <c r="W1" s="25"/>
      <c r="X1" s="25"/>
      <c r="Y1" s="28" t="str">
        <f>C1</f>
        <v>Tiered Intervention Grant Cohort 4</v>
      </c>
      <c r="Z1" s="25"/>
      <c r="AA1" s="25"/>
      <c r="AB1" s="25"/>
      <c r="AC1" s="25"/>
      <c r="AD1" s="25"/>
      <c r="AE1" s="25"/>
      <c r="AF1" s="28" t="str">
        <f>$C$1</f>
        <v>Tiered Intervention Grant Cohort 4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31"/>
      <c r="C2" s="29" t="s">
        <v>443</v>
      </c>
      <c r="D2" s="32"/>
      <c r="E2" s="32"/>
      <c r="F2" s="32"/>
      <c r="G2" s="32"/>
      <c r="H2" s="31"/>
      <c r="I2" s="34"/>
      <c r="J2" s="34"/>
      <c r="K2" s="31" t="str">
        <f>"FY"&amp;C4</f>
        <v>FY2017-18</v>
      </c>
      <c r="L2" s="34"/>
      <c r="M2" s="34"/>
      <c r="N2" s="34"/>
      <c r="O2" s="34"/>
      <c r="P2" s="34"/>
      <c r="Q2" s="34"/>
      <c r="R2" s="31" t="str">
        <f>"FY"&amp;C4</f>
        <v>FY2017-18</v>
      </c>
      <c r="S2" s="34"/>
      <c r="T2" s="34"/>
      <c r="U2" s="34"/>
      <c r="V2" s="34"/>
      <c r="W2" s="34"/>
      <c r="X2" s="34"/>
      <c r="Y2" s="31" t="str">
        <f>"FY"&amp;C4</f>
        <v>FY2017-18</v>
      </c>
      <c r="Z2" s="34"/>
      <c r="AA2" s="34"/>
      <c r="AB2" s="34"/>
      <c r="AC2" s="34"/>
      <c r="AD2" s="34"/>
      <c r="AE2" s="34"/>
      <c r="AF2" s="31" t="str">
        <f>"FY"&amp;$C$4</f>
        <v>FY2017-18</v>
      </c>
      <c r="AG2" s="34"/>
      <c r="AH2" s="34"/>
      <c r="AI2" s="34"/>
      <c r="AJ2" s="34"/>
      <c r="AK2" s="31"/>
      <c r="AL2" s="29"/>
    </row>
    <row r="3" spans="1:38" ht="15.9" customHeight="1" x14ac:dyDescent="0.35">
      <c r="A3" s="31" t="s">
        <v>119</v>
      </c>
      <c r="B3" s="25"/>
      <c r="C3" s="32">
        <v>7377</v>
      </c>
      <c r="D3" s="32"/>
      <c r="E3" s="32"/>
      <c r="F3" s="32"/>
      <c r="G3" s="32"/>
      <c r="H3" s="31"/>
      <c r="I3" s="3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35">
      <c r="A4" s="31" t="s">
        <v>118</v>
      </c>
      <c r="B4" s="25"/>
      <c r="C4" s="32" t="s">
        <v>117</v>
      </c>
      <c r="D4" s="32"/>
      <c r="E4" s="32"/>
      <c r="F4" s="32"/>
      <c r="G4" s="32"/>
      <c r="H4" s="31"/>
      <c r="I4" s="3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35">
      <c r="A5" s="31" t="s">
        <v>116</v>
      </c>
      <c r="B5" s="25"/>
      <c r="C5" s="31" t="s">
        <v>477</v>
      </c>
      <c r="D5" s="31"/>
      <c r="E5" s="31"/>
      <c r="F5" s="31"/>
      <c r="G5" s="31"/>
      <c r="H5" s="34"/>
      <c r="I5" s="3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" customHeight="1" x14ac:dyDescent="0.35">
      <c r="A6" s="31" t="s">
        <v>115</v>
      </c>
      <c r="B6" s="25"/>
      <c r="C6" s="31" t="s">
        <v>114</v>
      </c>
      <c r="D6" s="31"/>
      <c r="E6" s="31"/>
      <c r="F6" s="31"/>
      <c r="G6" s="31"/>
      <c r="H6" s="34"/>
      <c r="I6" s="3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29.55" thickBot="1" x14ac:dyDescent="0.4">
      <c r="A8" s="19" t="s">
        <v>113</v>
      </c>
      <c r="B8" s="22" t="s">
        <v>112</v>
      </c>
      <c r="C8" s="19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104</v>
      </c>
      <c r="K8" s="19" t="s">
        <v>103</v>
      </c>
      <c r="L8" s="20" t="s">
        <v>102</v>
      </c>
      <c r="M8" s="19" t="s">
        <v>101</v>
      </c>
      <c r="N8" s="20" t="s">
        <v>100</v>
      </c>
      <c r="O8" s="19" t="s">
        <v>99</v>
      </c>
      <c r="P8" s="20" t="s">
        <v>98</v>
      </c>
      <c r="Q8" s="19" t="s">
        <v>97</v>
      </c>
      <c r="R8" s="20" t="s">
        <v>96</v>
      </c>
      <c r="S8" s="19" t="s">
        <v>95</v>
      </c>
      <c r="T8" s="20" t="s">
        <v>94</v>
      </c>
      <c r="U8" s="19" t="s">
        <v>93</v>
      </c>
      <c r="V8" s="19" t="s">
        <v>92</v>
      </c>
      <c r="W8" s="19" t="s">
        <v>91</v>
      </c>
      <c r="X8" s="19" t="s">
        <v>90</v>
      </c>
      <c r="Y8" s="19" t="s">
        <v>89</v>
      </c>
      <c r="Z8" s="19" t="s">
        <v>88</v>
      </c>
      <c r="AA8" s="19" t="s">
        <v>87</v>
      </c>
      <c r="AB8" s="19" t="s">
        <v>86</v>
      </c>
      <c r="AC8" s="19" t="s">
        <v>85</v>
      </c>
      <c r="AD8" s="19" t="s">
        <v>84</v>
      </c>
      <c r="AE8" s="19" t="s">
        <v>83</v>
      </c>
      <c r="AF8" s="19" t="s">
        <v>82</v>
      </c>
      <c r="AG8" s="19" t="s">
        <v>81</v>
      </c>
      <c r="AH8" s="19" t="s">
        <v>80</v>
      </c>
      <c r="AI8" s="19" t="s">
        <v>79</v>
      </c>
      <c r="AJ8" s="19" t="s">
        <v>78</v>
      </c>
      <c r="AK8" s="22" t="s">
        <v>292</v>
      </c>
      <c r="AL8" s="22" t="s">
        <v>428</v>
      </c>
    </row>
    <row r="9" spans="1:38" ht="15" thickBot="1" x14ac:dyDescent="0.4">
      <c r="A9" s="87" t="s">
        <v>71</v>
      </c>
      <c r="B9" s="70" t="s">
        <v>213</v>
      </c>
      <c r="C9" s="56" t="s">
        <v>215</v>
      </c>
      <c r="D9" s="69" t="s">
        <v>214</v>
      </c>
      <c r="E9" s="55">
        <v>80000</v>
      </c>
      <c r="F9" s="55">
        <v>0</v>
      </c>
      <c r="G9" s="55">
        <f>E9+F9</f>
        <v>80000</v>
      </c>
      <c r="H9" s="55">
        <f>SUM(J9:AJ9)</f>
        <v>61445</v>
      </c>
      <c r="I9" s="55">
        <f>SUM(C9:F9)-H9</f>
        <v>18555</v>
      </c>
      <c r="J9" s="14"/>
      <c r="K9" s="14"/>
      <c r="L9" s="14"/>
      <c r="M9" s="14"/>
      <c r="N9" s="14"/>
      <c r="O9" s="14">
        <v>25219</v>
      </c>
      <c r="P9" s="14">
        <v>8110</v>
      </c>
      <c r="Q9" s="14">
        <v>7320</v>
      </c>
      <c r="R9" s="14"/>
      <c r="S9" s="14">
        <v>12721</v>
      </c>
      <c r="T9" s="14">
        <v>1365</v>
      </c>
      <c r="U9" s="14">
        <v>6710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36"/>
      <c r="AL9" s="36"/>
    </row>
    <row r="10" spans="1:38" ht="15" thickBot="1" x14ac:dyDescent="0.4">
      <c r="A10" s="87" t="s">
        <v>208</v>
      </c>
      <c r="B10" s="70" t="s">
        <v>207</v>
      </c>
      <c r="C10" s="56" t="s">
        <v>210</v>
      </c>
      <c r="D10" s="69" t="s">
        <v>209</v>
      </c>
      <c r="E10" s="55">
        <v>80000</v>
      </c>
      <c r="F10" s="55">
        <v>0</v>
      </c>
      <c r="G10" s="55">
        <f>E10+F10</f>
        <v>80000</v>
      </c>
      <c r="H10" s="55">
        <f>SUM(J10:AJ10)</f>
        <v>68946</v>
      </c>
      <c r="I10" s="55">
        <f>SUM(C10:F10)-H10</f>
        <v>11054</v>
      </c>
      <c r="J10" s="14"/>
      <c r="K10" s="14"/>
      <c r="L10" s="14"/>
      <c r="M10" s="14"/>
      <c r="N10" s="14">
        <v>1356</v>
      </c>
      <c r="O10" s="14">
        <v>27278</v>
      </c>
      <c r="P10" s="14"/>
      <c r="Q10" s="14">
        <f>7129+6817</f>
        <v>13946</v>
      </c>
      <c r="R10" s="14">
        <v>5073</v>
      </c>
      <c r="S10" s="14">
        <v>10203</v>
      </c>
      <c r="T10" s="14">
        <v>442</v>
      </c>
      <c r="U10" s="14">
        <v>5744</v>
      </c>
      <c r="V10" s="14"/>
      <c r="W10" s="14">
        <v>4289</v>
      </c>
      <c r="X10" s="14">
        <v>615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8" ht="15" thickBot="1" x14ac:dyDescent="0.4">
      <c r="A11" s="88" t="s">
        <v>52</v>
      </c>
      <c r="B11" s="70" t="s">
        <v>55</v>
      </c>
      <c r="C11" s="56" t="s">
        <v>212</v>
      </c>
      <c r="D11" s="69" t="s">
        <v>211</v>
      </c>
      <c r="E11" s="55">
        <v>74720</v>
      </c>
      <c r="F11" s="55">
        <v>0</v>
      </c>
      <c r="G11" s="55">
        <f>E11+F11</f>
        <v>74720</v>
      </c>
      <c r="H11" s="55">
        <f>SUM(J11:AJ11)</f>
        <v>11687</v>
      </c>
      <c r="I11" s="55">
        <f>SUM(C11:F11)-H11</f>
        <v>63033</v>
      </c>
      <c r="J11" s="14"/>
      <c r="K11" s="14"/>
      <c r="L11" s="14"/>
      <c r="M11" s="14"/>
      <c r="N11" s="14"/>
      <c r="O11" s="14"/>
      <c r="P11" s="14">
        <v>11687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ht="15" thickBot="1" x14ac:dyDescent="0.4">
      <c r="A12" s="56"/>
      <c r="B12" s="48"/>
      <c r="C12" s="16"/>
      <c r="D12" s="55"/>
      <c r="E12" s="55"/>
      <c r="F12" s="55"/>
      <c r="G12" s="55"/>
      <c r="H12" s="55"/>
      <c r="I12" s="5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s="40" customFormat="1" ht="15" thickBot="1" x14ac:dyDescent="0.4">
      <c r="A13" s="54" t="s">
        <v>0</v>
      </c>
      <c r="B13" s="43"/>
      <c r="C13" s="53"/>
      <c r="D13" s="53"/>
      <c r="E13" s="53">
        <f t="shared" ref="E13:AL13" si="0">SUM(E9:E12)</f>
        <v>234720</v>
      </c>
      <c r="F13" s="53">
        <f t="shared" si="0"/>
        <v>0</v>
      </c>
      <c r="G13" s="53">
        <f t="shared" si="0"/>
        <v>234720</v>
      </c>
      <c r="H13" s="53">
        <f t="shared" si="0"/>
        <v>142078</v>
      </c>
      <c r="I13" s="53">
        <f t="shared" si="0"/>
        <v>92642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1356</v>
      </c>
      <c r="O13" s="53">
        <f t="shared" si="0"/>
        <v>52497</v>
      </c>
      <c r="P13" s="53">
        <f t="shared" si="0"/>
        <v>19797</v>
      </c>
      <c r="Q13" s="53">
        <f t="shared" si="0"/>
        <v>21266</v>
      </c>
      <c r="R13" s="53">
        <f t="shared" si="0"/>
        <v>5073</v>
      </c>
      <c r="S13" s="53">
        <f t="shared" si="0"/>
        <v>22924</v>
      </c>
      <c r="T13" s="53">
        <f t="shared" si="0"/>
        <v>1807</v>
      </c>
      <c r="U13" s="53">
        <f t="shared" si="0"/>
        <v>12454</v>
      </c>
      <c r="V13" s="53">
        <f t="shared" si="0"/>
        <v>0</v>
      </c>
      <c r="W13" s="53">
        <f t="shared" si="0"/>
        <v>4289</v>
      </c>
      <c r="X13" s="53">
        <f t="shared" si="0"/>
        <v>615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3">
        <f t="shared" si="0"/>
        <v>0</v>
      </c>
      <c r="AH13" s="53">
        <f t="shared" si="0"/>
        <v>0</v>
      </c>
      <c r="AI13" s="53">
        <f t="shared" si="0"/>
        <v>0</v>
      </c>
      <c r="AJ13" s="53">
        <f t="shared" si="0"/>
        <v>0</v>
      </c>
      <c r="AK13" s="53">
        <f t="shared" si="0"/>
        <v>0</v>
      </c>
      <c r="AL13" s="53">
        <f t="shared" si="0"/>
        <v>0</v>
      </c>
    </row>
    <row r="14" spans="1:38" ht="14.55" x14ac:dyDescent="0.35">
      <c r="A14" s="4"/>
      <c r="B14" s="4"/>
      <c r="C14" s="4"/>
      <c r="D14" s="4"/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8" ht="14.55" x14ac:dyDescent="0.35">
      <c r="A15" s="4"/>
      <c r="B15" s="4"/>
      <c r="C15" s="4"/>
      <c r="D15" s="4"/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K15" s="14"/>
      <c r="AL15" s="14"/>
    </row>
    <row r="16" spans="1:38" ht="14.55" x14ac:dyDescent="0.35">
      <c r="A16" s="4"/>
      <c r="B16" s="4"/>
      <c r="C16" s="4"/>
      <c r="D16" s="4"/>
      <c r="E16" s="4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8" ht="14.55" x14ac:dyDescent="0.35">
      <c r="A17" s="38"/>
      <c r="B17" s="37"/>
      <c r="C17" s="4"/>
      <c r="D17" s="4"/>
      <c r="E17" s="4"/>
      <c r="F17" s="4"/>
      <c r="G17" s="4"/>
      <c r="H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4"/>
      <c r="AL17" s="14"/>
    </row>
    <row r="18" spans="1:38" ht="14.55" x14ac:dyDescent="0.35">
      <c r="A18" s="38"/>
      <c r="B18" s="37"/>
      <c r="C18" s="4"/>
      <c r="D18" s="4"/>
      <c r="E18" s="4"/>
      <c r="F18" s="4"/>
      <c r="G18" s="4"/>
      <c r="H18" s="5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8" ht="14.55" x14ac:dyDescent="0.35">
      <c r="A19" s="38"/>
      <c r="B19" s="37"/>
      <c r="C19" s="4"/>
      <c r="D19" s="4"/>
      <c r="E19" s="4"/>
      <c r="F19" s="4"/>
      <c r="G19" s="4"/>
      <c r="H19" s="5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8" ht="14.55" x14ac:dyDescent="0.35">
      <c r="C20" s="4"/>
      <c r="D20" s="4"/>
      <c r="E20" s="4"/>
      <c r="F20" s="4"/>
      <c r="G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8" ht="14.55" x14ac:dyDescent="0.35">
      <c r="C21" s="4"/>
      <c r="D21" s="4"/>
      <c r="E21" s="4"/>
      <c r="F21" s="4"/>
      <c r="G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1:38" x14ac:dyDescent="0.3">
      <c r="C22" s="4"/>
      <c r="D22" s="4"/>
      <c r="E22" s="4"/>
      <c r="F22" s="4"/>
      <c r="G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8" x14ac:dyDescent="0.3">
      <c r="C23" s="4"/>
      <c r="D23" s="4"/>
      <c r="E23" s="4"/>
      <c r="F23" s="4"/>
      <c r="G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1:38" x14ac:dyDescent="0.3">
      <c r="C24" s="4"/>
      <c r="D24" s="4"/>
      <c r="E24" s="4"/>
      <c r="F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8" x14ac:dyDescent="0.3">
      <c r="C25" s="4"/>
      <c r="D25" s="4"/>
      <c r="E25" s="4"/>
      <c r="F25" s="4"/>
      <c r="G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8" x14ac:dyDescent="0.3">
      <c r="C26" s="4"/>
      <c r="D26" s="4"/>
      <c r="E26" s="4"/>
      <c r="F26" s="4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1:38" x14ac:dyDescent="0.3">
      <c r="C27" s="4"/>
      <c r="D27" s="4"/>
      <c r="E27" s="4"/>
      <c r="F27" s="4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3">
      <c r="C28" s="4"/>
      <c r="D28" s="4"/>
      <c r="E28" s="4"/>
      <c r="F28" s="4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8" x14ac:dyDescent="0.3">
      <c r="C29" s="4"/>
      <c r="D29" s="4"/>
      <c r="E29" s="4"/>
      <c r="F29" s="4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3">
      <c r="C30" s="4"/>
      <c r="D30" s="4"/>
      <c r="E30" s="4"/>
      <c r="F30" s="4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3"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3">
      <c r="C32" s="4"/>
      <c r="D32" s="4"/>
      <c r="E32" s="4"/>
      <c r="F32" s="4"/>
      <c r="G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3:38" x14ac:dyDescent="0.3">
      <c r="C33" s="4"/>
      <c r="D33" s="4"/>
      <c r="E33" s="4"/>
      <c r="F33" s="4"/>
      <c r="G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3:38" x14ac:dyDescent="0.3">
      <c r="C34" s="4"/>
      <c r="D34" s="4"/>
      <c r="E34" s="4"/>
      <c r="F34" s="4"/>
      <c r="G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8" x14ac:dyDescent="0.3"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3:38" x14ac:dyDescent="0.3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3:38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3:38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3:38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3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3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3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3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3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3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3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3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3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3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</sheetData>
  <sheetProtection algorithmName="SHA-512" hashValue="tbXWncKjtWy43B5Lg4sX0Qg9Lz75SjWcb5+BT5RlvagLuADom4/S7CmZHrYx8oHhq94KNnnvz8xB4erO9iO26Q==" saltValue="4T90ju8X8BYplGxs6eSsS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CC"/>
  </sheetPr>
  <dimension ref="A1:AL55"/>
  <sheetViews>
    <sheetView workbookViewId="0">
      <pane xSplit="9" ySplit="8" topLeftCell="Z9" activePane="bottomRight" state="frozen"/>
      <selection activeCell="D27" sqref="D27"/>
      <selection pane="topRight" activeCell="D27" sqref="D27"/>
      <selection pane="bottomLeft" activeCell="D27" sqref="D27"/>
      <selection pane="bottomRight" activeCell="A9" sqref="A9"/>
    </sheetView>
  </sheetViews>
  <sheetFormatPr defaultColWidth="9.109375" defaultRowHeight="14.4" x14ac:dyDescent="0.3"/>
  <cols>
    <col min="1" max="1" width="9.109375" style="36"/>
    <col min="2" max="2" width="30.88671875" style="36" customWidth="1"/>
    <col min="3" max="3" width="9.109375" style="36"/>
    <col min="4" max="4" width="32.88671875" style="36" customWidth="1"/>
    <col min="5" max="5" width="24.88671875" style="36" customWidth="1"/>
    <col min="6" max="6" width="14.6640625" style="36" customWidth="1"/>
    <col min="7" max="7" width="17.5546875" style="36" customWidth="1"/>
    <col min="8" max="9" width="14.6640625" style="36" customWidth="1"/>
    <col min="10" max="36" width="12.6640625" style="36" customWidth="1"/>
    <col min="37" max="38" width="21.33203125" customWidth="1"/>
    <col min="39" max="16384" width="9.109375" style="36"/>
  </cols>
  <sheetData>
    <row r="1" spans="1:38" ht="21" x14ac:dyDescent="0.5">
      <c r="A1" s="29" t="s">
        <v>122</v>
      </c>
      <c r="B1" s="29"/>
      <c r="C1" s="28" t="s">
        <v>228</v>
      </c>
      <c r="D1" s="28"/>
      <c r="E1" s="28"/>
      <c r="F1" s="28"/>
      <c r="G1" s="28"/>
      <c r="H1" s="30"/>
      <c r="I1" s="25"/>
      <c r="J1" s="25"/>
      <c r="K1" s="28" t="str">
        <f>$C$1</f>
        <v>Tiered Intervention Grant Cohort 5</v>
      </c>
      <c r="L1" s="25"/>
      <c r="M1" s="25"/>
      <c r="N1" s="25"/>
      <c r="O1" s="25"/>
      <c r="P1" s="25"/>
      <c r="Q1" s="25"/>
      <c r="R1" s="28" t="str">
        <f>$C$1</f>
        <v>Tiered Intervention Grant Cohort 5</v>
      </c>
      <c r="S1" s="25"/>
      <c r="T1" s="25"/>
      <c r="U1" s="25"/>
      <c r="V1" s="25"/>
      <c r="W1" s="25"/>
      <c r="X1" s="25"/>
      <c r="Y1" s="28" t="str">
        <f>$C$1</f>
        <v>Tiered Intervention Grant Cohort 5</v>
      </c>
      <c r="Z1" s="25"/>
      <c r="AA1" s="25"/>
      <c r="AB1" s="25"/>
      <c r="AC1" s="25"/>
      <c r="AD1" s="25"/>
      <c r="AE1" s="25"/>
      <c r="AF1" s="28" t="str">
        <f>$C$1</f>
        <v>Tiered Intervention Grant Cohort 5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31"/>
      <c r="C2" s="29" t="s">
        <v>443</v>
      </c>
      <c r="D2" s="35"/>
      <c r="E2" s="35"/>
      <c r="F2" s="28"/>
      <c r="G2" s="28"/>
      <c r="H2" s="30"/>
      <c r="I2" s="25"/>
      <c r="J2" s="34"/>
      <c r="K2" s="31" t="str">
        <f>"FY"&amp;$C$4</f>
        <v>FY2017-18</v>
      </c>
      <c r="L2" s="34"/>
      <c r="M2" s="34"/>
      <c r="N2" s="34"/>
      <c r="O2" s="34"/>
      <c r="P2" s="34"/>
      <c r="Q2" s="34"/>
      <c r="R2" s="31" t="str">
        <f>"FY"&amp;$C$4</f>
        <v>FY2017-18</v>
      </c>
      <c r="S2" s="34"/>
      <c r="T2" s="34"/>
      <c r="U2" s="34"/>
      <c r="V2" s="34"/>
      <c r="W2" s="34"/>
      <c r="X2" s="34"/>
      <c r="Y2" s="31" t="str">
        <f>"FY"&amp;$C$4</f>
        <v>FY2017-18</v>
      </c>
      <c r="Z2" s="34"/>
      <c r="AA2" s="34"/>
      <c r="AB2" s="34"/>
      <c r="AC2" s="34"/>
      <c r="AD2" s="34"/>
      <c r="AE2" s="34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75" customHeight="1" x14ac:dyDescent="0.5">
      <c r="A3" s="31" t="s">
        <v>119</v>
      </c>
      <c r="B3" s="31"/>
      <c r="C3" s="32">
        <v>7377</v>
      </c>
      <c r="D3" s="32"/>
      <c r="E3" s="32"/>
      <c r="F3" s="28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75" customHeight="1" x14ac:dyDescent="0.5">
      <c r="A4" s="31" t="s">
        <v>118</v>
      </c>
      <c r="B4" s="31"/>
      <c r="C4" s="32" t="s">
        <v>117</v>
      </c>
      <c r="D4" s="32"/>
      <c r="E4" s="32"/>
      <c r="F4" s="28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75" customHeight="1" x14ac:dyDescent="0.5">
      <c r="A5" s="31" t="s">
        <v>116</v>
      </c>
      <c r="B5" s="31"/>
      <c r="C5" s="31" t="s">
        <v>477</v>
      </c>
      <c r="D5" s="31"/>
      <c r="E5" s="31"/>
      <c r="F5" s="28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" customHeight="1" x14ac:dyDescent="0.5">
      <c r="A6" s="31" t="s">
        <v>115</v>
      </c>
      <c r="B6" s="31"/>
      <c r="C6" s="31" t="s">
        <v>114</v>
      </c>
      <c r="D6" s="31"/>
      <c r="E6" s="31"/>
      <c r="F6" s="28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75" customHeight="1" thickBot="1" x14ac:dyDescent="0.55000000000000004">
      <c r="A7" s="25"/>
      <c r="B7" s="25"/>
      <c r="C7" s="25"/>
      <c r="D7" s="25"/>
      <c r="E7" s="25"/>
      <c r="F7" s="25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104</v>
      </c>
      <c r="K8" s="19" t="s">
        <v>103</v>
      </c>
      <c r="L8" s="20" t="s">
        <v>102</v>
      </c>
      <c r="M8" s="19" t="s">
        <v>101</v>
      </c>
      <c r="N8" s="20" t="s">
        <v>100</v>
      </c>
      <c r="O8" s="19" t="s">
        <v>99</v>
      </c>
      <c r="P8" s="20" t="s">
        <v>98</v>
      </c>
      <c r="Q8" s="19" t="s">
        <v>97</v>
      </c>
      <c r="R8" s="20" t="s">
        <v>96</v>
      </c>
      <c r="S8" s="19" t="s">
        <v>95</v>
      </c>
      <c r="T8" s="20" t="s">
        <v>94</v>
      </c>
      <c r="U8" s="19" t="s">
        <v>93</v>
      </c>
      <c r="V8" s="19" t="s">
        <v>92</v>
      </c>
      <c r="W8" s="19" t="s">
        <v>91</v>
      </c>
      <c r="X8" s="19" t="s">
        <v>90</v>
      </c>
      <c r="Y8" s="19" t="s">
        <v>89</v>
      </c>
      <c r="Z8" s="19" t="s">
        <v>88</v>
      </c>
      <c r="AA8" s="19" t="s">
        <v>87</v>
      </c>
      <c r="AB8" s="19" t="s">
        <v>86</v>
      </c>
      <c r="AC8" s="19" t="s">
        <v>85</v>
      </c>
      <c r="AD8" s="19" t="s">
        <v>84</v>
      </c>
      <c r="AE8" s="19" t="s">
        <v>83</v>
      </c>
      <c r="AF8" s="19" t="s">
        <v>82</v>
      </c>
      <c r="AG8" s="19" t="s">
        <v>81</v>
      </c>
      <c r="AH8" s="19" t="s">
        <v>80</v>
      </c>
      <c r="AI8" s="19" t="s">
        <v>79</v>
      </c>
      <c r="AJ8" s="19" t="s">
        <v>78</v>
      </c>
      <c r="AK8" s="22" t="s">
        <v>292</v>
      </c>
      <c r="AL8" s="22" t="s">
        <v>428</v>
      </c>
    </row>
    <row r="9" spans="1:38" ht="15" thickBot="1" x14ac:dyDescent="0.4">
      <c r="A9" s="89" t="s">
        <v>52</v>
      </c>
      <c r="B9" s="63" t="s">
        <v>221</v>
      </c>
      <c r="C9" s="89" t="s">
        <v>223</v>
      </c>
      <c r="D9" s="63" t="s">
        <v>222</v>
      </c>
      <c r="E9" s="61">
        <v>100000</v>
      </c>
      <c r="F9" s="61">
        <v>0</v>
      </c>
      <c r="G9" s="61">
        <f>F9+E9</f>
        <v>100000</v>
      </c>
      <c r="H9" s="61">
        <f>SUM(J9:AJ9)</f>
        <v>58880</v>
      </c>
      <c r="I9" s="61">
        <f>SUM(F9:G9)-H9</f>
        <v>41120</v>
      </c>
      <c r="J9" s="60"/>
      <c r="K9" s="60"/>
      <c r="L9" s="60"/>
      <c r="M9" s="60"/>
      <c r="N9" s="60"/>
      <c r="O9" s="60">
        <v>21680</v>
      </c>
      <c r="P9" s="60">
        <v>5451</v>
      </c>
      <c r="Q9" s="60">
        <v>1417</v>
      </c>
      <c r="R9" s="60">
        <v>6888</v>
      </c>
      <c r="S9" s="60">
        <v>8639</v>
      </c>
      <c r="T9" s="60">
        <v>4465</v>
      </c>
      <c r="U9" s="60">
        <v>4149</v>
      </c>
      <c r="V9" s="60"/>
      <c r="W9" s="60">
        <v>2893</v>
      </c>
      <c r="X9" s="60"/>
      <c r="Y9" s="60">
        <v>3298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8" ht="15" thickBot="1" x14ac:dyDescent="0.4">
      <c r="A10" s="89" t="s">
        <v>24</v>
      </c>
      <c r="B10" s="63" t="s">
        <v>23</v>
      </c>
      <c r="C10" s="89" t="s">
        <v>227</v>
      </c>
      <c r="D10" s="63" t="s">
        <v>226</v>
      </c>
      <c r="E10" s="61">
        <v>100000</v>
      </c>
      <c r="F10" s="61">
        <v>0</v>
      </c>
      <c r="G10" s="61">
        <f>F10+E10</f>
        <v>100000</v>
      </c>
      <c r="H10" s="61">
        <f>SUM(J10:AJ10)</f>
        <v>97746</v>
      </c>
      <c r="I10" s="61">
        <f>SUM(F10:G10)-H10</f>
        <v>2254</v>
      </c>
      <c r="J10" s="60"/>
      <c r="K10" s="60"/>
      <c r="L10" s="60"/>
      <c r="M10" s="60"/>
      <c r="N10" s="60"/>
      <c r="O10" s="60"/>
      <c r="P10" s="60"/>
      <c r="Q10" s="60"/>
      <c r="R10" s="60"/>
      <c r="S10" s="60">
        <v>59295</v>
      </c>
      <c r="T10" s="60"/>
      <c r="U10" s="60">
        <v>24225</v>
      </c>
      <c r="V10" s="60">
        <v>13881</v>
      </c>
      <c r="W10" s="60"/>
      <c r="X10" s="60">
        <v>345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36"/>
      <c r="AL10" s="36"/>
    </row>
    <row r="11" spans="1:38" ht="15" thickBot="1" x14ac:dyDescent="0.4">
      <c r="A11" s="89" t="s">
        <v>24</v>
      </c>
      <c r="B11" s="63" t="s">
        <v>23</v>
      </c>
      <c r="C11" s="89" t="s">
        <v>225</v>
      </c>
      <c r="D11" s="63" t="s">
        <v>224</v>
      </c>
      <c r="E11" s="61">
        <v>100000</v>
      </c>
      <c r="F11" s="61">
        <v>0</v>
      </c>
      <c r="G11" s="61">
        <f>F11+E11</f>
        <v>100000</v>
      </c>
      <c r="H11" s="61">
        <f>SUM(J11:AJ11)</f>
        <v>89198</v>
      </c>
      <c r="I11" s="61">
        <f>SUM(F11:G11)-H11</f>
        <v>10802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89198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8" ht="15" thickBot="1" x14ac:dyDescent="0.4">
      <c r="A12" s="89" t="s">
        <v>24</v>
      </c>
      <c r="B12" s="63" t="s">
        <v>23</v>
      </c>
      <c r="C12" s="89" t="s">
        <v>220</v>
      </c>
      <c r="D12" s="63" t="s">
        <v>219</v>
      </c>
      <c r="E12" s="61">
        <v>100000</v>
      </c>
      <c r="F12" s="61">
        <v>0</v>
      </c>
      <c r="G12" s="61">
        <f>F12+E12</f>
        <v>100000</v>
      </c>
      <c r="H12" s="61">
        <f>SUM(J12:AJ12)</f>
        <v>100000</v>
      </c>
      <c r="I12" s="61">
        <f>SUM(F12:G12)-H12</f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8" ht="15" thickBot="1" x14ac:dyDescent="0.4">
      <c r="A13" s="89" t="s">
        <v>24</v>
      </c>
      <c r="B13" s="63" t="s">
        <v>23</v>
      </c>
      <c r="C13" s="89" t="s">
        <v>218</v>
      </c>
      <c r="D13" s="63" t="s">
        <v>217</v>
      </c>
      <c r="E13" s="61">
        <v>100000</v>
      </c>
      <c r="F13" s="61">
        <v>0</v>
      </c>
      <c r="G13" s="61">
        <f>F13+E13</f>
        <v>100000</v>
      </c>
      <c r="H13" s="61">
        <f>SUM(J13:AJ13)</f>
        <v>98998</v>
      </c>
      <c r="I13" s="61">
        <f>SUM(F13:G13)-H13</f>
        <v>1002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78093</v>
      </c>
      <c r="U13" s="60"/>
      <c r="V13" s="60">
        <v>19871</v>
      </c>
      <c r="W13" s="60"/>
      <c r="X13" s="60">
        <v>1034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8" ht="15" thickBot="1" x14ac:dyDescent="0.4">
      <c r="A14" s="62"/>
      <c r="B14" s="62"/>
      <c r="C14" s="62"/>
      <c r="D14" s="12"/>
      <c r="E14" s="12"/>
      <c r="F14" s="61"/>
      <c r="G14" s="61"/>
      <c r="H14" s="61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8" s="40" customFormat="1" ht="15" thickBot="1" x14ac:dyDescent="0.4">
      <c r="A15" s="59" t="s">
        <v>0</v>
      </c>
      <c r="B15" s="59"/>
      <c r="C15" s="59"/>
      <c r="D15" s="8"/>
      <c r="E15" s="58">
        <f>SUM(E9:E14)</f>
        <v>500000</v>
      </c>
      <c r="F15" s="58">
        <f t="shared" ref="F15:G15" si="0">SUM(F9:F14)</f>
        <v>0</v>
      </c>
      <c r="G15" s="58">
        <f t="shared" si="0"/>
        <v>500000</v>
      </c>
      <c r="H15" s="58">
        <f>SUM(H9:H14)</f>
        <v>444822</v>
      </c>
      <c r="I15" s="58">
        <f>SUM(I9:I14)</f>
        <v>55178</v>
      </c>
      <c r="J15" s="57">
        <f t="shared" ref="J15:P15" si="1">SUM(J10:J14)</f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57">
        <f t="shared" si="1"/>
        <v>0</v>
      </c>
      <c r="Q15" s="57">
        <f t="shared" ref="Q15:R15" si="2">SUM(Q9:Q14)</f>
        <v>1417</v>
      </c>
      <c r="R15" s="57">
        <f t="shared" si="2"/>
        <v>6888</v>
      </c>
      <c r="S15" s="57">
        <f>SUM(S9:S14)</f>
        <v>67934</v>
      </c>
      <c r="T15" s="57">
        <f t="shared" ref="T15" si="3">SUM(T9:T14)</f>
        <v>82558</v>
      </c>
      <c r="U15" s="57">
        <f t="shared" ref="U15:V15" si="4">SUM(U9:U14)</f>
        <v>28374</v>
      </c>
      <c r="V15" s="57">
        <f t="shared" si="4"/>
        <v>33752</v>
      </c>
      <c r="W15" s="57">
        <f t="shared" ref="W15" si="5">SUM(W9:W14)</f>
        <v>2893</v>
      </c>
      <c r="X15" s="57">
        <f t="shared" ref="X15:Y15" si="6">SUM(X9:X14)</f>
        <v>190577</v>
      </c>
      <c r="Y15" s="57">
        <f t="shared" si="6"/>
        <v>3298</v>
      </c>
      <c r="Z15" s="57">
        <f t="shared" ref="Z15" si="7">SUM(Z9:Z14)</f>
        <v>0</v>
      </c>
      <c r="AA15" s="57">
        <f t="shared" ref="AA15:AB15" si="8">SUM(AA9:AA14)</f>
        <v>0</v>
      </c>
      <c r="AB15" s="57">
        <f t="shared" si="8"/>
        <v>0</v>
      </c>
      <c r="AC15" s="57">
        <f t="shared" ref="AC15" si="9">SUM(AC9:AC14)</f>
        <v>0</v>
      </c>
      <c r="AD15" s="57">
        <f t="shared" ref="AD15:AE15" si="10">SUM(AD9:AD14)</f>
        <v>0</v>
      </c>
      <c r="AE15" s="57">
        <f t="shared" si="10"/>
        <v>0</v>
      </c>
      <c r="AF15" s="57">
        <f t="shared" ref="AF15" si="11">SUM(AF9:AF14)</f>
        <v>0</v>
      </c>
      <c r="AG15" s="57">
        <f t="shared" ref="AG15:AH15" si="12">SUM(AG9:AG14)</f>
        <v>0</v>
      </c>
      <c r="AH15" s="57">
        <f t="shared" si="12"/>
        <v>0</v>
      </c>
      <c r="AI15" s="57">
        <f t="shared" ref="AI15" si="13">SUM(AI9:AI14)</f>
        <v>0</v>
      </c>
      <c r="AJ15" s="57">
        <f t="shared" ref="AJ15:AK15" si="14">SUM(AJ9:AJ14)</f>
        <v>0</v>
      </c>
      <c r="AK15" s="57">
        <f t="shared" si="14"/>
        <v>0</v>
      </c>
      <c r="AL15" s="57">
        <f t="shared" ref="AL15" si="15">SUM(AL9:AL14)</f>
        <v>0</v>
      </c>
    </row>
    <row r="16" spans="1:38" ht="14.55" x14ac:dyDescent="0.35">
      <c r="F16" s="4"/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5:38" ht="14.55" x14ac:dyDescent="0.3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K17" s="14"/>
      <c r="AL17" s="14"/>
    </row>
    <row r="18" spans="5:38" ht="14.55" x14ac:dyDescent="0.35">
      <c r="E18" s="5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5:38" ht="14.55" x14ac:dyDescent="0.35">
      <c r="E19" s="5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5:38" ht="14.55" x14ac:dyDescent="0.35">
      <c r="E20" s="5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5:38" ht="14.55" x14ac:dyDescent="0.35">
      <c r="E21" s="5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K21" s="14"/>
      <c r="AL21" s="14"/>
    </row>
    <row r="22" spans="5:38" x14ac:dyDescent="0.3">
      <c r="E22" s="5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5:38" x14ac:dyDescent="0.3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5:38" x14ac:dyDescent="0.3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5:38" x14ac:dyDescent="0.3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5:38" x14ac:dyDescent="0.3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5:38" x14ac:dyDescent="0.3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5:38" x14ac:dyDescent="0.3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5:38" x14ac:dyDescent="0.3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5:38" x14ac:dyDescent="0.3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5:38" x14ac:dyDescent="0.3"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5:38" x14ac:dyDescent="0.3"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10:38" x14ac:dyDescent="0.3"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10:38" x14ac:dyDescent="0.3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0:38" x14ac:dyDescent="0.3"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10:38" x14ac:dyDescent="0.3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0:38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0:38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10:38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10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10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10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10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10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10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10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10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10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3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0:38" x14ac:dyDescent="0.3"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0:38" x14ac:dyDescent="0.3"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</sheetData>
  <sheetProtection algorithmName="SHA-512" hashValue="6/tTtAP1DtLiwMIGys0EGdFA5qx6KlrVnyhfRGz1gawEmhSugo4ysMIUBPGkasNBCUlJBdw0RgB5FHfTxnbsCQ==" saltValue="8Yh4UYQ/d5SFktsW2rSmpA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CC"/>
  </sheetPr>
  <dimension ref="A1:AL53"/>
  <sheetViews>
    <sheetView workbookViewId="0">
      <pane xSplit="9" ySplit="8" topLeftCell="X9" activePane="bottomRight" state="frozen"/>
      <selection activeCell="D27" sqref="D27"/>
      <selection pane="topRight" activeCell="D27" sqref="D27"/>
      <selection pane="bottomLeft" activeCell="D27" sqref="D27"/>
      <selection pane="bottomRight" activeCell="A9" sqref="A9"/>
    </sheetView>
  </sheetViews>
  <sheetFormatPr defaultRowHeight="14.4" x14ac:dyDescent="0.3"/>
  <cols>
    <col min="2" max="2" width="27.88671875" customWidth="1"/>
    <col min="3" max="3" width="13.44140625" customWidth="1"/>
    <col min="4" max="4" width="25.6640625" customWidth="1"/>
    <col min="5" max="5" width="14.44140625" customWidth="1"/>
    <col min="6" max="6" width="17.109375" style="36" customWidth="1"/>
    <col min="7" max="7" width="17.5546875" style="36" customWidth="1"/>
    <col min="8" max="8" width="15.109375" customWidth="1"/>
    <col min="9" max="9" width="14" customWidth="1"/>
    <col min="10" max="36" width="15.6640625" style="36" customWidth="1"/>
    <col min="37" max="38" width="21.33203125" customWidth="1"/>
  </cols>
  <sheetData>
    <row r="1" spans="1:38" ht="21" x14ac:dyDescent="0.5">
      <c r="A1" s="29" t="s">
        <v>122</v>
      </c>
      <c r="B1" s="29"/>
      <c r="C1" s="28" t="s">
        <v>235</v>
      </c>
      <c r="D1" s="31"/>
      <c r="E1" s="31"/>
      <c r="F1" s="28"/>
      <c r="G1" s="28"/>
      <c r="H1" s="30"/>
      <c r="I1" s="25"/>
      <c r="J1" s="25"/>
      <c r="K1" s="28"/>
      <c r="L1" s="28" t="str">
        <f>$C$1</f>
        <v>Tiered Intervention Grant Cohort 6</v>
      </c>
      <c r="M1" s="25"/>
      <c r="N1" s="25"/>
      <c r="O1" s="25"/>
      <c r="P1" s="25"/>
      <c r="Q1" s="25"/>
      <c r="R1" s="28" t="str">
        <f>$C$1</f>
        <v>Tiered Intervention Grant Cohort 6</v>
      </c>
      <c r="S1" s="25"/>
      <c r="T1" s="25"/>
      <c r="U1" s="25"/>
      <c r="V1" s="25"/>
      <c r="W1" s="25"/>
      <c r="X1" s="25"/>
      <c r="Y1" s="28" t="str">
        <f>$C$1</f>
        <v>Tiered Intervention Grant Cohort 6</v>
      </c>
      <c r="Z1" s="25"/>
      <c r="AA1" s="25"/>
      <c r="AB1" s="25"/>
      <c r="AC1" s="25"/>
      <c r="AD1" s="25"/>
      <c r="AE1" s="25"/>
      <c r="AF1" s="28" t="str">
        <f>$C$1</f>
        <v>Tiered Intervention Grant Cohort 6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31"/>
      <c r="C2" s="29" t="s">
        <v>443</v>
      </c>
      <c r="D2" s="31"/>
      <c r="E2" s="31"/>
      <c r="F2" s="32"/>
      <c r="G2" s="28"/>
      <c r="H2" s="30"/>
      <c r="I2" s="25"/>
      <c r="J2" s="34"/>
      <c r="K2" s="31"/>
      <c r="L2" s="31" t="str">
        <f>"FY"&amp;$C$4</f>
        <v>FY2017-18</v>
      </c>
      <c r="M2" s="34"/>
      <c r="N2" s="34"/>
      <c r="O2" s="34"/>
      <c r="P2" s="34"/>
      <c r="Q2" s="34"/>
      <c r="R2" s="31" t="str">
        <f>"FY"&amp;$C$4</f>
        <v>FY2017-18</v>
      </c>
      <c r="S2" s="34"/>
      <c r="T2" s="34"/>
      <c r="U2" s="34"/>
      <c r="V2" s="34"/>
      <c r="W2" s="34"/>
      <c r="X2" s="34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" customHeight="1" x14ac:dyDescent="0.5">
      <c r="A3" s="31" t="s">
        <v>119</v>
      </c>
      <c r="B3" s="31"/>
      <c r="C3" s="32">
        <v>7377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" customHeight="1" x14ac:dyDescent="0.5">
      <c r="A4" s="31" t="s">
        <v>118</v>
      </c>
      <c r="B4" s="31"/>
      <c r="C4" s="32" t="s">
        <v>117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75" customHeight="1" x14ac:dyDescent="0.5">
      <c r="A5" s="31" t="s">
        <v>116</v>
      </c>
      <c r="B5" s="31"/>
      <c r="C5" s="31" t="s">
        <v>477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4.25" customHeight="1" x14ac:dyDescent="0.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75" customHeight="1" thickBot="1" x14ac:dyDescent="0.5500000000000000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292</v>
      </c>
      <c r="AL8" s="22" t="s">
        <v>428</v>
      </c>
    </row>
    <row r="9" spans="1:38" ht="15" thickBot="1" x14ac:dyDescent="0.35">
      <c r="A9" s="77" t="s">
        <v>75</v>
      </c>
      <c r="B9" s="65" t="s">
        <v>74</v>
      </c>
      <c r="C9" s="77" t="s">
        <v>234</v>
      </c>
      <c r="D9" s="65" t="s">
        <v>233</v>
      </c>
      <c r="E9" s="49">
        <v>489373</v>
      </c>
      <c r="F9" s="55">
        <v>43649</v>
      </c>
      <c r="G9" s="61">
        <f>F9+E9</f>
        <v>533022</v>
      </c>
      <c r="H9" s="49">
        <f>SUM(J9:AH9)</f>
        <v>506713</v>
      </c>
      <c r="I9" s="49">
        <f>(E9+F9)-H9</f>
        <v>26309</v>
      </c>
      <c r="J9" s="64"/>
      <c r="K9" s="64"/>
      <c r="L9" s="64"/>
      <c r="M9" s="64"/>
      <c r="N9" s="64">
        <v>30544</v>
      </c>
      <c r="O9" s="64">
        <v>28894</v>
      </c>
      <c r="P9" s="64">
        <v>79010</v>
      </c>
      <c r="Q9" s="64">
        <v>27732</v>
      </c>
      <c r="R9" s="64">
        <v>38864</v>
      </c>
      <c r="S9" s="64">
        <v>29435</v>
      </c>
      <c r="T9" s="64">
        <v>33347</v>
      </c>
      <c r="U9" s="64"/>
      <c r="V9" s="64"/>
      <c r="W9" s="64"/>
      <c r="X9" s="64">
        <v>221547</v>
      </c>
      <c r="Y9" s="64"/>
      <c r="Z9" s="64">
        <v>17340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" thickBot="1" x14ac:dyDescent="0.35">
      <c r="A10" s="77" t="s">
        <v>52</v>
      </c>
      <c r="B10" s="65" t="s">
        <v>221</v>
      </c>
      <c r="C10" s="77" t="s">
        <v>232</v>
      </c>
      <c r="D10" s="65" t="s">
        <v>231</v>
      </c>
      <c r="E10" s="49">
        <v>293111</v>
      </c>
      <c r="F10" s="55">
        <v>0</v>
      </c>
      <c r="G10" s="61">
        <f>F10+E10</f>
        <v>293111</v>
      </c>
      <c r="H10" s="49">
        <f>SUM(J10:AH10)</f>
        <v>243937</v>
      </c>
      <c r="I10" s="49">
        <f t="shared" ref="I10:I11" si="0">(E10+F10)-H10</f>
        <v>49174</v>
      </c>
      <c r="J10" s="64"/>
      <c r="K10" s="64"/>
      <c r="L10" s="64"/>
      <c r="M10" s="64"/>
      <c r="N10" s="64"/>
      <c r="O10" s="64">
        <v>44362</v>
      </c>
      <c r="P10" s="64">
        <v>15363</v>
      </c>
      <c r="Q10" s="64">
        <v>13710</v>
      </c>
      <c r="R10" s="64">
        <v>17642</v>
      </c>
      <c r="S10" s="64">
        <v>14114</v>
      </c>
      <c r="T10" s="64">
        <v>17379</v>
      </c>
      <c r="U10" s="64">
        <v>8897</v>
      </c>
      <c r="V10" s="64">
        <v>59330</v>
      </c>
      <c r="W10" s="64">
        <v>12013</v>
      </c>
      <c r="X10" s="64"/>
      <c r="Y10" s="64">
        <v>41127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35">
      <c r="A11" s="77" t="s">
        <v>52</v>
      </c>
      <c r="B11" s="65" t="s">
        <v>221</v>
      </c>
      <c r="C11" s="77" t="s">
        <v>230</v>
      </c>
      <c r="D11" s="65" t="s">
        <v>229</v>
      </c>
      <c r="E11" s="49">
        <v>287649</v>
      </c>
      <c r="F11" s="55">
        <v>0</v>
      </c>
      <c r="G11" s="61">
        <f>F11+E11</f>
        <v>287649</v>
      </c>
      <c r="H11" s="49">
        <f>SUM(J11:AH11)</f>
        <v>188057</v>
      </c>
      <c r="I11" s="49">
        <f t="shared" si="0"/>
        <v>99592</v>
      </c>
      <c r="J11" s="64"/>
      <c r="K11" s="64"/>
      <c r="L11" s="64"/>
      <c r="M11" s="64"/>
      <c r="N11" s="64"/>
      <c r="O11" s="64">
        <v>20569</v>
      </c>
      <c r="P11" s="64">
        <v>10797</v>
      </c>
      <c r="Q11" s="64">
        <v>8427</v>
      </c>
      <c r="R11" s="64">
        <v>30762</v>
      </c>
      <c r="S11" s="64">
        <v>22271</v>
      </c>
      <c r="T11" s="64"/>
      <c r="U11" s="64">
        <v>37953</v>
      </c>
      <c r="V11" s="64">
        <v>28862</v>
      </c>
      <c r="W11" s="64"/>
      <c r="X11" s="64"/>
      <c r="Y11" s="64">
        <v>28416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12"/>
      <c r="B12" s="12"/>
      <c r="C12" s="12"/>
      <c r="D12" s="12"/>
      <c r="E12" s="49"/>
      <c r="F12" s="55"/>
      <c r="G12" s="61"/>
      <c r="H12" s="49"/>
      <c r="I12" s="49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" thickBot="1" x14ac:dyDescent="0.35">
      <c r="A13" s="8" t="s">
        <v>0</v>
      </c>
      <c r="B13" s="8"/>
      <c r="C13" s="8"/>
      <c r="D13" s="8"/>
      <c r="E13" s="7">
        <f>SUM(E9:E12)</f>
        <v>1070133</v>
      </c>
      <c r="F13" s="53">
        <f>SUM(F9:F12)</f>
        <v>43649</v>
      </c>
      <c r="G13" s="58">
        <f>SUM(G7:G12)</f>
        <v>1113782</v>
      </c>
      <c r="H13" s="7">
        <f t="shared" ref="H13:AJ13" si="1">SUM(H9:H12)</f>
        <v>938707</v>
      </c>
      <c r="I13" s="7">
        <f t="shared" si="1"/>
        <v>175075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30544</v>
      </c>
      <c r="O13" s="41">
        <f t="shared" si="1"/>
        <v>93825</v>
      </c>
      <c r="P13" s="41">
        <f t="shared" si="1"/>
        <v>105170</v>
      </c>
      <c r="Q13" s="41">
        <f t="shared" si="1"/>
        <v>49869</v>
      </c>
      <c r="R13" s="41">
        <f t="shared" si="1"/>
        <v>87268</v>
      </c>
      <c r="S13" s="41">
        <f t="shared" si="1"/>
        <v>65820</v>
      </c>
      <c r="T13" s="41">
        <f t="shared" si="1"/>
        <v>50726</v>
      </c>
      <c r="U13" s="41">
        <f t="shared" si="1"/>
        <v>46850</v>
      </c>
      <c r="V13" s="41">
        <f t="shared" si="1"/>
        <v>88192</v>
      </c>
      <c r="W13" s="41">
        <f t="shared" si="1"/>
        <v>12013</v>
      </c>
      <c r="X13" s="41">
        <f t="shared" si="1"/>
        <v>221547</v>
      </c>
      <c r="Y13" s="41">
        <f>SUM(Y9:Y11)</f>
        <v>69543</v>
      </c>
      <c r="Z13" s="41">
        <f t="shared" si="1"/>
        <v>17340</v>
      </c>
      <c r="AA13" s="41">
        <f t="shared" si="1"/>
        <v>0</v>
      </c>
      <c r="AB13" s="41">
        <f t="shared" si="1"/>
        <v>0</v>
      </c>
      <c r="AC13" s="41">
        <f t="shared" si="1"/>
        <v>0</v>
      </c>
      <c r="AD13" s="41">
        <f t="shared" si="1"/>
        <v>0</v>
      </c>
      <c r="AE13" s="41">
        <f t="shared" si="1"/>
        <v>0</v>
      </c>
      <c r="AF13" s="41">
        <f t="shared" si="1"/>
        <v>0</v>
      </c>
      <c r="AG13" s="41">
        <f t="shared" si="1"/>
        <v>0</v>
      </c>
      <c r="AH13" s="41">
        <f t="shared" si="1"/>
        <v>0</v>
      </c>
      <c r="AI13" s="41">
        <f t="shared" si="1"/>
        <v>0</v>
      </c>
      <c r="AJ13" s="41">
        <f t="shared" si="1"/>
        <v>0</v>
      </c>
      <c r="AK13" s="41">
        <f t="shared" ref="AK13:AL13" si="2">SUM(AK9:AK12)</f>
        <v>0</v>
      </c>
      <c r="AL13" s="41">
        <f t="shared" si="2"/>
        <v>0</v>
      </c>
    </row>
    <row r="14" spans="1:38" ht="14.55" x14ac:dyDescent="0.35">
      <c r="G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8" ht="14.55" x14ac:dyDescent="0.3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4"/>
      <c r="AI15"/>
      <c r="AJ15"/>
      <c r="AK15" s="14"/>
      <c r="AL15" s="14"/>
    </row>
    <row r="16" spans="1:38" ht="14.55" x14ac:dyDescent="0.3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</row>
    <row r="17" spans="6:38" ht="14.55" x14ac:dyDescent="0.35">
      <c r="F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4"/>
      <c r="AJ17"/>
      <c r="AK17" s="14"/>
      <c r="AL17" s="14"/>
    </row>
    <row r="18" spans="6:38" ht="14.55" x14ac:dyDescent="0.3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ht="14.55" x14ac:dyDescent="0.3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6:38" ht="14.55" x14ac:dyDescent="0.3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6:38" ht="14.55" x14ac:dyDescent="0.3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6:38" x14ac:dyDescent="0.3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6:38" x14ac:dyDescent="0.3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6:38" x14ac:dyDescent="0.3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6:38" x14ac:dyDescent="0.3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6:38" x14ac:dyDescent="0.3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6:38" x14ac:dyDescent="0.3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6:38" x14ac:dyDescent="0.3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3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3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6:38" x14ac:dyDescent="0.3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6:38" x14ac:dyDescent="0.3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3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6:38" x14ac:dyDescent="0.3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6:38" x14ac:dyDescent="0.3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6:38" x14ac:dyDescent="0.3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6:38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3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</sheetData>
  <sheetProtection algorithmName="SHA-512" hashValue="HZFkGBLsFtsjAU4hjHuLgOMnKjPnuKCrsE9uwyE1Y8YWLdB8FGS5Qxg+xrxUu5RCZNYqAgw+/uXmx6eNRUg6mA==" saltValue="nowpVdLVBX4z1RrgKgQjY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1:AK52"/>
  <sheetViews>
    <sheetView workbookViewId="0">
      <pane xSplit="9" ySplit="8" topLeftCell="AD9" activePane="bottomRight" state="frozen"/>
      <selection activeCell="D27" sqref="D27"/>
      <selection pane="topRight" activeCell="D27" sqref="D27"/>
      <selection pane="bottomLeft" activeCell="D27" sqref="D27"/>
      <selection pane="bottomRight" activeCell="A9" sqref="A9"/>
    </sheetView>
  </sheetViews>
  <sheetFormatPr defaultColWidth="8.88671875" defaultRowHeight="14.4" x14ac:dyDescent="0.3"/>
  <cols>
    <col min="2" max="2" width="33.44140625" customWidth="1"/>
    <col min="3" max="3" width="10.88671875" customWidth="1"/>
    <col min="4" max="4" width="35.6640625" customWidth="1"/>
    <col min="5" max="5" width="14.44140625" customWidth="1"/>
    <col min="6" max="6" width="17.109375" style="36" customWidth="1"/>
    <col min="7" max="7" width="17.5546875" style="36" customWidth="1"/>
    <col min="8" max="8" width="15.109375" customWidth="1"/>
    <col min="9" max="9" width="14" customWidth="1"/>
    <col min="10" max="35" width="15.6640625" style="36" customWidth="1"/>
    <col min="36" max="37" width="21.33203125" customWidth="1"/>
  </cols>
  <sheetData>
    <row r="1" spans="1:37" ht="21" x14ac:dyDescent="0.5">
      <c r="A1" s="29" t="s">
        <v>122</v>
      </c>
      <c r="B1" s="29"/>
      <c r="C1" s="28" t="s">
        <v>240</v>
      </c>
      <c r="D1" s="31"/>
      <c r="E1" s="31"/>
      <c r="F1" s="28"/>
      <c r="G1" s="28"/>
      <c r="H1" s="30"/>
      <c r="I1" s="25"/>
      <c r="J1" s="25"/>
      <c r="K1" s="28"/>
      <c r="L1" s="28" t="str">
        <f>$C$1</f>
        <v>Tiered Intervention Grant Cohort 7</v>
      </c>
      <c r="M1" s="25"/>
      <c r="N1" s="25"/>
      <c r="O1" s="25"/>
      <c r="P1" s="25"/>
      <c r="Q1" s="25"/>
      <c r="R1" s="28" t="str">
        <f>$C$1</f>
        <v>Tiered Intervention Grant Cohort 7</v>
      </c>
      <c r="S1" s="25"/>
      <c r="T1" s="25"/>
      <c r="U1" s="25"/>
      <c r="V1" s="25"/>
      <c r="W1" s="25"/>
      <c r="X1" s="25"/>
      <c r="Y1" s="28" t="str">
        <f>$C$1</f>
        <v>Tiered Intervention Grant Cohort 7</v>
      </c>
      <c r="Z1" s="25"/>
      <c r="AA1" s="25"/>
      <c r="AB1" s="25"/>
      <c r="AC1" s="25"/>
      <c r="AD1" s="25"/>
      <c r="AE1" s="25"/>
      <c r="AF1" s="28" t="str">
        <f>$C$1</f>
        <v>Tiered Intervention Grant Cohort 7</v>
      </c>
      <c r="AG1" s="25"/>
      <c r="AH1" s="25"/>
      <c r="AI1" s="25"/>
      <c r="AJ1" s="29"/>
      <c r="AK1" s="29"/>
    </row>
    <row r="2" spans="1:37" ht="21" x14ac:dyDescent="0.5">
      <c r="A2" s="29" t="s">
        <v>446</v>
      </c>
      <c r="B2" s="25"/>
      <c r="C2" s="29" t="s">
        <v>443</v>
      </c>
      <c r="D2" s="31"/>
      <c r="E2" s="31"/>
      <c r="F2" s="32"/>
      <c r="G2" s="28"/>
      <c r="H2" s="30"/>
      <c r="I2" s="25"/>
      <c r="J2" s="25"/>
      <c r="K2" s="31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9"/>
      <c r="AK2" s="29"/>
    </row>
    <row r="3" spans="1:37" ht="15.75" customHeight="1" x14ac:dyDescent="0.5">
      <c r="A3" s="31" t="s">
        <v>119</v>
      </c>
      <c r="B3" s="31"/>
      <c r="C3" s="32">
        <v>7377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32"/>
      <c r="AK3" s="32"/>
    </row>
    <row r="4" spans="1:37" ht="15" customHeight="1" x14ac:dyDescent="0.5">
      <c r="A4" s="31" t="s">
        <v>118</v>
      </c>
      <c r="B4" s="31"/>
      <c r="C4" s="32" t="s">
        <v>117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0"/>
      <c r="AK4" s="30"/>
    </row>
    <row r="5" spans="1:37" ht="15.75" customHeight="1" x14ac:dyDescent="0.5">
      <c r="A5" s="31" t="s">
        <v>116</v>
      </c>
      <c r="B5" s="31"/>
      <c r="C5" s="31" t="s">
        <v>477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0"/>
      <c r="AK5" s="30"/>
    </row>
    <row r="6" spans="1:37" ht="15.75" customHeight="1" x14ac:dyDescent="0.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4"/>
      <c r="AK6" s="24"/>
    </row>
    <row r="7" spans="1:37" ht="15.75" customHeight="1" thickBot="1" x14ac:dyDescent="0.5500000000000000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4"/>
      <c r="AK7" s="24"/>
    </row>
    <row r="8" spans="1:37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292</v>
      </c>
      <c r="AK8" s="22" t="s">
        <v>428</v>
      </c>
    </row>
    <row r="9" spans="1:37" ht="15" thickBot="1" x14ac:dyDescent="0.4">
      <c r="A9" s="77" t="s">
        <v>52</v>
      </c>
      <c r="B9" s="65" t="s">
        <v>221</v>
      </c>
      <c r="C9" s="77" t="s">
        <v>239</v>
      </c>
      <c r="D9" s="65" t="s">
        <v>238</v>
      </c>
      <c r="E9" s="49">
        <v>191318</v>
      </c>
      <c r="F9" s="55">
        <v>0</v>
      </c>
      <c r="G9" s="61">
        <f>F9+E9</f>
        <v>191318</v>
      </c>
      <c r="H9" s="49">
        <f>SUM(J9:AJ9)</f>
        <v>129537</v>
      </c>
      <c r="I9" s="49">
        <f>E9-H9</f>
        <v>61781</v>
      </c>
      <c r="J9" s="64"/>
      <c r="K9" s="64"/>
      <c r="L9" s="64"/>
      <c r="M9" s="64"/>
      <c r="N9" s="64"/>
      <c r="O9" s="64">
        <v>9011</v>
      </c>
      <c r="P9" s="64">
        <v>216</v>
      </c>
      <c r="Q9" s="64">
        <v>108</v>
      </c>
      <c r="R9" s="64"/>
      <c r="S9" s="64">
        <v>22575</v>
      </c>
      <c r="T9" s="64">
        <v>7442</v>
      </c>
      <c r="U9" s="64">
        <v>7377</v>
      </c>
      <c r="V9" s="64"/>
      <c r="W9" s="64">
        <v>51623</v>
      </c>
      <c r="X9" s="64"/>
      <c r="Y9" s="64">
        <v>31185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36"/>
      <c r="AK9" s="36"/>
    </row>
    <row r="10" spans="1:37" ht="15" thickBot="1" x14ac:dyDescent="0.4">
      <c r="A10" s="77" t="s">
        <v>162</v>
      </c>
      <c r="B10" s="65" t="s">
        <v>161</v>
      </c>
      <c r="C10" s="77" t="s">
        <v>237</v>
      </c>
      <c r="D10" s="65" t="s">
        <v>236</v>
      </c>
      <c r="E10" s="49">
        <v>214285</v>
      </c>
      <c r="F10" s="55">
        <v>0</v>
      </c>
      <c r="G10" s="61">
        <f>F10+E10</f>
        <v>214285</v>
      </c>
      <c r="H10" s="49">
        <f>SUM(J10:AJ10)</f>
        <v>200922</v>
      </c>
      <c r="I10" s="49">
        <f>E10-H10</f>
        <v>13363</v>
      </c>
      <c r="J10" s="64"/>
      <c r="K10" s="64"/>
      <c r="L10" s="64"/>
      <c r="M10" s="64"/>
      <c r="N10" s="64"/>
      <c r="O10" s="64">
        <v>45918</v>
      </c>
      <c r="P10" s="64"/>
      <c r="Q10" s="64">
        <v>85838</v>
      </c>
      <c r="R10" s="64">
        <v>10777</v>
      </c>
      <c r="S10" s="64">
        <v>12767</v>
      </c>
      <c r="T10" s="64">
        <v>6495</v>
      </c>
      <c r="U10" s="64"/>
      <c r="V10" s="64"/>
      <c r="W10" s="64"/>
      <c r="X10" s="64">
        <v>39127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7" ht="15" thickBot="1" x14ac:dyDescent="0.4">
      <c r="A11" s="12"/>
      <c r="B11" s="12"/>
      <c r="C11" s="12"/>
      <c r="D11" s="12"/>
      <c r="E11" s="49"/>
      <c r="F11" s="55"/>
      <c r="G11" s="61"/>
      <c r="H11" s="49"/>
      <c r="I11" s="4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7" ht="15" thickBot="1" x14ac:dyDescent="0.4">
      <c r="A12" s="8" t="s">
        <v>0</v>
      </c>
      <c r="B12" s="8"/>
      <c r="C12" s="8"/>
      <c r="D12" s="8"/>
      <c r="E12" s="7">
        <f>SUM(E9:E11)</f>
        <v>405603</v>
      </c>
      <c r="F12" s="53">
        <f>SUM(F8:F11)</f>
        <v>0</v>
      </c>
      <c r="G12" s="58">
        <f>SUM(G7:G11)</f>
        <v>405603</v>
      </c>
      <c r="H12" s="7">
        <f t="shared" ref="H12:AI12" si="0">SUM(H9:H11)</f>
        <v>330459</v>
      </c>
      <c r="I12" s="7">
        <f t="shared" si="0"/>
        <v>75144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54929</v>
      </c>
      <c r="P12" s="41">
        <f t="shared" si="0"/>
        <v>216</v>
      </c>
      <c r="Q12" s="41">
        <f t="shared" si="0"/>
        <v>85946</v>
      </c>
      <c r="R12" s="41">
        <f t="shared" si="0"/>
        <v>10777</v>
      </c>
      <c r="S12" s="41">
        <f t="shared" si="0"/>
        <v>35342</v>
      </c>
      <c r="T12" s="41">
        <f t="shared" si="0"/>
        <v>13937</v>
      </c>
      <c r="U12" s="41">
        <f t="shared" si="0"/>
        <v>7377</v>
      </c>
      <c r="V12" s="41">
        <f t="shared" si="0"/>
        <v>0</v>
      </c>
      <c r="W12" s="41">
        <f t="shared" si="0"/>
        <v>51623</v>
      </c>
      <c r="X12" s="41">
        <f t="shared" si="0"/>
        <v>39127</v>
      </c>
      <c r="Y12" s="41">
        <f t="shared" si="0"/>
        <v>31185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ref="AJ12:AK12" si="1">SUM(AJ9:AJ11)</f>
        <v>0</v>
      </c>
      <c r="AK12" s="41">
        <f t="shared" si="1"/>
        <v>0</v>
      </c>
    </row>
    <row r="13" spans="1:37" ht="14.55" x14ac:dyDescent="0.35"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</row>
    <row r="14" spans="1:37" ht="14.55" x14ac:dyDescent="0.35">
      <c r="D14" s="36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</row>
    <row r="15" spans="1:37" ht="14.55" x14ac:dyDescent="0.35">
      <c r="D15" s="36"/>
      <c r="E15" s="4"/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 s="14"/>
      <c r="AK15" s="14"/>
    </row>
    <row r="16" spans="1:37" ht="14.55" x14ac:dyDescent="0.35"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6:37" ht="14.55" x14ac:dyDescent="0.35">
      <c r="F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"/>
      <c r="AK17" s="14"/>
    </row>
    <row r="18" spans="6:37" ht="14.55" x14ac:dyDescent="0.3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6:37" ht="14.55" x14ac:dyDescent="0.3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6:37" ht="14.55" x14ac:dyDescent="0.3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6:37" ht="14.55" x14ac:dyDescent="0.3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"/>
      <c r="AK21" s="14"/>
    </row>
    <row r="22" spans="6:37" x14ac:dyDescent="0.3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6:37" x14ac:dyDescent="0.3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"/>
      <c r="AK23" s="14"/>
    </row>
    <row r="24" spans="6:37" x14ac:dyDescent="0.3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6:37" x14ac:dyDescent="0.3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6:37" x14ac:dyDescent="0.3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"/>
      <c r="AK26" s="14"/>
    </row>
    <row r="27" spans="6:37" x14ac:dyDescent="0.3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"/>
      <c r="AK27" s="14"/>
    </row>
    <row r="28" spans="6:37" x14ac:dyDescent="0.3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6:37" x14ac:dyDescent="0.3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6:37" x14ac:dyDescent="0.3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6:37" x14ac:dyDescent="0.3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6:37" x14ac:dyDescent="0.3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"/>
      <c r="AK32" s="14"/>
    </row>
    <row r="33" spans="6:37" x14ac:dyDescent="0.3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4"/>
      <c r="AK33" s="14"/>
    </row>
    <row r="34" spans="6:37" x14ac:dyDescent="0.3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6:37" x14ac:dyDescent="0.3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4"/>
      <c r="AK35" s="14"/>
    </row>
    <row r="36" spans="6:37" x14ac:dyDescent="0.3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6:37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6:37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"/>
      <c r="AK38" s="3"/>
    </row>
    <row r="39" spans="6:37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"/>
      <c r="AK39" s="3"/>
    </row>
    <row r="40" spans="6:37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"/>
      <c r="AK40" s="3"/>
    </row>
    <row r="41" spans="6:37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"/>
      <c r="AK41" s="3"/>
    </row>
    <row r="42" spans="6:37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"/>
      <c r="AK42" s="3"/>
    </row>
    <row r="43" spans="6:37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"/>
      <c r="AK43" s="3"/>
    </row>
    <row r="44" spans="6:37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"/>
    </row>
    <row r="45" spans="6:37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3"/>
    </row>
    <row r="46" spans="6:37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3"/>
    </row>
    <row r="47" spans="6:37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"/>
      <c r="AK47" s="3"/>
    </row>
    <row r="48" spans="6:37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"/>
      <c r="AK48" s="3"/>
    </row>
    <row r="49" spans="10:37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</row>
    <row r="50" spans="10:37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</row>
    <row r="51" spans="10:37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3"/>
    </row>
    <row r="52" spans="10:37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3"/>
    </row>
  </sheetData>
  <sheetProtection algorithmName="SHA-512" hashValue="EiD6OqosT8dXo/AEcl6EXHvL23LtNrNOcdg0Mt/2su2+m66IZeRYyGAeFJfewD/roXePXzFm+6ZXDbHg9JUuwg==" saltValue="n+vtIY4WlRSylgcAxtoP9Q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</sheetPr>
  <dimension ref="A1:AJ161"/>
  <sheetViews>
    <sheetView tabSelected="1" zoomScale="98" zoomScaleNormal="98" workbookViewId="0">
      <pane xSplit="7" ySplit="8" topLeftCell="AC9" activePane="bottomRight" state="frozen"/>
      <selection activeCell="D27" sqref="D27"/>
      <selection pane="topRight" activeCell="D27" sqref="D27"/>
      <selection pane="bottomLeft" activeCell="D27" sqref="D27"/>
      <selection pane="bottomRight" activeCell="A9" sqref="A9"/>
    </sheetView>
  </sheetViews>
  <sheetFormatPr defaultColWidth="9.109375" defaultRowHeight="14.4" x14ac:dyDescent="0.3"/>
  <cols>
    <col min="1" max="1" width="9.109375" style="36"/>
    <col min="2" max="2" width="32.109375" style="36" customWidth="1"/>
    <col min="3" max="3" width="12.109375" style="36" customWidth="1"/>
    <col min="4" max="4" width="31.109375" style="36" customWidth="1"/>
    <col min="5" max="5" width="14.88671875" style="36" customWidth="1"/>
    <col min="6" max="6" width="14.5546875" style="36" customWidth="1"/>
    <col min="7" max="7" width="18" style="36" customWidth="1"/>
    <col min="8" max="34" width="15.6640625" style="1" customWidth="1"/>
    <col min="35" max="36" width="21.33203125" customWidth="1"/>
    <col min="37" max="16384" width="9.109375" style="36"/>
  </cols>
  <sheetData>
    <row r="1" spans="1:36" ht="21" x14ac:dyDescent="0.5">
      <c r="A1" s="29" t="s">
        <v>122</v>
      </c>
      <c r="B1" s="25"/>
      <c r="C1" s="28" t="s">
        <v>206</v>
      </c>
      <c r="D1" s="28"/>
      <c r="E1" s="28"/>
      <c r="F1" s="29"/>
      <c r="G1" s="27"/>
      <c r="H1" s="30"/>
      <c r="I1" s="30"/>
      <c r="J1" s="28"/>
      <c r="K1" s="28"/>
      <c r="L1" s="28" t="str">
        <f>$C$1</f>
        <v xml:space="preserve">Turnaround Network Project </v>
      </c>
      <c r="M1" s="29"/>
      <c r="N1" s="29"/>
      <c r="O1" s="27"/>
      <c r="P1" s="27"/>
      <c r="Q1" s="30"/>
      <c r="R1" s="28" t="str">
        <f>$C$1</f>
        <v xml:space="preserve">Turnaround Network Project </v>
      </c>
      <c r="S1" s="28"/>
      <c r="T1" s="28"/>
      <c r="U1" s="29"/>
      <c r="V1" s="29"/>
      <c r="W1" s="28"/>
      <c r="X1" s="28"/>
      <c r="Y1" s="28" t="str">
        <f>C1</f>
        <v xml:space="preserve">Turnaround Network Project </v>
      </c>
      <c r="Z1" s="29"/>
      <c r="AA1" s="27"/>
      <c r="AB1" s="27"/>
      <c r="AC1" s="30"/>
      <c r="AD1" s="30"/>
      <c r="AE1" s="28" t="str">
        <f>C1</f>
        <v xml:space="preserve">Turnaround Network Project </v>
      </c>
      <c r="AF1" s="28"/>
      <c r="AG1" s="29"/>
      <c r="AH1" s="29"/>
      <c r="AI1" s="29"/>
      <c r="AJ1" s="29"/>
    </row>
    <row r="2" spans="1:36" ht="21" x14ac:dyDescent="0.5">
      <c r="A2" s="29" t="s">
        <v>446</v>
      </c>
      <c r="B2" s="25"/>
      <c r="C2" s="28" t="s">
        <v>120</v>
      </c>
      <c r="D2" s="28"/>
      <c r="E2" s="51"/>
      <c r="F2" s="31"/>
      <c r="G2" s="34"/>
      <c r="H2" s="30"/>
      <c r="I2" s="30"/>
      <c r="J2" s="31"/>
      <c r="K2" s="31"/>
      <c r="L2" s="31" t="str">
        <f>"FY"&amp;$C$4</f>
        <v>FY2017-18</v>
      </c>
      <c r="M2" s="32"/>
      <c r="N2" s="32"/>
      <c r="O2" s="34"/>
      <c r="P2" s="34"/>
      <c r="Q2" s="34"/>
      <c r="R2" s="31" t="str">
        <f>"FY"&amp;$C$4</f>
        <v>FY2017-18</v>
      </c>
      <c r="S2" s="31"/>
      <c r="T2" s="31"/>
      <c r="U2" s="32"/>
      <c r="V2" s="32"/>
      <c r="W2" s="31"/>
      <c r="X2" s="31"/>
      <c r="Y2" s="31" t="str">
        <f>"FY"&amp;C4</f>
        <v>FY2017-18</v>
      </c>
      <c r="Z2" s="32"/>
      <c r="AA2" s="34"/>
      <c r="AB2" s="34"/>
      <c r="AC2" s="34"/>
      <c r="AD2" s="34"/>
      <c r="AE2" s="31" t="str">
        <f>"FY"&amp;C4</f>
        <v>FY2017-18</v>
      </c>
      <c r="AF2" s="31"/>
      <c r="AG2" s="32"/>
      <c r="AH2" s="32"/>
      <c r="AI2" s="29"/>
      <c r="AJ2" s="29"/>
    </row>
    <row r="3" spans="1:36" ht="15.75" customHeight="1" x14ac:dyDescent="0.5">
      <c r="A3" s="31" t="s">
        <v>119</v>
      </c>
      <c r="B3" s="25"/>
      <c r="C3" s="32">
        <v>5010</v>
      </c>
      <c r="D3" s="28"/>
      <c r="E3" s="32"/>
      <c r="F3" s="31"/>
      <c r="G3" s="3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2"/>
      <c r="AJ3" s="32"/>
    </row>
    <row r="4" spans="1:36" ht="13.5" customHeight="1" x14ac:dyDescent="0.5">
      <c r="A4" s="31" t="s">
        <v>118</v>
      </c>
      <c r="B4" s="25"/>
      <c r="C4" s="32" t="s">
        <v>117</v>
      </c>
      <c r="D4" s="28"/>
      <c r="E4" s="32"/>
      <c r="F4" s="31"/>
      <c r="G4" s="3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24"/>
      <c r="AF4" s="30"/>
      <c r="AG4" s="30"/>
      <c r="AH4" s="30"/>
      <c r="AI4" s="30"/>
      <c r="AJ4" s="30"/>
    </row>
    <row r="5" spans="1:36" ht="15.75" customHeight="1" x14ac:dyDescent="0.5">
      <c r="A5" s="31" t="s">
        <v>116</v>
      </c>
      <c r="B5" s="25"/>
      <c r="C5" s="31" t="s">
        <v>477</v>
      </c>
      <c r="D5" s="28"/>
      <c r="E5" s="31"/>
      <c r="F5" s="34"/>
      <c r="G5" s="34"/>
      <c r="H5" s="26"/>
      <c r="I5" s="26"/>
      <c r="J5" s="26"/>
      <c r="K5" s="26"/>
      <c r="L5" s="26"/>
      <c r="M5" s="24"/>
      <c r="N5" s="24"/>
      <c r="O5" s="24"/>
      <c r="P5" s="24"/>
      <c r="Q5" s="24"/>
      <c r="R5" s="24"/>
      <c r="S5" s="24"/>
      <c r="T5" s="24"/>
      <c r="U5" s="24"/>
      <c r="V5" s="24"/>
      <c r="W5" s="26"/>
      <c r="X5" s="26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0"/>
      <c r="AJ5" s="30"/>
    </row>
    <row r="6" spans="1:36" ht="15.75" customHeight="1" x14ac:dyDescent="0.5">
      <c r="A6" s="31" t="s">
        <v>115</v>
      </c>
      <c r="B6" s="25"/>
      <c r="C6" s="31" t="s">
        <v>114</v>
      </c>
      <c r="D6" s="28"/>
      <c r="E6" s="31"/>
      <c r="F6" s="34"/>
      <c r="G6" s="34"/>
      <c r="H6" s="26"/>
      <c r="I6" s="26"/>
      <c r="J6" s="26"/>
      <c r="K6" s="26"/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6"/>
      <c r="X6" s="26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 thickBot="1" x14ac:dyDescent="0.4">
      <c r="A7" s="25"/>
      <c r="B7" s="25"/>
      <c r="C7" s="25"/>
      <c r="D7" s="25"/>
      <c r="E7" s="25"/>
      <c r="F7" s="25"/>
      <c r="G7" s="2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29.55" thickBot="1" x14ac:dyDescent="0.4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107</v>
      </c>
      <c r="F8" s="22" t="s">
        <v>106</v>
      </c>
      <c r="G8" s="50" t="s">
        <v>105</v>
      </c>
      <c r="H8" s="20" t="s">
        <v>104</v>
      </c>
      <c r="I8" s="19" t="s">
        <v>103</v>
      </c>
      <c r="J8" s="20" t="s">
        <v>102</v>
      </c>
      <c r="K8" s="19" t="s">
        <v>101</v>
      </c>
      <c r="L8" s="20" t="s">
        <v>100</v>
      </c>
      <c r="M8" s="19" t="s">
        <v>99</v>
      </c>
      <c r="N8" s="19" t="s">
        <v>98</v>
      </c>
      <c r="O8" s="19" t="s">
        <v>97</v>
      </c>
      <c r="P8" s="19" t="s">
        <v>96</v>
      </c>
      <c r="Q8" s="19" t="s">
        <v>95</v>
      </c>
      <c r="R8" s="19" t="s">
        <v>94</v>
      </c>
      <c r="S8" s="19" t="s">
        <v>93</v>
      </c>
      <c r="T8" s="20" t="s">
        <v>92</v>
      </c>
      <c r="U8" s="19" t="s">
        <v>91</v>
      </c>
      <c r="V8" s="19" t="s">
        <v>90</v>
      </c>
      <c r="W8" s="19" t="s">
        <v>89</v>
      </c>
      <c r="X8" s="20" t="s">
        <v>88</v>
      </c>
      <c r="Y8" s="19" t="s">
        <v>87</v>
      </c>
      <c r="Z8" s="19" t="s">
        <v>86</v>
      </c>
      <c r="AA8" s="19" t="s">
        <v>85</v>
      </c>
      <c r="AB8" s="19" t="s">
        <v>84</v>
      </c>
      <c r="AC8" s="19" t="s">
        <v>83</v>
      </c>
      <c r="AD8" s="19" t="s">
        <v>82</v>
      </c>
      <c r="AE8" s="19" t="s">
        <v>81</v>
      </c>
      <c r="AF8" s="20" t="s">
        <v>80</v>
      </c>
      <c r="AG8" s="19" t="s">
        <v>79</v>
      </c>
      <c r="AH8" s="19" t="s">
        <v>78</v>
      </c>
      <c r="AI8" s="22" t="s">
        <v>292</v>
      </c>
      <c r="AJ8" s="22" t="s">
        <v>428</v>
      </c>
    </row>
    <row r="9" spans="1:36" ht="15" customHeight="1" thickBot="1" x14ac:dyDescent="0.35">
      <c r="A9" s="74" t="s">
        <v>201</v>
      </c>
      <c r="B9" s="48" t="s">
        <v>200</v>
      </c>
      <c r="C9" s="74" t="s">
        <v>205</v>
      </c>
      <c r="D9" s="48" t="s">
        <v>204</v>
      </c>
      <c r="E9" s="49">
        <v>70000</v>
      </c>
      <c r="F9" s="44">
        <f t="shared" ref="F9:F19" si="0">SUM(H9:AH9)</f>
        <v>70000</v>
      </c>
      <c r="G9" s="44">
        <f t="shared" ref="G9:G52" si="1">E9-F9</f>
        <v>0</v>
      </c>
      <c r="H9" s="9"/>
      <c r="I9" s="9"/>
      <c r="J9" s="9"/>
      <c r="K9" s="9">
        <v>24339</v>
      </c>
      <c r="L9" s="9"/>
      <c r="M9" s="9"/>
      <c r="N9" s="9">
        <v>2902</v>
      </c>
      <c r="O9" s="9">
        <f>3701+221</f>
        <v>3922</v>
      </c>
      <c r="P9" s="9">
        <v>1443</v>
      </c>
      <c r="Q9" s="9"/>
      <c r="R9" s="9">
        <v>12460</v>
      </c>
      <c r="S9" s="9">
        <v>2636</v>
      </c>
      <c r="T9" s="9">
        <v>12915</v>
      </c>
      <c r="U9" s="9"/>
      <c r="V9" s="9">
        <v>767</v>
      </c>
      <c r="W9" s="9">
        <v>8616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6" ht="15" customHeight="1" thickBot="1" x14ac:dyDescent="0.35">
      <c r="A10" s="74" t="s">
        <v>201</v>
      </c>
      <c r="B10" s="48" t="s">
        <v>200</v>
      </c>
      <c r="C10" s="74" t="s">
        <v>203</v>
      </c>
      <c r="D10" s="48" t="s">
        <v>202</v>
      </c>
      <c r="E10" s="49">
        <v>50000</v>
      </c>
      <c r="F10" s="44">
        <f t="shared" si="0"/>
        <v>50000</v>
      </c>
      <c r="G10" s="44">
        <f t="shared" si="1"/>
        <v>0</v>
      </c>
      <c r="H10" s="9"/>
      <c r="I10" s="9"/>
      <c r="J10" s="9"/>
      <c r="K10" s="9">
        <v>12476</v>
      </c>
      <c r="L10" s="9"/>
      <c r="M10" s="9"/>
      <c r="N10" s="9">
        <v>8927</v>
      </c>
      <c r="O10" s="9">
        <v>1396</v>
      </c>
      <c r="P10" s="9">
        <v>1583</v>
      </c>
      <c r="Q10" s="9"/>
      <c r="R10" s="9">
        <v>5132</v>
      </c>
      <c r="S10" s="9">
        <v>1069</v>
      </c>
      <c r="T10" s="9">
        <v>739</v>
      </c>
      <c r="U10" s="9"/>
      <c r="V10" s="9">
        <v>12017</v>
      </c>
      <c r="W10" s="9">
        <v>6661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6" ht="15" customHeight="1" thickBot="1" x14ac:dyDescent="0.35">
      <c r="A11" s="74" t="s">
        <v>201</v>
      </c>
      <c r="B11" s="48" t="s">
        <v>200</v>
      </c>
      <c r="C11" s="74" t="s">
        <v>199</v>
      </c>
      <c r="D11" s="48" t="s">
        <v>198</v>
      </c>
      <c r="E11" s="49">
        <v>50000</v>
      </c>
      <c r="F11" s="44">
        <f t="shared" si="0"/>
        <v>50000</v>
      </c>
      <c r="G11" s="44">
        <f t="shared" si="1"/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17987</v>
      </c>
      <c r="U11" s="9"/>
      <c r="V11" s="9">
        <v>5887</v>
      </c>
      <c r="W11" s="9">
        <v>26126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ht="15" customHeight="1" thickBot="1" x14ac:dyDescent="0.35">
      <c r="A12" s="74" t="s">
        <v>201</v>
      </c>
      <c r="B12" s="48" t="s">
        <v>200</v>
      </c>
      <c r="C12" s="74"/>
      <c r="D12" s="48" t="s">
        <v>132</v>
      </c>
      <c r="E12" s="49">
        <v>50000</v>
      </c>
      <c r="F12" s="44">
        <f t="shared" si="0"/>
        <v>50000</v>
      </c>
      <c r="G12" s="44">
        <f t="shared" si="1"/>
        <v>0</v>
      </c>
      <c r="H12" s="9"/>
      <c r="I12" s="9"/>
      <c r="J12" s="9"/>
      <c r="K12" s="9">
        <v>6988</v>
      </c>
      <c r="L12" s="9"/>
      <c r="M12" s="9"/>
      <c r="N12" s="9">
        <v>683</v>
      </c>
      <c r="O12" s="9">
        <f>4536+11236</f>
        <v>15772</v>
      </c>
      <c r="P12" s="9">
        <v>547</v>
      </c>
      <c r="Q12" s="9"/>
      <c r="R12" s="9">
        <v>3658</v>
      </c>
      <c r="S12" s="9"/>
      <c r="T12" s="9">
        <v>58</v>
      </c>
      <c r="U12" s="9"/>
      <c r="V12" s="9"/>
      <c r="W12" s="9">
        <v>22294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36"/>
      <c r="AJ12" s="36"/>
    </row>
    <row r="13" spans="1:36" ht="15" customHeight="1" thickBot="1" x14ac:dyDescent="0.35">
      <c r="A13" s="74" t="s">
        <v>71</v>
      </c>
      <c r="B13" s="48" t="s">
        <v>197</v>
      </c>
      <c r="C13" s="74" t="s">
        <v>196</v>
      </c>
      <c r="D13" s="48" t="s">
        <v>195</v>
      </c>
      <c r="E13" s="49">
        <v>50000</v>
      </c>
      <c r="F13" s="44">
        <f t="shared" si="0"/>
        <v>47664</v>
      </c>
      <c r="G13" s="44">
        <f t="shared" si="1"/>
        <v>2336</v>
      </c>
      <c r="H13" s="9"/>
      <c r="I13" s="9"/>
      <c r="J13" s="9"/>
      <c r="K13" s="9"/>
      <c r="L13" s="9"/>
      <c r="M13" s="9">
        <v>756</v>
      </c>
      <c r="N13" s="9">
        <v>8267</v>
      </c>
      <c r="O13" s="9">
        <v>3269</v>
      </c>
      <c r="P13" s="9">
        <v>3460</v>
      </c>
      <c r="Q13" s="9"/>
      <c r="R13" s="9">
        <v>27622</v>
      </c>
      <c r="S13" s="9"/>
      <c r="T13" s="9">
        <v>1574</v>
      </c>
      <c r="U13" s="9">
        <f>1574+1142</f>
        <v>2716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6" ht="15" customHeight="1" thickBot="1" x14ac:dyDescent="0.35">
      <c r="A14" s="74" t="s">
        <v>71</v>
      </c>
      <c r="B14" s="48" t="s">
        <v>197</v>
      </c>
      <c r="C14" s="74"/>
      <c r="D14" s="48" t="s">
        <v>132</v>
      </c>
      <c r="E14" s="49">
        <v>10000</v>
      </c>
      <c r="F14" s="44">
        <f t="shared" si="0"/>
        <v>10000</v>
      </c>
      <c r="G14" s="44">
        <f t="shared" si="1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10000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6" ht="15" customHeight="1" thickBot="1" x14ac:dyDescent="0.35">
      <c r="A15" s="74" t="s">
        <v>52</v>
      </c>
      <c r="B15" s="48" t="s">
        <v>189</v>
      </c>
      <c r="C15" s="74" t="s">
        <v>194</v>
      </c>
      <c r="D15" s="48" t="s">
        <v>193</v>
      </c>
      <c r="E15" s="49">
        <v>50000</v>
      </c>
      <c r="F15" s="44">
        <f t="shared" si="0"/>
        <v>46846</v>
      </c>
      <c r="G15" s="44">
        <f t="shared" si="1"/>
        <v>3154</v>
      </c>
      <c r="H15" s="9"/>
      <c r="I15" s="9"/>
      <c r="J15" s="9"/>
      <c r="K15" s="9"/>
      <c r="L15" s="9"/>
      <c r="M15" s="9">
        <v>3212</v>
      </c>
      <c r="N15" s="9">
        <v>1201</v>
      </c>
      <c r="O15" s="9">
        <v>6330</v>
      </c>
      <c r="P15" s="9">
        <v>1318</v>
      </c>
      <c r="Q15" s="9">
        <v>1080</v>
      </c>
      <c r="R15" s="9">
        <v>2657</v>
      </c>
      <c r="S15" s="9"/>
      <c r="T15" s="9"/>
      <c r="U15" s="9">
        <v>6225</v>
      </c>
      <c r="V15" s="9"/>
      <c r="W15" s="9">
        <v>24823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6" ht="15" customHeight="1" thickBot="1" x14ac:dyDescent="0.35">
      <c r="A16" s="74" t="s">
        <v>52</v>
      </c>
      <c r="B16" s="48" t="s">
        <v>189</v>
      </c>
      <c r="C16" s="74" t="s">
        <v>469</v>
      </c>
      <c r="D16" s="48" t="s">
        <v>192</v>
      </c>
      <c r="E16" s="49">
        <v>50000</v>
      </c>
      <c r="F16" s="44">
        <f t="shared" si="0"/>
        <v>48298</v>
      </c>
      <c r="G16" s="44">
        <f t="shared" si="1"/>
        <v>1702</v>
      </c>
      <c r="H16" s="9"/>
      <c r="I16" s="9"/>
      <c r="J16" s="9"/>
      <c r="K16" s="9">
        <v>19049</v>
      </c>
      <c r="L16" s="9">
        <v>1523</v>
      </c>
      <c r="M16" s="9">
        <v>2161</v>
      </c>
      <c r="N16" s="9"/>
      <c r="O16" s="9"/>
      <c r="P16" s="9"/>
      <c r="Q16" s="9"/>
      <c r="R16" s="9"/>
      <c r="S16" s="9"/>
      <c r="T16" s="9"/>
      <c r="U16" s="9">
        <v>24541</v>
      </c>
      <c r="V16" s="9"/>
      <c r="W16" s="9">
        <v>1024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4"/>
      <c r="AJ16" s="14"/>
    </row>
    <row r="17" spans="1:36" ht="15" customHeight="1" thickBot="1" x14ac:dyDescent="0.35">
      <c r="A17" s="74" t="s">
        <v>52</v>
      </c>
      <c r="B17" s="48" t="s">
        <v>189</v>
      </c>
      <c r="C17" s="74" t="s">
        <v>191</v>
      </c>
      <c r="D17" s="48" t="s">
        <v>190</v>
      </c>
      <c r="E17" s="49">
        <v>50000</v>
      </c>
      <c r="F17" s="44">
        <f t="shared" si="0"/>
        <v>46097</v>
      </c>
      <c r="G17" s="44">
        <f t="shared" si="1"/>
        <v>3903</v>
      </c>
      <c r="H17" s="9"/>
      <c r="I17" s="9"/>
      <c r="J17" s="9"/>
      <c r="K17" s="9"/>
      <c r="L17" s="9"/>
      <c r="M17" s="9">
        <v>14676</v>
      </c>
      <c r="N17" s="9">
        <v>2348</v>
      </c>
      <c r="O17" s="9">
        <v>914</v>
      </c>
      <c r="P17" s="9"/>
      <c r="Q17" s="9">
        <v>18598</v>
      </c>
      <c r="R17" s="9">
        <v>1617</v>
      </c>
      <c r="S17" s="9">
        <v>1262</v>
      </c>
      <c r="T17" s="9"/>
      <c r="U17" s="9"/>
      <c r="V17" s="9"/>
      <c r="W17" s="9">
        <v>6682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6" ht="15" customHeight="1" thickBot="1" x14ac:dyDescent="0.35">
      <c r="A18" s="74" t="s">
        <v>52</v>
      </c>
      <c r="B18" s="48" t="s">
        <v>189</v>
      </c>
      <c r="C18" s="74" t="s">
        <v>188</v>
      </c>
      <c r="D18" s="48" t="s">
        <v>187</v>
      </c>
      <c r="E18" s="49">
        <v>50000</v>
      </c>
      <c r="F18" s="44">
        <f t="shared" si="0"/>
        <v>50000</v>
      </c>
      <c r="G18" s="44">
        <f t="shared" si="1"/>
        <v>0</v>
      </c>
      <c r="H18" s="9"/>
      <c r="I18" s="9"/>
      <c r="J18" s="9"/>
      <c r="K18" s="9"/>
      <c r="L18" s="9">
        <v>20796</v>
      </c>
      <c r="M18" s="9">
        <v>16549</v>
      </c>
      <c r="N18" s="9"/>
      <c r="O18" s="9"/>
      <c r="P18" s="9"/>
      <c r="Q18" s="9"/>
      <c r="R18" s="9"/>
      <c r="S18" s="9">
        <v>12655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6" ht="15" customHeight="1" thickBot="1" x14ac:dyDescent="0.35">
      <c r="A19" s="74" t="s">
        <v>52</v>
      </c>
      <c r="B19" s="48" t="s">
        <v>189</v>
      </c>
      <c r="C19" s="74"/>
      <c r="D19" s="48" t="s">
        <v>132</v>
      </c>
      <c r="E19" s="49">
        <v>50000</v>
      </c>
      <c r="F19" s="44">
        <f t="shared" si="0"/>
        <v>29825</v>
      </c>
      <c r="G19" s="44">
        <f t="shared" si="1"/>
        <v>20175</v>
      </c>
      <c r="H19" s="9"/>
      <c r="I19" s="9"/>
      <c r="J19" s="9"/>
      <c r="K19" s="9"/>
      <c r="L19" s="9"/>
      <c r="M19" s="9">
        <v>27625</v>
      </c>
      <c r="N19" s="9"/>
      <c r="O19" s="9">
        <v>2200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4"/>
      <c r="AJ19" s="14"/>
    </row>
    <row r="20" spans="1:36" ht="15" customHeight="1" thickBot="1" x14ac:dyDescent="0.35">
      <c r="A20" s="74" t="s">
        <v>463</v>
      </c>
      <c r="B20" s="48" t="s">
        <v>464</v>
      </c>
      <c r="C20" s="74" t="s">
        <v>465</v>
      </c>
      <c r="D20" s="48" t="s">
        <v>466</v>
      </c>
      <c r="E20" s="44">
        <v>18176</v>
      </c>
      <c r="F20" s="44">
        <v>18176</v>
      </c>
      <c r="G20" s="44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18176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6" ht="15" customHeight="1" thickBot="1" x14ac:dyDescent="0.35">
      <c r="A21" s="74" t="s">
        <v>185</v>
      </c>
      <c r="B21" s="48" t="s">
        <v>184</v>
      </c>
      <c r="C21" s="74" t="s">
        <v>183</v>
      </c>
      <c r="D21" s="48" t="s">
        <v>182</v>
      </c>
      <c r="E21" s="44">
        <v>70000</v>
      </c>
      <c r="F21" s="44">
        <f t="shared" ref="F21:F52" si="2">SUM(H21:AH21)</f>
        <v>64908</v>
      </c>
      <c r="G21" s="44">
        <f t="shared" si="1"/>
        <v>5092</v>
      </c>
      <c r="H21" s="9"/>
      <c r="I21" s="9"/>
      <c r="J21" s="9"/>
      <c r="K21" s="9"/>
      <c r="L21" s="9"/>
      <c r="M21" s="9">
        <v>31795</v>
      </c>
      <c r="N21" s="9"/>
      <c r="O21" s="9"/>
      <c r="P21" s="9"/>
      <c r="Q21" s="9">
        <v>8645</v>
      </c>
      <c r="R21" s="9"/>
      <c r="S21" s="9"/>
      <c r="T21" s="9"/>
      <c r="U21" s="9"/>
      <c r="V21" s="9">
        <v>19422</v>
      </c>
      <c r="W21" s="9"/>
      <c r="X21" s="9"/>
      <c r="Y21" s="9"/>
      <c r="Z21" s="9"/>
      <c r="AA21" s="9"/>
      <c r="AB21" s="9"/>
      <c r="AC21" s="9">
        <v>5046</v>
      </c>
      <c r="AD21" s="9"/>
      <c r="AE21" s="9"/>
      <c r="AF21" s="9"/>
      <c r="AG21" s="9"/>
      <c r="AH21" s="9"/>
      <c r="AI21" s="14"/>
      <c r="AJ21" s="14"/>
    </row>
    <row r="22" spans="1:36" ht="15" thickBot="1" x14ac:dyDescent="0.35">
      <c r="A22" s="74" t="s">
        <v>185</v>
      </c>
      <c r="B22" s="48" t="s">
        <v>186</v>
      </c>
      <c r="C22" s="74"/>
      <c r="D22" s="48" t="s">
        <v>132</v>
      </c>
      <c r="E22" s="44">
        <v>10000</v>
      </c>
      <c r="F22" s="44">
        <f t="shared" si="2"/>
        <v>8403</v>
      </c>
      <c r="G22" s="44">
        <f t="shared" si="1"/>
        <v>1597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1838</v>
      </c>
      <c r="S22" s="9"/>
      <c r="T22" s="9"/>
      <c r="U22" s="9"/>
      <c r="V22" s="9">
        <v>6565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6" ht="15" customHeight="1" thickBot="1" x14ac:dyDescent="0.35">
      <c r="A23" s="74" t="s">
        <v>173</v>
      </c>
      <c r="B23" s="48" t="s">
        <v>172</v>
      </c>
      <c r="C23" s="74" t="s">
        <v>181</v>
      </c>
      <c r="D23" s="48" t="s">
        <v>180</v>
      </c>
      <c r="E23" s="44">
        <v>70000</v>
      </c>
      <c r="F23" s="44">
        <f t="shared" si="2"/>
        <v>69545</v>
      </c>
      <c r="G23" s="44">
        <f t="shared" si="1"/>
        <v>455</v>
      </c>
      <c r="H23" s="9"/>
      <c r="I23" s="9">
        <v>5364</v>
      </c>
      <c r="J23" s="9"/>
      <c r="K23" s="9">
        <v>10951</v>
      </c>
      <c r="L23" s="9">
        <v>6713</v>
      </c>
      <c r="M23" s="9">
        <v>3582</v>
      </c>
      <c r="N23" s="9">
        <v>7162</v>
      </c>
      <c r="O23" s="9">
        <v>2041</v>
      </c>
      <c r="P23" s="9">
        <v>2100</v>
      </c>
      <c r="Q23" s="9">
        <v>4428</v>
      </c>
      <c r="R23" s="9">
        <v>10422</v>
      </c>
      <c r="S23" s="9"/>
      <c r="T23" s="9"/>
      <c r="U23" s="9">
        <v>16782</v>
      </c>
      <c r="V23" s="9"/>
      <c r="W23" s="9">
        <v>0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4"/>
      <c r="AJ23" s="14"/>
    </row>
    <row r="24" spans="1:36" ht="15" customHeight="1" thickBot="1" x14ac:dyDescent="0.35">
      <c r="A24" s="74" t="s">
        <v>173</v>
      </c>
      <c r="B24" s="48" t="s">
        <v>172</v>
      </c>
      <c r="C24" s="74" t="s">
        <v>175</v>
      </c>
      <c r="D24" s="48" t="s">
        <v>174</v>
      </c>
      <c r="E24" s="94">
        <v>50000</v>
      </c>
      <c r="F24" s="94">
        <f t="shared" si="2"/>
        <v>48223</v>
      </c>
      <c r="G24" s="94">
        <f t="shared" si="1"/>
        <v>1777</v>
      </c>
      <c r="H24" s="95"/>
      <c r="I24" s="95"/>
      <c r="J24" s="95"/>
      <c r="K24" s="95"/>
      <c r="L24" s="95">
        <v>6440</v>
      </c>
      <c r="M24" s="95">
        <v>143</v>
      </c>
      <c r="N24" s="95">
        <v>7257</v>
      </c>
      <c r="O24" s="95"/>
      <c r="P24" s="95">
        <v>6377</v>
      </c>
      <c r="Q24" s="95">
        <v>966</v>
      </c>
      <c r="R24" s="95">
        <v>191</v>
      </c>
      <c r="S24" s="95"/>
      <c r="T24" s="95"/>
      <c r="U24" s="95">
        <v>26849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96"/>
    </row>
    <row r="25" spans="1:36" ht="15" customHeight="1" thickBot="1" x14ac:dyDescent="0.35">
      <c r="A25" s="74" t="s">
        <v>173</v>
      </c>
      <c r="B25" s="48" t="s">
        <v>172</v>
      </c>
      <c r="C25" s="74" t="s">
        <v>179</v>
      </c>
      <c r="D25" s="48" t="s">
        <v>178</v>
      </c>
      <c r="E25" s="94">
        <v>70000</v>
      </c>
      <c r="F25" s="94">
        <f t="shared" si="2"/>
        <v>67094</v>
      </c>
      <c r="G25" s="94">
        <f t="shared" si="1"/>
        <v>2906</v>
      </c>
      <c r="H25" s="95"/>
      <c r="I25" s="95"/>
      <c r="J25" s="95"/>
      <c r="K25" s="95"/>
      <c r="L25" s="95">
        <v>7500</v>
      </c>
      <c r="M25" s="95">
        <v>12005</v>
      </c>
      <c r="N25" s="95">
        <v>10831</v>
      </c>
      <c r="O25" s="95"/>
      <c r="P25" s="95">
        <v>10525</v>
      </c>
      <c r="Q25" s="95">
        <v>617</v>
      </c>
      <c r="R25" s="95">
        <v>3095</v>
      </c>
      <c r="S25" s="95"/>
      <c r="T25" s="95"/>
      <c r="U25" s="95">
        <v>22521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7"/>
      <c r="AJ25" s="97"/>
    </row>
    <row r="26" spans="1:36" ht="15" customHeight="1" thickBot="1" x14ac:dyDescent="0.35">
      <c r="A26" s="74" t="s">
        <v>173</v>
      </c>
      <c r="B26" s="48" t="s">
        <v>172</v>
      </c>
      <c r="C26" s="74" t="s">
        <v>177</v>
      </c>
      <c r="D26" s="48" t="s">
        <v>176</v>
      </c>
      <c r="E26" s="94">
        <v>70000</v>
      </c>
      <c r="F26" s="94">
        <f t="shared" si="2"/>
        <v>69999</v>
      </c>
      <c r="G26" s="94">
        <f t="shared" si="1"/>
        <v>1</v>
      </c>
      <c r="H26" s="95"/>
      <c r="I26" s="95">
        <v>6493</v>
      </c>
      <c r="J26" s="95"/>
      <c r="K26" s="95">
        <v>9338</v>
      </c>
      <c r="L26" s="95">
        <v>8976</v>
      </c>
      <c r="M26" s="95">
        <v>547</v>
      </c>
      <c r="N26" s="95">
        <v>9294</v>
      </c>
      <c r="O26" s="95">
        <v>564</v>
      </c>
      <c r="P26" s="95">
        <v>9020</v>
      </c>
      <c r="Q26" s="95">
        <v>11134</v>
      </c>
      <c r="R26" s="95"/>
      <c r="S26" s="95"/>
      <c r="T26" s="95"/>
      <c r="U26" s="95">
        <v>14633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7"/>
      <c r="AJ26" s="97"/>
    </row>
    <row r="27" spans="1:36" ht="15" customHeight="1" thickBot="1" x14ac:dyDescent="0.35">
      <c r="A27" s="74" t="s">
        <v>173</v>
      </c>
      <c r="B27" s="48" t="s">
        <v>172</v>
      </c>
      <c r="C27" s="74" t="s">
        <v>171</v>
      </c>
      <c r="D27" s="48" t="s">
        <v>170</v>
      </c>
      <c r="E27" s="94">
        <v>50000</v>
      </c>
      <c r="F27" s="94">
        <f t="shared" si="2"/>
        <v>50000</v>
      </c>
      <c r="G27" s="94">
        <f t="shared" si="1"/>
        <v>0</v>
      </c>
      <c r="H27" s="95"/>
      <c r="I27" s="95"/>
      <c r="J27" s="95"/>
      <c r="K27" s="95">
        <v>385</v>
      </c>
      <c r="L27" s="95">
        <v>8250</v>
      </c>
      <c r="M27" s="95"/>
      <c r="N27" s="95">
        <v>9064</v>
      </c>
      <c r="O27" s="95"/>
      <c r="P27" s="95">
        <v>8250</v>
      </c>
      <c r="Q27" s="95">
        <v>406</v>
      </c>
      <c r="R27" s="95">
        <v>489</v>
      </c>
      <c r="S27" s="95"/>
      <c r="T27" s="95"/>
      <c r="U27" s="95">
        <v>23156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6"/>
      <c r="AJ27" s="96"/>
    </row>
    <row r="28" spans="1:36" ht="15" customHeight="1" thickBot="1" x14ac:dyDescent="0.35">
      <c r="A28" s="74" t="s">
        <v>173</v>
      </c>
      <c r="B28" s="48" t="s">
        <v>172</v>
      </c>
      <c r="C28" s="74"/>
      <c r="D28" s="48" t="s">
        <v>132</v>
      </c>
      <c r="E28" s="44">
        <v>50000</v>
      </c>
      <c r="F28" s="44">
        <f t="shared" si="2"/>
        <v>49795</v>
      </c>
      <c r="G28" s="44">
        <f t="shared" si="1"/>
        <v>205</v>
      </c>
      <c r="H28" s="9"/>
      <c r="I28" s="9"/>
      <c r="J28" s="9"/>
      <c r="K28" s="9">
        <v>3160</v>
      </c>
      <c r="L28" s="9"/>
      <c r="M28" s="9">
        <v>3396</v>
      </c>
      <c r="N28" s="9">
        <v>3732</v>
      </c>
      <c r="O28" s="9">
        <v>1007</v>
      </c>
      <c r="P28" s="9">
        <v>3784</v>
      </c>
      <c r="Q28" s="9">
        <v>250</v>
      </c>
      <c r="R28" s="9">
        <v>917</v>
      </c>
      <c r="S28" s="9"/>
      <c r="T28" s="9"/>
      <c r="U28" s="9">
        <v>33549</v>
      </c>
      <c r="V28" s="9"/>
      <c r="W28" s="9">
        <v>0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6" ht="15" customHeight="1" thickBot="1" x14ac:dyDescent="0.35">
      <c r="A29" s="74" t="s">
        <v>16</v>
      </c>
      <c r="B29" s="48" t="s">
        <v>165</v>
      </c>
      <c r="C29" s="74" t="s">
        <v>167</v>
      </c>
      <c r="D29" s="48" t="s">
        <v>166</v>
      </c>
      <c r="E29" s="94">
        <v>50000</v>
      </c>
      <c r="F29" s="94">
        <f t="shared" si="2"/>
        <v>50000</v>
      </c>
      <c r="G29" s="94">
        <f t="shared" si="1"/>
        <v>0</v>
      </c>
      <c r="H29" s="95"/>
      <c r="I29" s="95"/>
      <c r="J29" s="95"/>
      <c r="K29" s="95">
        <v>10595</v>
      </c>
      <c r="L29" s="95">
        <v>8894</v>
      </c>
      <c r="M29" s="95">
        <v>6193</v>
      </c>
      <c r="N29" s="95">
        <v>606</v>
      </c>
      <c r="O29" s="95">
        <v>3149</v>
      </c>
      <c r="P29" s="95">
        <v>332</v>
      </c>
      <c r="Q29" s="95"/>
      <c r="R29" s="95">
        <v>724</v>
      </c>
      <c r="S29" s="95">
        <v>125</v>
      </c>
      <c r="T29" s="95"/>
      <c r="U29" s="95"/>
      <c r="V29" s="95">
        <v>19382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7"/>
      <c r="AJ29" s="97"/>
    </row>
    <row r="30" spans="1:36" ht="15" customHeight="1" thickBot="1" x14ac:dyDescent="0.35">
      <c r="A30" s="74" t="s">
        <v>16</v>
      </c>
      <c r="B30" s="48" t="s">
        <v>165</v>
      </c>
      <c r="C30" s="74" t="s">
        <v>164</v>
      </c>
      <c r="D30" s="48" t="s">
        <v>163</v>
      </c>
      <c r="E30" s="94">
        <v>50000</v>
      </c>
      <c r="F30" s="94">
        <f t="shared" si="2"/>
        <v>42146</v>
      </c>
      <c r="G30" s="94">
        <f t="shared" si="1"/>
        <v>7854</v>
      </c>
      <c r="H30" s="95"/>
      <c r="I30" s="95"/>
      <c r="J30" s="95"/>
      <c r="K30" s="95">
        <v>14241</v>
      </c>
      <c r="L30" s="95">
        <v>3521</v>
      </c>
      <c r="M30" s="95">
        <v>5558</v>
      </c>
      <c r="N30" s="95"/>
      <c r="O30" s="95"/>
      <c r="P30" s="95"/>
      <c r="Q30" s="95">
        <v>6086</v>
      </c>
      <c r="R30" s="95">
        <v>2430</v>
      </c>
      <c r="S30" s="95"/>
      <c r="T30" s="95"/>
      <c r="U30" s="95">
        <v>8801</v>
      </c>
      <c r="V30" s="95">
        <v>1509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7"/>
      <c r="AJ30" s="97"/>
    </row>
    <row r="31" spans="1:36" ht="15" customHeight="1" thickBot="1" x14ac:dyDescent="0.35">
      <c r="A31" s="78" t="s">
        <v>16</v>
      </c>
      <c r="B31" s="48" t="s">
        <v>165</v>
      </c>
      <c r="C31" s="74" t="s">
        <v>169</v>
      </c>
      <c r="D31" s="48" t="s">
        <v>168</v>
      </c>
      <c r="E31" s="94">
        <v>70000</v>
      </c>
      <c r="F31" s="94">
        <f t="shared" si="2"/>
        <v>70000</v>
      </c>
      <c r="G31" s="94">
        <f t="shared" si="1"/>
        <v>0</v>
      </c>
      <c r="H31" s="95"/>
      <c r="I31" s="95"/>
      <c r="J31" s="95"/>
      <c r="K31" s="95">
        <v>47162</v>
      </c>
      <c r="L31" s="95"/>
      <c r="M31" s="95">
        <v>1615</v>
      </c>
      <c r="N31" s="95">
        <v>8750</v>
      </c>
      <c r="O31" s="95">
        <v>1320</v>
      </c>
      <c r="P31" s="95">
        <v>6468</v>
      </c>
      <c r="Q31" s="95"/>
      <c r="R31" s="95">
        <v>1774</v>
      </c>
      <c r="S31" s="95">
        <v>2719</v>
      </c>
      <c r="T31" s="95"/>
      <c r="U31" s="95"/>
      <c r="V31" s="95">
        <v>192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7"/>
      <c r="AJ31" s="97"/>
    </row>
    <row r="32" spans="1:36" ht="15" customHeight="1" thickBot="1" x14ac:dyDescent="0.35">
      <c r="A32" s="74" t="s">
        <v>16</v>
      </c>
      <c r="B32" s="48" t="s">
        <v>165</v>
      </c>
      <c r="C32" s="74"/>
      <c r="D32" s="48" t="s">
        <v>132</v>
      </c>
      <c r="E32" s="94">
        <v>30000</v>
      </c>
      <c r="F32" s="94">
        <f t="shared" si="2"/>
        <v>30000</v>
      </c>
      <c r="G32" s="94">
        <f t="shared" si="1"/>
        <v>0</v>
      </c>
      <c r="H32" s="95"/>
      <c r="I32" s="95"/>
      <c r="J32" s="95"/>
      <c r="K32" s="95">
        <v>11190</v>
      </c>
      <c r="L32" s="95">
        <v>8517</v>
      </c>
      <c r="M32" s="95"/>
      <c r="N32" s="95"/>
      <c r="O32" s="95">
        <v>6179</v>
      </c>
      <c r="P32" s="95"/>
      <c r="Q32" s="95">
        <v>1216</v>
      </c>
      <c r="R32" s="95"/>
      <c r="S32" s="95"/>
      <c r="T32" s="95"/>
      <c r="U32" s="95"/>
      <c r="V32" s="95">
        <v>2898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7"/>
      <c r="AJ32" s="97"/>
    </row>
    <row r="33" spans="1:36" ht="15" customHeight="1" thickBot="1" x14ac:dyDescent="0.35">
      <c r="A33" s="74" t="s">
        <v>162</v>
      </c>
      <c r="B33" s="48" t="s">
        <v>161</v>
      </c>
      <c r="C33" s="74" t="s">
        <v>160</v>
      </c>
      <c r="D33" s="48" t="s">
        <v>159</v>
      </c>
      <c r="E33" s="94">
        <v>50000</v>
      </c>
      <c r="F33" s="94">
        <f t="shared" si="2"/>
        <v>50000</v>
      </c>
      <c r="G33" s="94">
        <f t="shared" si="1"/>
        <v>0</v>
      </c>
      <c r="H33" s="95"/>
      <c r="I33" s="95"/>
      <c r="J33" s="95"/>
      <c r="K33" s="95"/>
      <c r="L33" s="95"/>
      <c r="M33" s="95">
        <v>9076</v>
      </c>
      <c r="N33" s="95"/>
      <c r="O33" s="95"/>
      <c r="P33" s="95"/>
      <c r="Q33" s="95"/>
      <c r="R33" s="95">
        <v>18900</v>
      </c>
      <c r="S33" s="95"/>
      <c r="T33" s="95"/>
      <c r="U33" s="95"/>
      <c r="V33" s="95">
        <v>22024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6"/>
      <c r="AJ33" s="96"/>
    </row>
    <row r="34" spans="1:36" ht="15" customHeight="1" thickBot="1" x14ac:dyDescent="0.35">
      <c r="A34" s="74" t="s">
        <v>162</v>
      </c>
      <c r="B34" s="48" t="s">
        <v>161</v>
      </c>
      <c r="C34" s="74"/>
      <c r="D34" s="48" t="s">
        <v>132</v>
      </c>
      <c r="E34" s="94">
        <v>10000</v>
      </c>
      <c r="F34" s="94">
        <f t="shared" si="2"/>
        <v>10000</v>
      </c>
      <c r="G34" s="94">
        <f t="shared" si="1"/>
        <v>0</v>
      </c>
      <c r="H34" s="95"/>
      <c r="I34" s="95"/>
      <c r="J34" s="95"/>
      <c r="K34" s="95"/>
      <c r="L34" s="95"/>
      <c r="M34" s="95">
        <v>2000</v>
      </c>
      <c r="N34" s="95"/>
      <c r="O34" s="95"/>
      <c r="P34" s="95"/>
      <c r="Q34" s="95"/>
      <c r="R34" s="95"/>
      <c r="S34" s="95"/>
      <c r="T34" s="95"/>
      <c r="U34" s="95"/>
      <c r="V34" s="95">
        <v>8000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6"/>
      <c r="AJ34" s="96"/>
    </row>
    <row r="35" spans="1:36" ht="15" customHeight="1" thickBot="1" x14ac:dyDescent="0.35">
      <c r="A35" s="79" t="s">
        <v>154</v>
      </c>
      <c r="B35" s="45" t="s">
        <v>153</v>
      </c>
      <c r="C35" s="79" t="s">
        <v>158</v>
      </c>
      <c r="D35" s="45" t="s">
        <v>157</v>
      </c>
      <c r="E35" s="94">
        <v>50000</v>
      </c>
      <c r="F35" s="94">
        <f t="shared" si="2"/>
        <v>42057</v>
      </c>
      <c r="G35" s="94">
        <f t="shared" si="1"/>
        <v>7943</v>
      </c>
      <c r="H35" s="95">
        <v>220</v>
      </c>
      <c r="I35" s="95">
        <v>500</v>
      </c>
      <c r="J35" s="95"/>
      <c r="K35" s="95"/>
      <c r="L35" s="95"/>
      <c r="M35" s="95">
        <v>14462</v>
      </c>
      <c r="N35" s="95">
        <v>1157</v>
      </c>
      <c r="O35" s="95">
        <v>1330</v>
      </c>
      <c r="P35" s="95">
        <v>105</v>
      </c>
      <c r="Q35" s="95">
        <v>1489</v>
      </c>
      <c r="R35" s="95">
        <v>975</v>
      </c>
      <c r="S35" s="95">
        <v>13890</v>
      </c>
      <c r="T35" s="95">
        <v>4420</v>
      </c>
      <c r="U35" s="95">
        <v>3066</v>
      </c>
      <c r="V35" s="95">
        <v>443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96"/>
    </row>
    <row r="36" spans="1:36" ht="15" customHeight="1" thickBot="1" x14ac:dyDescent="0.35">
      <c r="A36" s="74" t="s">
        <v>154</v>
      </c>
      <c r="B36" s="48" t="s">
        <v>153</v>
      </c>
      <c r="C36" s="74" t="s">
        <v>156</v>
      </c>
      <c r="D36" s="48" t="s">
        <v>155</v>
      </c>
      <c r="E36" s="94">
        <v>50000</v>
      </c>
      <c r="F36" s="94">
        <f t="shared" si="2"/>
        <v>38117</v>
      </c>
      <c r="G36" s="94">
        <f t="shared" si="1"/>
        <v>11883</v>
      </c>
      <c r="H36" s="95">
        <v>44</v>
      </c>
      <c r="I36" s="95">
        <v>100</v>
      </c>
      <c r="J36" s="95"/>
      <c r="K36" s="95"/>
      <c r="L36" s="95"/>
      <c r="M36" s="95">
        <v>8966</v>
      </c>
      <c r="N36" s="95">
        <v>6439</v>
      </c>
      <c r="O36" s="95">
        <v>2658</v>
      </c>
      <c r="P36" s="95">
        <v>2878</v>
      </c>
      <c r="Q36" s="95">
        <v>1640</v>
      </c>
      <c r="R36" s="95">
        <v>3266</v>
      </c>
      <c r="S36" s="95">
        <v>1689</v>
      </c>
      <c r="T36" s="95">
        <v>10142</v>
      </c>
      <c r="U36" s="95"/>
      <c r="V36" s="95">
        <v>295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7"/>
      <c r="AJ36" s="97"/>
    </row>
    <row r="37" spans="1:36" ht="15" customHeight="1" thickBot="1" x14ac:dyDescent="0.35">
      <c r="A37" s="74" t="s">
        <v>154</v>
      </c>
      <c r="B37" s="48" t="s">
        <v>153</v>
      </c>
      <c r="C37" s="74" t="s">
        <v>152</v>
      </c>
      <c r="D37" s="48" t="s">
        <v>151</v>
      </c>
      <c r="E37" s="94">
        <v>50000</v>
      </c>
      <c r="F37" s="94">
        <f t="shared" si="2"/>
        <v>42688.59</v>
      </c>
      <c r="G37" s="94">
        <f t="shared" si="1"/>
        <v>7311.4100000000035</v>
      </c>
      <c r="H37" s="95"/>
      <c r="I37" s="95"/>
      <c r="J37" s="95"/>
      <c r="K37" s="95"/>
      <c r="L37" s="95"/>
      <c r="M37" s="95">
        <v>13890</v>
      </c>
      <c r="N37" s="95">
        <v>9823</v>
      </c>
      <c r="O37" s="95">
        <v>2067</v>
      </c>
      <c r="P37" s="95">
        <v>3807</v>
      </c>
      <c r="Q37" s="95">
        <v>2316</v>
      </c>
      <c r="R37" s="95">
        <v>5418</v>
      </c>
      <c r="S37" s="95">
        <v>6216</v>
      </c>
      <c r="T37" s="95"/>
      <c r="U37" s="95"/>
      <c r="V37" s="95"/>
      <c r="W37" s="95">
        <v>-848.41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7"/>
      <c r="AJ37" s="97"/>
    </row>
    <row r="38" spans="1:36" ht="15" customHeight="1" thickBot="1" x14ac:dyDescent="0.35">
      <c r="A38" s="78" t="s">
        <v>150</v>
      </c>
      <c r="B38" s="48" t="s">
        <v>149</v>
      </c>
      <c r="C38" s="74" t="s">
        <v>148</v>
      </c>
      <c r="D38" s="48" t="s">
        <v>147</v>
      </c>
      <c r="E38" s="94">
        <v>50000</v>
      </c>
      <c r="F38" s="94">
        <f t="shared" si="2"/>
        <v>50000</v>
      </c>
      <c r="G38" s="94">
        <f t="shared" si="1"/>
        <v>0</v>
      </c>
      <c r="H38" s="95"/>
      <c r="I38" s="95"/>
      <c r="J38" s="95"/>
      <c r="K38" s="95"/>
      <c r="L38" s="95"/>
      <c r="M38" s="95"/>
      <c r="N38" s="95"/>
      <c r="O38" s="95">
        <v>15412</v>
      </c>
      <c r="P38" s="95"/>
      <c r="Q38" s="95"/>
      <c r="R38" s="95"/>
      <c r="S38" s="95"/>
      <c r="T38" s="95">
        <v>25303</v>
      </c>
      <c r="U38" s="95"/>
      <c r="V38" s="95">
        <v>9285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7"/>
      <c r="AJ38" s="97"/>
    </row>
    <row r="39" spans="1:36" ht="15" customHeight="1" thickBot="1" x14ac:dyDescent="0.35">
      <c r="A39" s="80" t="s">
        <v>150</v>
      </c>
      <c r="B39" s="45" t="s">
        <v>149</v>
      </c>
      <c r="C39" s="79"/>
      <c r="D39" s="45" t="s">
        <v>132</v>
      </c>
      <c r="E39" s="94">
        <v>10000</v>
      </c>
      <c r="F39" s="94">
        <f t="shared" si="2"/>
        <v>10000</v>
      </c>
      <c r="G39" s="94">
        <f t="shared" si="1"/>
        <v>0</v>
      </c>
      <c r="H39" s="95"/>
      <c r="I39" s="95"/>
      <c r="J39" s="95"/>
      <c r="K39" s="95"/>
      <c r="L39" s="95"/>
      <c r="M39" s="95"/>
      <c r="N39" s="95"/>
      <c r="O39" s="95">
        <v>7137</v>
      </c>
      <c r="P39" s="95"/>
      <c r="Q39" s="95"/>
      <c r="R39" s="95"/>
      <c r="S39" s="95"/>
      <c r="T39" s="95">
        <v>2863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7"/>
      <c r="AJ39" s="97"/>
    </row>
    <row r="40" spans="1:36" ht="15" customHeight="1" thickBot="1" x14ac:dyDescent="0.35">
      <c r="A40" s="83" t="s">
        <v>136</v>
      </c>
      <c r="B40" s="45" t="s">
        <v>135</v>
      </c>
      <c r="C40" s="79" t="s">
        <v>146</v>
      </c>
      <c r="D40" s="45" t="s">
        <v>145</v>
      </c>
      <c r="E40" s="94">
        <v>50000</v>
      </c>
      <c r="F40" s="94">
        <f t="shared" si="2"/>
        <v>50000</v>
      </c>
      <c r="G40" s="94">
        <f t="shared" si="1"/>
        <v>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>
        <v>18131</v>
      </c>
      <c r="T40" s="95"/>
      <c r="U40" s="95"/>
      <c r="V40" s="95"/>
      <c r="W40" s="95">
        <v>1310</v>
      </c>
      <c r="X40" s="95">
        <f>1349+29210</f>
        <v>30559</v>
      </c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7"/>
      <c r="AJ40" s="97"/>
    </row>
    <row r="41" spans="1:36" ht="15" customHeight="1" thickBot="1" x14ac:dyDescent="0.35">
      <c r="A41" s="83" t="s">
        <v>136</v>
      </c>
      <c r="B41" s="45" t="s">
        <v>135</v>
      </c>
      <c r="C41" s="79" t="s">
        <v>144</v>
      </c>
      <c r="D41" s="45" t="s">
        <v>143</v>
      </c>
      <c r="E41" s="94">
        <v>50000</v>
      </c>
      <c r="F41" s="94">
        <f t="shared" si="2"/>
        <v>50000</v>
      </c>
      <c r="G41" s="94">
        <f t="shared" si="1"/>
        <v>0</v>
      </c>
      <c r="H41" s="95"/>
      <c r="I41" s="95"/>
      <c r="J41" s="95"/>
      <c r="K41" s="95"/>
      <c r="L41" s="95"/>
      <c r="M41" s="95"/>
      <c r="N41" s="95"/>
      <c r="O41" s="95"/>
      <c r="P41" s="95">
        <v>25846</v>
      </c>
      <c r="Q41" s="95"/>
      <c r="R41" s="95"/>
      <c r="S41" s="95">
        <v>3292</v>
      </c>
      <c r="T41" s="95"/>
      <c r="U41" s="95"/>
      <c r="V41" s="95"/>
      <c r="W41" s="95"/>
      <c r="X41" s="95">
        <f>151+20711</f>
        <v>20862</v>
      </c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7"/>
      <c r="AJ41" s="97"/>
    </row>
    <row r="42" spans="1:36" ht="15" customHeight="1" thickBot="1" x14ac:dyDescent="0.35">
      <c r="A42" s="83" t="s">
        <v>136</v>
      </c>
      <c r="B42" s="45" t="s">
        <v>135</v>
      </c>
      <c r="C42" s="79" t="s">
        <v>142</v>
      </c>
      <c r="D42" s="45" t="s">
        <v>141</v>
      </c>
      <c r="E42" s="94">
        <v>50000</v>
      </c>
      <c r="F42" s="94">
        <f t="shared" si="2"/>
        <v>49796</v>
      </c>
      <c r="G42" s="44">
        <f t="shared" si="1"/>
        <v>204</v>
      </c>
      <c r="H42" s="95"/>
      <c r="I42" s="95"/>
      <c r="J42" s="95"/>
      <c r="K42" s="95"/>
      <c r="L42" s="95"/>
      <c r="M42" s="95">
        <v>4958</v>
      </c>
      <c r="N42" s="95"/>
      <c r="O42" s="95"/>
      <c r="P42" s="95"/>
      <c r="Q42" s="95">
        <v>2400</v>
      </c>
      <c r="R42" s="95"/>
      <c r="S42" s="95">
        <v>3068</v>
      </c>
      <c r="T42" s="95"/>
      <c r="U42" s="95"/>
      <c r="V42" s="95"/>
      <c r="W42" s="95">
        <v>28682</v>
      </c>
      <c r="X42" s="95">
        <f>2788+7900</f>
        <v>10688</v>
      </c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7"/>
      <c r="AJ42" s="97"/>
    </row>
    <row r="43" spans="1:36" ht="15" customHeight="1" thickBot="1" x14ac:dyDescent="0.35">
      <c r="A43" s="83" t="s">
        <v>136</v>
      </c>
      <c r="B43" s="45" t="s">
        <v>135</v>
      </c>
      <c r="C43" s="79" t="s">
        <v>134</v>
      </c>
      <c r="D43" s="45" t="s">
        <v>133</v>
      </c>
      <c r="E43" s="94">
        <v>50000</v>
      </c>
      <c r="F43" s="94">
        <f t="shared" si="2"/>
        <v>50000</v>
      </c>
      <c r="G43" s="44">
        <f t="shared" si="1"/>
        <v>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>
        <v>3055</v>
      </c>
      <c r="T43" s="95"/>
      <c r="U43" s="95"/>
      <c r="V43" s="95"/>
      <c r="W43" s="95"/>
      <c r="X43" s="95">
        <f>1945+45000</f>
        <v>46945</v>
      </c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7"/>
      <c r="AJ43" s="97"/>
    </row>
    <row r="44" spans="1:36" ht="15" customHeight="1" thickBot="1" x14ac:dyDescent="0.35">
      <c r="A44" s="83" t="s">
        <v>136</v>
      </c>
      <c r="B44" s="45" t="s">
        <v>135</v>
      </c>
      <c r="C44" s="79" t="s">
        <v>138</v>
      </c>
      <c r="D44" s="45" t="s">
        <v>137</v>
      </c>
      <c r="E44" s="94">
        <v>50000</v>
      </c>
      <c r="F44" s="94">
        <f t="shared" si="2"/>
        <v>49775</v>
      </c>
      <c r="G44" s="44">
        <f t="shared" si="1"/>
        <v>225</v>
      </c>
      <c r="H44" s="95"/>
      <c r="I44" s="95"/>
      <c r="J44" s="95"/>
      <c r="K44" s="95"/>
      <c r="L44" s="95">
        <v>7984</v>
      </c>
      <c r="M44" s="95">
        <v>10809</v>
      </c>
      <c r="N44" s="95"/>
      <c r="O44" s="95"/>
      <c r="P44" s="95">
        <v>2307</v>
      </c>
      <c r="Q44" s="95"/>
      <c r="R44" s="95"/>
      <c r="S44" s="95"/>
      <c r="T44" s="95"/>
      <c r="U44" s="95"/>
      <c r="V44" s="95"/>
      <c r="W44" s="95"/>
      <c r="X44" s="95">
        <f>15106+1675+11894</f>
        <v>28675</v>
      </c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7"/>
      <c r="AJ44" s="97"/>
    </row>
    <row r="45" spans="1:36" ht="15" thickBot="1" x14ac:dyDescent="0.35">
      <c r="A45" s="83" t="s">
        <v>136</v>
      </c>
      <c r="B45" s="45" t="s">
        <v>135</v>
      </c>
      <c r="C45" s="79" t="s">
        <v>140</v>
      </c>
      <c r="D45" s="45" t="s">
        <v>139</v>
      </c>
      <c r="E45" s="94">
        <v>50000</v>
      </c>
      <c r="F45" s="94">
        <f t="shared" si="2"/>
        <v>50000</v>
      </c>
      <c r="G45" s="94">
        <f t="shared" si="1"/>
        <v>0</v>
      </c>
      <c r="H45" s="95"/>
      <c r="I45" s="95"/>
      <c r="J45" s="95"/>
      <c r="K45" s="95"/>
      <c r="L45" s="95"/>
      <c r="M45" s="95">
        <v>4122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>
        <v>45878</v>
      </c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7"/>
      <c r="AJ45" s="97"/>
    </row>
    <row r="46" spans="1:36" ht="15" thickBot="1" x14ac:dyDescent="0.35">
      <c r="A46" s="83" t="s">
        <v>126</v>
      </c>
      <c r="B46" s="45" t="s">
        <v>125</v>
      </c>
      <c r="C46" s="79" t="s">
        <v>131</v>
      </c>
      <c r="D46" s="45" t="s">
        <v>45</v>
      </c>
      <c r="E46" s="94">
        <v>70000</v>
      </c>
      <c r="F46" s="94">
        <f t="shared" si="2"/>
        <v>70000</v>
      </c>
      <c r="G46" s="94">
        <f t="shared" si="1"/>
        <v>0</v>
      </c>
      <c r="H46" s="95"/>
      <c r="I46" s="95"/>
      <c r="J46" s="95"/>
      <c r="K46" s="95">
        <v>25129</v>
      </c>
      <c r="L46" s="95">
        <v>12079</v>
      </c>
      <c r="M46" s="95">
        <v>14948</v>
      </c>
      <c r="N46" s="95">
        <v>298</v>
      </c>
      <c r="O46" s="95">
        <v>2864</v>
      </c>
      <c r="P46" s="95">
        <v>1280</v>
      </c>
      <c r="Q46" s="95">
        <v>4695</v>
      </c>
      <c r="R46" s="95">
        <v>981</v>
      </c>
      <c r="S46" s="95"/>
      <c r="T46" s="95"/>
      <c r="U46" s="95"/>
      <c r="V46" s="95">
        <v>7726</v>
      </c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7"/>
      <c r="AJ46" s="97"/>
    </row>
    <row r="47" spans="1:36" ht="15" thickBot="1" x14ac:dyDescent="0.35">
      <c r="A47" s="81" t="s">
        <v>126</v>
      </c>
      <c r="B47" s="45" t="s">
        <v>125</v>
      </c>
      <c r="C47" s="79" t="s">
        <v>128</v>
      </c>
      <c r="D47" s="45" t="s">
        <v>127</v>
      </c>
      <c r="E47" s="94">
        <v>50000</v>
      </c>
      <c r="F47" s="94">
        <f t="shared" si="2"/>
        <v>50000</v>
      </c>
      <c r="G47" s="94">
        <f t="shared" si="1"/>
        <v>0</v>
      </c>
      <c r="H47" s="95"/>
      <c r="I47" s="95"/>
      <c r="J47" s="95"/>
      <c r="K47" s="95">
        <v>4497</v>
      </c>
      <c r="L47" s="95">
        <v>655</v>
      </c>
      <c r="M47" s="95">
        <v>326</v>
      </c>
      <c r="N47" s="95">
        <v>44</v>
      </c>
      <c r="O47" s="95">
        <v>312</v>
      </c>
      <c r="P47" s="95">
        <v>2161</v>
      </c>
      <c r="Q47" s="95">
        <v>1635</v>
      </c>
      <c r="R47" s="95">
        <v>2386</v>
      </c>
      <c r="S47" s="95"/>
      <c r="T47" s="95"/>
      <c r="U47" s="95"/>
      <c r="V47" s="95">
        <f>37984</f>
        <v>37984</v>
      </c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7"/>
      <c r="AJ47" s="97"/>
    </row>
    <row r="48" spans="1:36" ht="15" thickBot="1" x14ac:dyDescent="0.35">
      <c r="A48" s="83" t="s">
        <v>126</v>
      </c>
      <c r="B48" s="45" t="s">
        <v>125</v>
      </c>
      <c r="C48" s="79" t="s">
        <v>130</v>
      </c>
      <c r="D48" s="45" t="s">
        <v>129</v>
      </c>
      <c r="E48" s="94">
        <v>70000</v>
      </c>
      <c r="F48" s="94">
        <f t="shared" si="2"/>
        <v>70000</v>
      </c>
      <c r="G48" s="94">
        <f t="shared" si="1"/>
        <v>0</v>
      </c>
      <c r="H48" s="95"/>
      <c r="I48" s="95"/>
      <c r="J48" s="95"/>
      <c r="K48" s="95">
        <v>27515</v>
      </c>
      <c r="L48" s="95">
        <v>2757</v>
      </c>
      <c r="M48" s="95"/>
      <c r="N48" s="95">
        <v>36574</v>
      </c>
      <c r="O48" s="95"/>
      <c r="P48" s="95"/>
      <c r="Q48" s="95"/>
      <c r="R48" s="95">
        <f>3154</f>
        <v>3154</v>
      </c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7"/>
      <c r="AJ48" s="97"/>
    </row>
    <row r="49" spans="1:36" ht="15" thickBot="1" x14ac:dyDescent="0.35">
      <c r="A49" s="81" t="s">
        <v>126</v>
      </c>
      <c r="B49" s="45" t="s">
        <v>125</v>
      </c>
      <c r="C49" s="79" t="s">
        <v>124</v>
      </c>
      <c r="D49" s="45" t="s">
        <v>123</v>
      </c>
      <c r="E49" s="94">
        <v>50000</v>
      </c>
      <c r="F49" s="94">
        <f t="shared" si="2"/>
        <v>50000</v>
      </c>
      <c r="G49" s="94">
        <f t="shared" si="1"/>
        <v>0</v>
      </c>
      <c r="H49" s="95"/>
      <c r="I49" s="95"/>
      <c r="J49" s="95"/>
      <c r="K49" s="95">
        <v>31512</v>
      </c>
      <c r="L49" s="95">
        <v>2760</v>
      </c>
      <c r="M49" s="95"/>
      <c r="N49" s="95">
        <v>1758</v>
      </c>
      <c r="O49" s="95">
        <v>154</v>
      </c>
      <c r="P49" s="95">
        <v>53</v>
      </c>
      <c r="Q49" s="95">
        <v>53</v>
      </c>
      <c r="R49" s="95">
        <v>9</v>
      </c>
      <c r="S49" s="95"/>
      <c r="T49" s="95"/>
      <c r="U49" s="95"/>
      <c r="V49" s="95">
        <v>13701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7"/>
      <c r="AJ49" s="97"/>
    </row>
    <row r="50" spans="1:36" ht="15" thickBot="1" x14ac:dyDescent="0.35">
      <c r="A50" s="81" t="s">
        <v>126</v>
      </c>
      <c r="B50" s="45" t="s">
        <v>125</v>
      </c>
      <c r="C50" s="79"/>
      <c r="D50" s="45" t="s">
        <v>132</v>
      </c>
      <c r="E50" s="94">
        <v>61300</v>
      </c>
      <c r="F50" s="94">
        <f t="shared" si="2"/>
        <v>61300</v>
      </c>
      <c r="G50" s="94">
        <f t="shared" si="1"/>
        <v>0</v>
      </c>
      <c r="H50" s="95"/>
      <c r="I50" s="95"/>
      <c r="J50" s="95"/>
      <c r="K50" s="95">
        <v>19580</v>
      </c>
      <c r="L50" s="95">
        <v>1722</v>
      </c>
      <c r="M50" s="95">
        <v>21252</v>
      </c>
      <c r="N50" s="95">
        <v>217</v>
      </c>
      <c r="O50" s="95">
        <v>2358</v>
      </c>
      <c r="P50" s="95">
        <v>7599</v>
      </c>
      <c r="Q50" s="95">
        <v>520</v>
      </c>
      <c r="R50" s="95">
        <v>3013</v>
      </c>
      <c r="S50" s="95"/>
      <c r="T50" s="95"/>
      <c r="U50" s="95"/>
      <c r="V50" s="95">
        <v>5039</v>
      </c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7"/>
      <c r="AJ50" s="97"/>
    </row>
    <row r="51" spans="1:36" ht="15" thickBot="1" x14ac:dyDescent="0.35">
      <c r="A51" s="83" t="s">
        <v>470</v>
      </c>
      <c r="B51" s="45" t="s">
        <v>135</v>
      </c>
      <c r="C51" s="79"/>
      <c r="D51" s="45" t="s">
        <v>132</v>
      </c>
      <c r="E51" s="94">
        <v>50000</v>
      </c>
      <c r="F51" s="94">
        <f t="shared" si="2"/>
        <v>50000</v>
      </c>
      <c r="G51" s="94">
        <f t="shared" si="1"/>
        <v>0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>
        <v>7004</v>
      </c>
      <c r="T51" s="95"/>
      <c r="U51" s="95"/>
      <c r="V51" s="95"/>
      <c r="W51" s="95">
        <v>8301</v>
      </c>
      <c r="X51" s="95">
        <v>34695</v>
      </c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7"/>
      <c r="AJ51" s="97"/>
    </row>
    <row r="52" spans="1:36" ht="15" thickBot="1" x14ac:dyDescent="0.35">
      <c r="A52" s="79" t="s">
        <v>276</v>
      </c>
      <c r="B52" s="45" t="s">
        <v>153</v>
      </c>
      <c r="C52" s="79"/>
      <c r="D52" s="45" t="s">
        <v>132</v>
      </c>
      <c r="E52" s="94">
        <v>40000</v>
      </c>
      <c r="F52" s="94">
        <f t="shared" si="2"/>
        <v>28866</v>
      </c>
      <c r="G52" s="94">
        <f t="shared" si="1"/>
        <v>11134</v>
      </c>
      <c r="H52" s="95"/>
      <c r="I52" s="95"/>
      <c r="J52" s="95"/>
      <c r="K52" s="95"/>
      <c r="L52" s="95"/>
      <c r="M52" s="95">
        <v>515</v>
      </c>
      <c r="N52" s="95">
        <v>2832</v>
      </c>
      <c r="O52" s="95">
        <v>1310</v>
      </c>
      <c r="P52" s="95">
        <v>488</v>
      </c>
      <c r="Q52" s="95"/>
      <c r="R52" s="95"/>
      <c r="S52" s="95">
        <v>18982</v>
      </c>
      <c r="T52" s="95"/>
      <c r="U52" s="95">
        <v>3881</v>
      </c>
      <c r="V52" s="95">
        <v>858</v>
      </c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7"/>
      <c r="AJ52" s="97"/>
    </row>
    <row r="53" spans="1:36" ht="15" thickBot="1" x14ac:dyDescent="0.35">
      <c r="A53" s="47"/>
      <c r="B53" s="45"/>
      <c r="C53" s="46"/>
      <c r="D53" s="45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7"/>
      <c r="AJ53" s="97"/>
    </row>
    <row r="54" spans="1:36" s="40" customFormat="1" ht="15" thickBot="1" x14ac:dyDescent="0.35">
      <c r="A54" s="43" t="s">
        <v>0</v>
      </c>
      <c r="B54" s="43"/>
      <c r="C54" s="43"/>
      <c r="D54" s="42"/>
      <c r="E54" s="98">
        <f t="shared" ref="E54:AH54" si="3">SUM(E9:E53)</f>
        <v>2149476</v>
      </c>
      <c r="F54" s="98">
        <f t="shared" si="3"/>
        <v>2059618.59</v>
      </c>
      <c r="G54" s="98">
        <f t="shared" si="3"/>
        <v>89857.41</v>
      </c>
      <c r="H54" s="98">
        <f t="shared" si="3"/>
        <v>264</v>
      </c>
      <c r="I54" s="98">
        <f t="shared" si="3"/>
        <v>12457</v>
      </c>
      <c r="J54" s="98">
        <f t="shared" si="3"/>
        <v>0</v>
      </c>
      <c r="K54" s="98">
        <f t="shared" si="3"/>
        <v>278107</v>
      </c>
      <c r="L54" s="98">
        <f t="shared" si="3"/>
        <v>109087</v>
      </c>
      <c r="M54" s="98">
        <f t="shared" si="3"/>
        <v>235137</v>
      </c>
      <c r="N54" s="98">
        <f t="shared" si="3"/>
        <v>140166</v>
      </c>
      <c r="O54" s="98">
        <f t="shared" si="3"/>
        <v>83665</v>
      </c>
      <c r="P54" s="98">
        <f t="shared" si="3"/>
        <v>101731</v>
      </c>
      <c r="Q54" s="98">
        <f t="shared" si="3"/>
        <v>68174</v>
      </c>
      <c r="R54" s="98">
        <f t="shared" si="3"/>
        <v>113128</v>
      </c>
      <c r="S54" s="98">
        <f t="shared" si="3"/>
        <v>95793</v>
      </c>
      <c r="T54" s="98">
        <f t="shared" si="3"/>
        <v>86001</v>
      </c>
      <c r="U54" s="98">
        <f t="shared" si="3"/>
        <v>204896</v>
      </c>
      <c r="V54" s="98">
        <f t="shared" si="3"/>
        <v>173994</v>
      </c>
      <c r="W54" s="98">
        <f t="shared" si="3"/>
        <v>133670.59</v>
      </c>
      <c r="X54" s="98">
        <f t="shared" si="3"/>
        <v>218302</v>
      </c>
      <c r="Y54" s="98">
        <f t="shared" si="3"/>
        <v>0</v>
      </c>
      <c r="Z54" s="98">
        <f t="shared" si="3"/>
        <v>0</v>
      </c>
      <c r="AA54" s="98">
        <f t="shared" si="3"/>
        <v>0</v>
      </c>
      <c r="AB54" s="98">
        <f t="shared" si="3"/>
        <v>0</v>
      </c>
      <c r="AC54" s="98">
        <f t="shared" si="3"/>
        <v>5046</v>
      </c>
      <c r="AD54" s="98">
        <f t="shared" si="3"/>
        <v>0</v>
      </c>
      <c r="AE54" s="98">
        <f t="shared" si="3"/>
        <v>0</v>
      </c>
      <c r="AF54" s="98">
        <f t="shared" si="3"/>
        <v>0</v>
      </c>
      <c r="AG54" s="98">
        <f t="shared" si="3"/>
        <v>0</v>
      </c>
      <c r="AH54" s="98">
        <f t="shared" si="3"/>
        <v>0</v>
      </c>
      <c r="AI54" s="98">
        <f t="shared" ref="AI54:AJ54" si="4">SUM(AI9:AI53)</f>
        <v>0</v>
      </c>
      <c r="AJ54" s="98">
        <f t="shared" si="4"/>
        <v>0</v>
      </c>
    </row>
    <row r="55" spans="1:36" x14ac:dyDescent="0.3">
      <c r="B55" s="37"/>
      <c r="C55" s="37"/>
      <c r="D55" s="4"/>
      <c r="E55" s="39"/>
      <c r="F55" s="39"/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6" x14ac:dyDescent="0.3">
      <c r="A56" s="38"/>
      <c r="B56" s="37"/>
      <c r="C56" s="37"/>
      <c r="D56" s="4"/>
      <c r="E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"/>
      <c r="AF56" s="2"/>
      <c r="AG56" s="2"/>
      <c r="AH56" s="2"/>
    </row>
    <row r="57" spans="1:36" x14ac:dyDescent="0.3">
      <c r="A57" s="38"/>
      <c r="B57" s="37"/>
      <c r="C57" s="37"/>
      <c r="D57" s="4"/>
      <c r="E57" s="4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6" x14ac:dyDescent="0.3">
      <c r="D58" s="4"/>
      <c r="E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6" x14ac:dyDescent="0.3">
      <c r="D59" s="4"/>
      <c r="E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6" x14ac:dyDescent="0.3">
      <c r="D60" s="4"/>
      <c r="E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6" x14ac:dyDescent="0.3">
      <c r="D61" s="4"/>
      <c r="E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6" x14ac:dyDescent="0.3">
      <c r="D62" s="4"/>
      <c r="E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6" x14ac:dyDescent="0.3">
      <c r="D63" s="4"/>
      <c r="E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6" x14ac:dyDescent="0.3">
      <c r="D64" s="4"/>
      <c r="E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4:34" x14ac:dyDescent="0.3">
      <c r="D65" s="4"/>
      <c r="E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4:34" x14ac:dyDescent="0.3">
      <c r="D66" s="4"/>
      <c r="E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4:34" x14ac:dyDescent="0.3">
      <c r="D67" s="4"/>
      <c r="E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4:34" x14ac:dyDescent="0.3">
      <c r="D68" s="4"/>
      <c r="E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4:34" x14ac:dyDescent="0.3">
      <c r="D69" s="4"/>
      <c r="E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4:34" x14ac:dyDescent="0.3">
      <c r="D70" s="4"/>
      <c r="E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4:34" x14ac:dyDescent="0.3">
      <c r="D71" s="4"/>
      <c r="E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4:34" x14ac:dyDescent="0.3">
      <c r="D72" s="4"/>
      <c r="E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4:34" x14ac:dyDescent="0.3">
      <c r="D73" s="4"/>
      <c r="E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4:34" x14ac:dyDescent="0.3">
      <c r="D74" s="4"/>
      <c r="E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4:34" x14ac:dyDescent="0.3">
      <c r="D75" s="4"/>
      <c r="E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4:34" x14ac:dyDescent="0.3">
      <c r="D76" s="4"/>
      <c r="E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4:34" x14ac:dyDescent="0.3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4:34" x14ac:dyDescent="0.3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4:34" x14ac:dyDescent="0.3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4:34" x14ac:dyDescent="0.3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8:34" x14ac:dyDescent="0.3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8:34" x14ac:dyDescent="0.3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8:34" x14ac:dyDescent="0.3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8:34" x14ac:dyDescent="0.3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8:34" x14ac:dyDescent="0.3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8:34" x14ac:dyDescent="0.3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8:34" x14ac:dyDescent="0.3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8:34" x14ac:dyDescent="0.3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8:34" x14ac:dyDescent="0.3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8:34" x14ac:dyDescent="0.3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8:34" x14ac:dyDescent="0.3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8:34" x14ac:dyDescent="0.3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8:34" x14ac:dyDescent="0.3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8:34" x14ac:dyDescent="0.3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8:34" x14ac:dyDescent="0.3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8:34" x14ac:dyDescent="0.3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8:34" x14ac:dyDescent="0.3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8:34" x14ac:dyDescent="0.3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8:34" x14ac:dyDescent="0.3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8:34" x14ac:dyDescent="0.3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8:34" x14ac:dyDescent="0.3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8:34" x14ac:dyDescent="0.3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8:34" x14ac:dyDescent="0.3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8:34" x14ac:dyDescent="0.3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8:34" x14ac:dyDescent="0.3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8:34" x14ac:dyDescent="0.3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8:34" x14ac:dyDescent="0.3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8:34" x14ac:dyDescent="0.3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8:34" x14ac:dyDescent="0.3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8:34" x14ac:dyDescent="0.3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8:34" x14ac:dyDescent="0.3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8:34" x14ac:dyDescent="0.3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8:34" x14ac:dyDescent="0.3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8:34" x14ac:dyDescent="0.3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8:34" x14ac:dyDescent="0.3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8:34" x14ac:dyDescent="0.3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8:34" x14ac:dyDescent="0.3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8:34" x14ac:dyDescent="0.3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8:34" x14ac:dyDescent="0.3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8:34" x14ac:dyDescent="0.3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8:34" x14ac:dyDescent="0.3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8:34" x14ac:dyDescent="0.3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8:34" x14ac:dyDescent="0.3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8:34" x14ac:dyDescent="0.3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8:34" x14ac:dyDescent="0.3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8:34" x14ac:dyDescent="0.3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8:34" x14ac:dyDescent="0.3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8:34" x14ac:dyDescent="0.3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8:34" x14ac:dyDescent="0.3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8:34" x14ac:dyDescent="0.3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8:34" x14ac:dyDescent="0.3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8:34" x14ac:dyDescent="0.3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8:34" x14ac:dyDescent="0.3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8:34" x14ac:dyDescent="0.3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8:34" x14ac:dyDescent="0.3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8:34" x14ac:dyDescent="0.3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8:34" x14ac:dyDescent="0.3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8:34" x14ac:dyDescent="0.3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8:34" x14ac:dyDescent="0.3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8:34" x14ac:dyDescent="0.3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8:34" x14ac:dyDescent="0.3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8:34" x14ac:dyDescent="0.3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8:34" x14ac:dyDescent="0.3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8:34" x14ac:dyDescent="0.3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8:34" x14ac:dyDescent="0.3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8:34" x14ac:dyDescent="0.3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8:34" x14ac:dyDescent="0.3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8:34" x14ac:dyDescent="0.3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8:34" x14ac:dyDescent="0.3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8:34" x14ac:dyDescent="0.3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8:34" x14ac:dyDescent="0.3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8:34" x14ac:dyDescent="0.3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8:34" x14ac:dyDescent="0.3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8:34" x14ac:dyDescent="0.3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8:34" x14ac:dyDescent="0.3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8:34" x14ac:dyDescent="0.3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8:34" x14ac:dyDescent="0.3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8:34" x14ac:dyDescent="0.3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8:34" x14ac:dyDescent="0.3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8:34" x14ac:dyDescent="0.3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8:34" x14ac:dyDescent="0.3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</sheetData>
  <sheetProtection password="DC61" sheet="1" objects="1" scenarios="1"/>
  <autoFilter ref="A8:AJ8">
    <sortState ref="A9:AJ52">
      <sortCondition ref="A8"/>
    </sortState>
  </autoFilter>
  <sortState ref="A48:AJ51">
    <sortCondition ref="C48:C5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AL52"/>
  <sheetViews>
    <sheetView workbookViewId="0">
      <pane xSplit="9" topLeftCell="W1" activePane="topRight" state="frozen"/>
      <selection activeCell="U33" sqref="U33"/>
      <selection pane="topRight" activeCell="W11" sqref="W11"/>
    </sheetView>
  </sheetViews>
  <sheetFormatPr defaultColWidth="8.88671875" defaultRowHeight="14.4" x14ac:dyDescent="0.3"/>
  <cols>
    <col min="2" max="2" width="33.44140625" customWidth="1"/>
    <col min="3" max="3" width="10.88671875" customWidth="1"/>
    <col min="4" max="4" width="35.6640625" customWidth="1"/>
    <col min="5" max="5" width="14.44140625" customWidth="1"/>
    <col min="6" max="6" width="17.109375" style="36" customWidth="1"/>
    <col min="7" max="7" width="17.5546875" style="36" customWidth="1"/>
    <col min="8" max="8" width="15.109375" customWidth="1"/>
    <col min="9" max="9" width="14" customWidth="1"/>
    <col min="10" max="36" width="15.6640625" style="36" customWidth="1"/>
    <col min="37" max="38" width="21.33203125" customWidth="1"/>
  </cols>
  <sheetData>
    <row r="1" spans="1:38" ht="21" x14ac:dyDescent="0.5">
      <c r="A1" s="29" t="s">
        <v>122</v>
      </c>
      <c r="B1" s="29"/>
      <c r="C1" s="28" t="s">
        <v>438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Accountability Pathways</v>
      </c>
      <c r="M1" s="25"/>
      <c r="N1" s="25"/>
      <c r="O1" s="25"/>
      <c r="P1" s="25"/>
      <c r="Q1" s="25"/>
      <c r="R1" s="28" t="str">
        <f>$C$1</f>
        <v>EASI Accountability Pathways</v>
      </c>
      <c r="S1" s="25"/>
      <c r="T1" s="25"/>
      <c r="U1" s="25"/>
      <c r="V1" s="25"/>
      <c r="W1" s="25"/>
      <c r="X1" s="25"/>
      <c r="Y1" s="28" t="str">
        <f>$C$1</f>
        <v>EASI Accountability Pathways</v>
      </c>
      <c r="Z1" s="25"/>
      <c r="AA1" s="25"/>
      <c r="AB1" s="25"/>
      <c r="AC1" s="25"/>
      <c r="AD1" s="25"/>
      <c r="AE1" s="25"/>
      <c r="AF1" s="28" t="str">
        <f>$C$1</f>
        <v>EASI Accountability Pathways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31"/>
      <c r="E2" s="31"/>
      <c r="F2" s="32"/>
      <c r="G2" s="28"/>
      <c r="H2" s="30"/>
      <c r="I2" s="25"/>
      <c r="J2" s="25"/>
      <c r="K2" s="31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" customHeight="1" x14ac:dyDescent="0.5">
      <c r="A3" s="31" t="s">
        <v>119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5">
      <c r="A4" s="31" t="s">
        <v>118</v>
      </c>
      <c r="B4" s="31"/>
      <c r="C4" s="32" t="s">
        <v>117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5">
      <c r="A5" s="31" t="s">
        <v>116</v>
      </c>
      <c r="B5" s="31"/>
      <c r="C5" s="31" t="s">
        <v>477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" customHeight="1" x14ac:dyDescent="0.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5500000000000000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22" t="s">
        <v>78</v>
      </c>
      <c r="AK8" s="22" t="s">
        <v>292</v>
      </c>
      <c r="AL8" s="22" t="s">
        <v>428</v>
      </c>
    </row>
    <row r="9" spans="1:38" ht="15" thickBot="1" x14ac:dyDescent="0.4">
      <c r="A9" s="77" t="s">
        <v>63</v>
      </c>
      <c r="B9" s="65" t="s">
        <v>308</v>
      </c>
      <c r="C9" s="77" t="s">
        <v>310</v>
      </c>
      <c r="D9" s="65" t="s">
        <v>311</v>
      </c>
      <c r="E9" s="49">
        <v>22050</v>
      </c>
      <c r="F9" s="55">
        <v>0</v>
      </c>
      <c r="G9" s="61">
        <f>F9+E9</f>
        <v>22050</v>
      </c>
      <c r="H9" s="49">
        <f>SUM(J9:AJ9)</f>
        <v>20307</v>
      </c>
      <c r="I9" s="49">
        <f>E9-H9</f>
        <v>1743</v>
      </c>
      <c r="J9" s="64"/>
      <c r="K9" s="64"/>
      <c r="L9" s="64"/>
      <c r="M9" s="64"/>
      <c r="N9" s="64"/>
      <c r="O9" s="64"/>
      <c r="P9" s="64">
        <v>20307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" thickBot="1" x14ac:dyDescent="0.4">
      <c r="A10" s="77" t="s">
        <v>126</v>
      </c>
      <c r="B10" s="65" t="s">
        <v>309</v>
      </c>
      <c r="C10" s="77" t="s">
        <v>131</v>
      </c>
      <c r="D10" s="65" t="s">
        <v>312</v>
      </c>
      <c r="E10" s="49">
        <v>30000</v>
      </c>
      <c r="F10" s="55">
        <v>0</v>
      </c>
      <c r="G10" s="61">
        <f>F10+E10</f>
        <v>30000</v>
      </c>
      <c r="H10" s="49">
        <f>SUM(J10:AJ10)</f>
        <v>2315</v>
      </c>
      <c r="I10" s="49">
        <f>E10-H10</f>
        <v>27685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>
        <v>839</v>
      </c>
      <c r="U10" s="64">
        <v>754</v>
      </c>
      <c r="V10" s="64">
        <v>610</v>
      </c>
      <c r="W10" s="64">
        <v>112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35">
      <c r="A11" s="12"/>
      <c r="B11" s="12"/>
      <c r="C11" s="12"/>
      <c r="D11" s="12"/>
      <c r="E11" s="49"/>
      <c r="F11" s="55"/>
      <c r="G11" s="61"/>
      <c r="H11" s="49"/>
      <c r="I11" s="4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8" t="s">
        <v>0</v>
      </c>
      <c r="B12" s="8"/>
      <c r="C12" s="8"/>
      <c r="D12" s="8"/>
      <c r="E12" s="7">
        <f>SUM(E9:E11)</f>
        <v>52050</v>
      </c>
      <c r="F12" s="53">
        <f>SUM(F8:F11)</f>
        <v>0</v>
      </c>
      <c r="G12" s="58">
        <f>SUM(G7:G11)</f>
        <v>52050</v>
      </c>
      <c r="H12" s="7">
        <f t="shared" ref="H12:AJ12" si="0">SUM(H9:H11)</f>
        <v>22622</v>
      </c>
      <c r="I12" s="7">
        <f t="shared" si="0"/>
        <v>29428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20307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839</v>
      </c>
      <c r="U12" s="41">
        <f t="shared" si="0"/>
        <v>754</v>
      </c>
      <c r="V12" s="41">
        <f t="shared" si="0"/>
        <v>610</v>
      </c>
      <c r="W12" s="41">
        <f t="shared" si="0"/>
        <v>112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si="0"/>
        <v>0</v>
      </c>
      <c r="AK12" s="41">
        <f t="shared" ref="AK12:AL12" si="1">SUM(AK9:AK11)</f>
        <v>0</v>
      </c>
      <c r="AL12" s="41">
        <f t="shared" si="1"/>
        <v>0</v>
      </c>
    </row>
    <row r="13" spans="1:38" x14ac:dyDescent="0.3"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  <c r="AJ13"/>
    </row>
    <row r="14" spans="1:38" x14ac:dyDescent="0.3">
      <c r="D14" s="36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  <c r="AJ14"/>
      <c r="AK14" s="14"/>
      <c r="AL14" s="14"/>
    </row>
    <row r="15" spans="1:38" x14ac:dyDescent="0.3">
      <c r="D15" s="36"/>
      <c r="E15" s="4"/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/>
    </row>
    <row r="16" spans="1:38" x14ac:dyDescent="0.3"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4"/>
      <c r="AL16" s="14"/>
    </row>
    <row r="17" spans="6:38" x14ac:dyDescent="0.3">
      <c r="F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6:38" x14ac:dyDescent="0.3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x14ac:dyDescent="0.3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6:38" x14ac:dyDescent="0.3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14"/>
    </row>
    <row r="21" spans="6:38" x14ac:dyDescent="0.3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6:38" x14ac:dyDescent="0.3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4"/>
      <c r="AL22" s="14"/>
    </row>
    <row r="23" spans="6:38" x14ac:dyDescent="0.3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6:38" x14ac:dyDescent="0.3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6:38" x14ac:dyDescent="0.3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4"/>
      <c r="AL25" s="14"/>
    </row>
    <row r="26" spans="6:38" x14ac:dyDescent="0.3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6:38" x14ac:dyDescent="0.3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6:38" x14ac:dyDescent="0.3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3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3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6:38" x14ac:dyDescent="0.3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</row>
    <row r="32" spans="6:38" x14ac:dyDescent="0.3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3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6:38" x14ac:dyDescent="0.3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6:38" x14ac:dyDescent="0.3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6:38" x14ac:dyDescent="0.3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"/>
      <c r="AL37" s="3"/>
    </row>
    <row r="38" spans="6:38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</sheetData>
  <sheetProtection algorithmName="SHA-512" hashValue="/Of/1S5120OVbF8AogQCRWrWTfY3kgZpKiwQ+aIbHOzH3hO4fP0iPlcSEsIfIAKqxhpQTqvQJopfnNON/nI2iA==" saltValue="6KKS1LSFr6l/tIJod/KYe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CC"/>
  </sheetPr>
  <dimension ref="A1:AK132"/>
  <sheetViews>
    <sheetView workbookViewId="0">
      <pane xSplit="9" topLeftCell="V1" activePane="topRight" state="frozen"/>
      <selection activeCell="U33" sqref="U33"/>
      <selection pane="topRight" activeCell="A9" sqref="A9"/>
    </sheetView>
  </sheetViews>
  <sheetFormatPr defaultColWidth="8.88671875" defaultRowHeight="14.4" x14ac:dyDescent="0.3"/>
  <cols>
    <col min="1" max="1" width="10" customWidth="1"/>
    <col min="2" max="2" width="33.33203125" customWidth="1"/>
    <col min="3" max="3" width="17.44140625" customWidth="1"/>
    <col min="4" max="4" width="36" customWidth="1"/>
    <col min="5" max="7" width="14.6640625" customWidth="1"/>
    <col min="8" max="8" width="14.109375" customWidth="1"/>
    <col min="9" max="9" width="14.44140625" customWidth="1"/>
    <col min="10" max="33" width="15.6640625" style="1" customWidth="1"/>
    <col min="34" max="34" width="13.44140625" style="1" customWidth="1"/>
    <col min="35" max="35" width="15.6640625" style="1" customWidth="1"/>
    <col min="36" max="37" width="21.33203125" customWidth="1"/>
  </cols>
  <sheetData>
    <row r="1" spans="1:37" ht="21" x14ac:dyDescent="0.5">
      <c r="A1" s="29" t="s">
        <v>122</v>
      </c>
      <c r="B1" s="25"/>
      <c r="C1" s="28" t="s">
        <v>442</v>
      </c>
      <c r="D1" s="30"/>
      <c r="E1" s="30"/>
      <c r="F1" s="30"/>
      <c r="G1" s="30"/>
      <c r="H1" s="25"/>
      <c r="I1" s="25"/>
      <c r="J1" s="30"/>
      <c r="K1" s="30"/>
      <c r="L1" s="28" t="str">
        <f>$C$1</f>
        <v>EASI Connect For Success</v>
      </c>
      <c r="M1" s="28"/>
      <c r="N1" s="28"/>
      <c r="O1" s="29"/>
      <c r="P1" s="29"/>
      <c r="Q1" s="27"/>
      <c r="R1" s="28" t="str">
        <f>$C$1</f>
        <v>EASI Connect For Success</v>
      </c>
      <c r="S1" s="30"/>
      <c r="T1" s="30"/>
      <c r="U1" s="28"/>
      <c r="V1" s="28"/>
      <c r="W1" s="29"/>
      <c r="X1" s="29"/>
      <c r="Y1" s="28" t="str">
        <f>$C$1</f>
        <v>EASI Connect For Success</v>
      </c>
      <c r="Z1" s="28"/>
      <c r="AA1" s="28"/>
      <c r="AB1" s="29"/>
      <c r="AC1" s="27"/>
      <c r="AD1" s="27"/>
      <c r="AE1" s="30"/>
      <c r="AF1" s="28" t="str">
        <f>$C$1</f>
        <v>EASI Connect For Success</v>
      </c>
      <c r="AG1" s="28"/>
      <c r="AH1" s="28"/>
      <c r="AI1" s="29"/>
      <c r="AJ1" s="29"/>
      <c r="AK1" s="29"/>
    </row>
    <row r="2" spans="1:37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0"/>
      <c r="L2" s="31" t="str">
        <f>"FY"&amp;$C$4</f>
        <v>FY2017-18</v>
      </c>
      <c r="M2" s="28"/>
      <c r="N2" s="28"/>
      <c r="O2" s="29"/>
      <c r="P2" s="29"/>
      <c r="Q2" s="27"/>
      <c r="R2" s="31" t="str">
        <f>"FY"&amp;$C$4</f>
        <v>FY2017-18</v>
      </c>
      <c r="S2" s="30"/>
      <c r="T2" s="30"/>
      <c r="U2" s="31"/>
      <c r="V2" s="28"/>
      <c r="W2" s="29"/>
      <c r="X2" s="29"/>
      <c r="Y2" s="31" t="str">
        <f>"FY"&amp;$C$4</f>
        <v>FY2017-18</v>
      </c>
      <c r="Z2" s="28"/>
      <c r="AA2" s="32"/>
      <c r="AB2" s="29"/>
      <c r="AC2" s="27"/>
      <c r="AD2" s="27"/>
      <c r="AE2" s="30"/>
      <c r="AF2" s="31" t="str">
        <f>"FY"&amp;$C$4</f>
        <v>FY2017-18</v>
      </c>
      <c r="AG2" s="32"/>
      <c r="AH2" s="28"/>
      <c r="AI2" s="29"/>
      <c r="AJ2" s="29"/>
      <c r="AK2" s="29"/>
    </row>
    <row r="3" spans="1:37" ht="15.9" customHeight="1" x14ac:dyDescent="0.35">
      <c r="A3" s="31" t="s">
        <v>119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5.9" customHeight="1" x14ac:dyDescent="0.45">
      <c r="A4" s="31" t="s">
        <v>118</v>
      </c>
      <c r="B4" s="25"/>
      <c r="C4" s="32" t="s">
        <v>117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.9" customHeight="1" x14ac:dyDescent="0.35">
      <c r="A5" s="31" t="s">
        <v>116</v>
      </c>
      <c r="B5" s="25"/>
      <c r="C5" s="31" t="s">
        <v>477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5.9" customHeight="1" x14ac:dyDescent="0.3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29.55" thickBot="1" x14ac:dyDescent="0.4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21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22" t="s">
        <v>292</v>
      </c>
      <c r="AK8" s="22" t="s">
        <v>428</v>
      </c>
    </row>
    <row r="9" spans="1:37" ht="15" thickBot="1" x14ac:dyDescent="0.4">
      <c r="A9" s="73" t="s">
        <v>75</v>
      </c>
      <c r="B9" s="18" t="s">
        <v>74</v>
      </c>
      <c r="C9" s="73" t="s">
        <v>298</v>
      </c>
      <c r="D9" s="18" t="s">
        <v>447</v>
      </c>
      <c r="E9" s="71">
        <v>20000</v>
      </c>
      <c r="F9" s="11">
        <v>0</v>
      </c>
      <c r="G9" s="11">
        <f t="shared" ref="G9:G23" si="0">E9+F9</f>
        <v>20000</v>
      </c>
      <c r="H9" s="10">
        <f>SUM(J9:AJ9)</f>
        <v>3302</v>
      </c>
      <c r="I9" s="10">
        <f t="shared" ref="I9:I23" si="1">G9-H9</f>
        <v>16698</v>
      </c>
      <c r="J9" s="9"/>
      <c r="K9" s="9"/>
      <c r="L9" s="9"/>
      <c r="M9" s="9"/>
      <c r="N9" s="9">
        <v>474</v>
      </c>
      <c r="O9" s="9"/>
      <c r="P9" s="9"/>
      <c r="Q9" s="9"/>
      <c r="R9" s="9">
        <v>2828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7" ht="15" thickBot="1" x14ac:dyDescent="0.4">
      <c r="A10" s="76" t="s">
        <v>293</v>
      </c>
      <c r="B10" s="17" t="s">
        <v>295</v>
      </c>
      <c r="C10" s="74" t="s">
        <v>299</v>
      </c>
      <c r="D10" s="17" t="s">
        <v>448</v>
      </c>
      <c r="E10" s="71">
        <v>7000</v>
      </c>
      <c r="F10" s="11">
        <v>0</v>
      </c>
      <c r="G10" s="11">
        <f t="shared" si="0"/>
        <v>7000</v>
      </c>
      <c r="H10" s="10">
        <f>SUM(J10:AJ10)</f>
        <v>0</v>
      </c>
      <c r="I10" s="10">
        <f t="shared" si="1"/>
        <v>7000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7" ht="15" thickBot="1" x14ac:dyDescent="0.35">
      <c r="A11" s="74" t="s">
        <v>293</v>
      </c>
      <c r="B11" s="13" t="s">
        <v>295</v>
      </c>
      <c r="C11" s="74" t="s">
        <v>300</v>
      </c>
      <c r="D11" s="13" t="s">
        <v>449</v>
      </c>
      <c r="E11" s="71">
        <v>7000</v>
      </c>
      <c r="F11" s="11">
        <v>0</v>
      </c>
      <c r="G11" s="11">
        <f t="shared" si="0"/>
        <v>7000</v>
      </c>
      <c r="H11" s="10">
        <f t="shared" ref="H11:H23" si="2">SUM(J11:AJ11)</f>
        <v>394</v>
      </c>
      <c r="I11" s="10">
        <f t="shared" si="1"/>
        <v>6606</v>
      </c>
      <c r="J11" s="9"/>
      <c r="K11" s="9"/>
      <c r="L11" s="9"/>
      <c r="M11" s="9"/>
      <c r="N11" s="9"/>
      <c r="O11" s="9"/>
      <c r="P11" s="9"/>
      <c r="Q11" s="9">
        <v>394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7" ht="15" thickBot="1" x14ac:dyDescent="0.35">
      <c r="A12" s="74" t="s">
        <v>293</v>
      </c>
      <c r="B12" s="13" t="s">
        <v>295</v>
      </c>
      <c r="C12" s="75" t="s">
        <v>301</v>
      </c>
      <c r="D12" s="13" t="s">
        <v>450</v>
      </c>
      <c r="E12" s="71">
        <v>7000</v>
      </c>
      <c r="F12" s="11">
        <v>0</v>
      </c>
      <c r="G12" s="11">
        <f t="shared" si="0"/>
        <v>7000</v>
      </c>
      <c r="H12" s="10">
        <f t="shared" si="2"/>
        <v>1346</v>
      </c>
      <c r="I12" s="10">
        <f t="shared" si="1"/>
        <v>5654</v>
      </c>
      <c r="J12" s="9"/>
      <c r="K12" s="9"/>
      <c r="L12" s="9"/>
      <c r="M12" s="9"/>
      <c r="N12" s="9"/>
      <c r="O12" s="9"/>
      <c r="P12" s="9"/>
      <c r="Q12" s="9">
        <v>1346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7" ht="15" thickBot="1" x14ac:dyDescent="0.35">
      <c r="A13" s="75" t="s">
        <v>293</v>
      </c>
      <c r="B13" s="13" t="s">
        <v>295</v>
      </c>
      <c r="C13" s="75" t="s">
        <v>302</v>
      </c>
      <c r="D13" s="13" t="s">
        <v>451</v>
      </c>
      <c r="E13" s="71">
        <v>7000</v>
      </c>
      <c r="F13" s="11">
        <v>0</v>
      </c>
      <c r="G13" s="11">
        <f t="shared" si="0"/>
        <v>7000</v>
      </c>
      <c r="H13" s="10">
        <f t="shared" si="2"/>
        <v>1570</v>
      </c>
      <c r="I13" s="10">
        <f t="shared" si="1"/>
        <v>5430</v>
      </c>
      <c r="J13" s="9"/>
      <c r="K13" s="9"/>
      <c r="L13" s="9"/>
      <c r="M13" s="9"/>
      <c r="N13" s="9"/>
      <c r="O13" s="9"/>
      <c r="P13" s="9"/>
      <c r="Q13" s="9">
        <v>477</v>
      </c>
      <c r="R13" s="9">
        <v>1093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 ht="15" thickBot="1" x14ac:dyDescent="0.35">
      <c r="A14" s="75" t="s">
        <v>293</v>
      </c>
      <c r="B14" s="13" t="s">
        <v>295</v>
      </c>
      <c r="C14" s="76" t="s">
        <v>303</v>
      </c>
      <c r="D14" s="13" t="s">
        <v>452</v>
      </c>
      <c r="E14" s="71">
        <v>7000</v>
      </c>
      <c r="F14" s="11">
        <v>0</v>
      </c>
      <c r="G14" s="11">
        <f t="shared" si="0"/>
        <v>7000</v>
      </c>
      <c r="H14" s="10">
        <f t="shared" si="2"/>
        <v>0</v>
      </c>
      <c r="I14" s="10">
        <f t="shared" si="1"/>
        <v>7000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14"/>
    </row>
    <row r="15" spans="1:37" ht="29.4" thickBot="1" x14ac:dyDescent="0.35">
      <c r="A15" s="76" t="s">
        <v>293</v>
      </c>
      <c r="B15" s="17" t="s">
        <v>295</v>
      </c>
      <c r="C15" s="75" t="s">
        <v>304</v>
      </c>
      <c r="D15" s="17" t="s">
        <v>453</v>
      </c>
      <c r="E15" s="71">
        <v>7000</v>
      </c>
      <c r="F15" s="11">
        <v>0</v>
      </c>
      <c r="G15" s="11">
        <f t="shared" si="0"/>
        <v>7000</v>
      </c>
      <c r="H15" s="10">
        <f t="shared" si="2"/>
        <v>3450</v>
      </c>
      <c r="I15" s="10">
        <f t="shared" si="1"/>
        <v>3550</v>
      </c>
      <c r="J15" s="15"/>
      <c r="K15" s="15"/>
      <c r="L15" s="15"/>
      <c r="M15" s="15"/>
      <c r="N15" s="15"/>
      <c r="O15" s="15"/>
      <c r="P15" s="15"/>
      <c r="Q15" s="15">
        <v>3450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7" ht="15" thickBot="1" x14ac:dyDescent="0.35">
      <c r="A16" s="75" t="s">
        <v>293</v>
      </c>
      <c r="B16" s="13" t="s">
        <v>295</v>
      </c>
      <c r="C16" s="75"/>
      <c r="D16" s="13" t="s">
        <v>454</v>
      </c>
      <c r="E16" s="71">
        <v>78085</v>
      </c>
      <c r="F16" s="11">
        <v>0</v>
      </c>
      <c r="G16" s="11">
        <f t="shared" si="0"/>
        <v>78085</v>
      </c>
      <c r="H16" s="10">
        <f t="shared" si="2"/>
        <v>753</v>
      </c>
      <c r="I16" s="10">
        <f t="shared" si="1"/>
        <v>77332</v>
      </c>
      <c r="J16" s="9"/>
      <c r="K16" s="9"/>
      <c r="L16" s="9"/>
      <c r="M16" s="9"/>
      <c r="N16" s="9"/>
      <c r="O16" s="9"/>
      <c r="P16" s="9"/>
      <c r="Q16" s="9">
        <f>531</f>
        <v>531</v>
      </c>
      <c r="R16" s="9">
        <f>222</f>
        <v>222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4"/>
      <c r="AK16" s="14"/>
    </row>
    <row r="17" spans="1:37" ht="15" thickBot="1" x14ac:dyDescent="0.35">
      <c r="A17" s="75" t="s">
        <v>459</v>
      </c>
      <c r="B17" s="13" t="s">
        <v>461</v>
      </c>
      <c r="C17" s="75" t="s">
        <v>460</v>
      </c>
      <c r="D17" s="13" t="s">
        <v>462</v>
      </c>
      <c r="E17" s="71">
        <v>23000</v>
      </c>
      <c r="F17" s="11">
        <v>0</v>
      </c>
      <c r="G17" s="11">
        <f t="shared" si="0"/>
        <v>23000</v>
      </c>
      <c r="H17" s="10">
        <f t="shared" si="2"/>
        <v>14757.37</v>
      </c>
      <c r="I17" s="10">
        <f t="shared" si="1"/>
        <v>8242.6299999999992</v>
      </c>
      <c r="J17" s="9"/>
      <c r="K17" s="9"/>
      <c r="L17" s="9"/>
      <c r="M17" s="9"/>
      <c r="N17" s="9"/>
      <c r="O17" s="9"/>
      <c r="P17" s="9"/>
      <c r="Q17" s="9">
        <v>14757.37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/>
      <c r="AK17" s="14"/>
    </row>
    <row r="18" spans="1:37" ht="15" thickBot="1" x14ac:dyDescent="0.35">
      <c r="A18" s="75" t="s">
        <v>262</v>
      </c>
      <c r="B18" s="13" t="s">
        <v>467</v>
      </c>
      <c r="C18" s="75"/>
      <c r="D18" s="13" t="s">
        <v>454</v>
      </c>
      <c r="E18" s="71">
        <v>20000</v>
      </c>
      <c r="F18" s="11">
        <v>0</v>
      </c>
      <c r="G18" s="11">
        <f t="shared" si="0"/>
        <v>20000</v>
      </c>
      <c r="H18" s="10">
        <f t="shared" si="2"/>
        <v>0</v>
      </c>
      <c r="I18" s="10">
        <f t="shared" si="1"/>
        <v>20000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4"/>
      <c r="AK18" s="14"/>
    </row>
    <row r="19" spans="1:37" ht="15" thickBot="1" x14ac:dyDescent="0.35">
      <c r="A19" s="75" t="s">
        <v>24</v>
      </c>
      <c r="B19" s="13" t="s">
        <v>23</v>
      </c>
      <c r="C19" s="75"/>
      <c r="D19" s="13" t="s">
        <v>454</v>
      </c>
      <c r="E19" s="71">
        <v>18433</v>
      </c>
      <c r="F19" s="11">
        <v>0</v>
      </c>
      <c r="G19" s="11">
        <f t="shared" si="0"/>
        <v>18433</v>
      </c>
      <c r="H19" s="10">
        <f t="shared" si="2"/>
        <v>0</v>
      </c>
      <c r="I19" s="10">
        <f t="shared" si="1"/>
        <v>18433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7" ht="15" thickBot="1" x14ac:dyDescent="0.35">
      <c r="A20" s="75" t="s">
        <v>24</v>
      </c>
      <c r="B20" s="13" t="s">
        <v>23</v>
      </c>
      <c r="C20" s="75" t="s">
        <v>305</v>
      </c>
      <c r="D20" s="13" t="s">
        <v>455</v>
      </c>
      <c r="E20" s="71">
        <v>1567</v>
      </c>
      <c r="F20" s="11">
        <v>0</v>
      </c>
      <c r="G20" s="11">
        <f t="shared" si="0"/>
        <v>1567</v>
      </c>
      <c r="H20" s="10">
        <f t="shared" si="2"/>
        <v>1567</v>
      </c>
      <c r="I20" s="10">
        <f t="shared" si="1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v>1567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7" ht="15" thickBot="1" x14ac:dyDescent="0.35">
      <c r="A21" s="75" t="s">
        <v>16</v>
      </c>
      <c r="B21" s="13" t="s">
        <v>15</v>
      </c>
      <c r="C21" s="75" t="s">
        <v>306</v>
      </c>
      <c r="D21" s="13" t="s">
        <v>456</v>
      </c>
      <c r="E21" s="71">
        <v>20000</v>
      </c>
      <c r="F21" s="11">
        <v>0</v>
      </c>
      <c r="G21" s="11">
        <f t="shared" si="0"/>
        <v>20000</v>
      </c>
      <c r="H21" s="10">
        <f t="shared" si="2"/>
        <v>19951</v>
      </c>
      <c r="I21" s="10">
        <f t="shared" si="1"/>
        <v>49</v>
      </c>
      <c r="J21" s="9"/>
      <c r="K21" s="9"/>
      <c r="L21" s="9"/>
      <c r="M21" s="9"/>
      <c r="N21" s="9"/>
      <c r="O21" s="9"/>
      <c r="P21" s="9"/>
      <c r="Q21" s="9">
        <v>14649</v>
      </c>
      <c r="R21" s="9"/>
      <c r="S21" s="9"/>
      <c r="T21" s="9"/>
      <c r="U21" s="9"/>
      <c r="V21" s="9">
        <v>5302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7" ht="15" thickBot="1" x14ac:dyDescent="0.35">
      <c r="A22" s="76" t="s">
        <v>294</v>
      </c>
      <c r="B22" s="17" t="s">
        <v>296</v>
      </c>
      <c r="C22" s="76" t="s">
        <v>307</v>
      </c>
      <c r="D22" s="17" t="s">
        <v>457</v>
      </c>
      <c r="E22" s="71">
        <v>20000</v>
      </c>
      <c r="F22" s="11">
        <v>0</v>
      </c>
      <c r="G22" s="11">
        <f t="shared" si="0"/>
        <v>20000</v>
      </c>
      <c r="H22" s="10">
        <f t="shared" si="2"/>
        <v>20000</v>
      </c>
      <c r="I22" s="10">
        <f t="shared" si="1"/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20000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4"/>
      <c r="AK22" s="14"/>
    </row>
    <row r="23" spans="1:37" ht="15" thickBot="1" x14ac:dyDescent="0.35">
      <c r="A23" s="75" t="s">
        <v>280</v>
      </c>
      <c r="B23" s="13" t="s">
        <v>297</v>
      </c>
      <c r="C23" s="75" t="s">
        <v>278</v>
      </c>
      <c r="D23" s="13" t="s">
        <v>458</v>
      </c>
      <c r="E23" s="71">
        <v>19946</v>
      </c>
      <c r="F23" s="11">
        <v>0</v>
      </c>
      <c r="G23" s="11">
        <f t="shared" si="0"/>
        <v>19946</v>
      </c>
      <c r="H23" s="10">
        <f t="shared" si="2"/>
        <v>19946</v>
      </c>
      <c r="I23" s="10">
        <f t="shared" si="1"/>
        <v>0</v>
      </c>
      <c r="J23" s="9"/>
      <c r="K23" s="9"/>
      <c r="L23" s="9"/>
      <c r="M23" s="9"/>
      <c r="N23" s="9">
        <v>2300</v>
      </c>
      <c r="O23" s="9"/>
      <c r="P23" s="9"/>
      <c r="Q23" s="9"/>
      <c r="R23" s="9"/>
      <c r="S23" s="9">
        <v>17646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7" ht="15" thickBot="1" x14ac:dyDescent="0.35">
      <c r="A24" s="13"/>
      <c r="B24" s="12"/>
      <c r="C24" s="12"/>
      <c r="D24" s="12"/>
      <c r="E24" s="11"/>
      <c r="F24" s="11"/>
      <c r="G24" s="11"/>
      <c r="H24" s="11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4"/>
      <c r="AK24" s="14"/>
    </row>
    <row r="25" spans="1:37" ht="15" thickBot="1" x14ac:dyDescent="0.35">
      <c r="A25" s="8" t="s">
        <v>0</v>
      </c>
      <c r="B25" s="8"/>
      <c r="C25" s="8"/>
      <c r="D25" s="8"/>
      <c r="E25" s="7">
        <f t="shared" ref="E25:AI25" si="3">SUM(E9:E24)</f>
        <v>263031</v>
      </c>
      <c r="F25" s="7">
        <f t="shared" si="3"/>
        <v>0</v>
      </c>
      <c r="G25" s="7">
        <f t="shared" si="3"/>
        <v>263031</v>
      </c>
      <c r="H25" s="7">
        <f t="shared" si="3"/>
        <v>87036.37</v>
      </c>
      <c r="I25" s="7">
        <f t="shared" si="3"/>
        <v>175994.63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2774</v>
      </c>
      <c r="O25" s="6">
        <f t="shared" si="3"/>
        <v>0</v>
      </c>
      <c r="P25" s="6">
        <f t="shared" si="3"/>
        <v>0</v>
      </c>
      <c r="Q25" s="6">
        <f t="shared" si="3"/>
        <v>35604.370000000003</v>
      </c>
      <c r="R25" s="6">
        <f t="shared" si="3"/>
        <v>4143</v>
      </c>
      <c r="S25" s="6">
        <f t="shared" si="3"/>
        <v>17646</v>
      </c>
      <c r="T25" s="6">
        <f t="shared" si="3"/>
        <v>20000</v>
      </c>
      <c r="U25" s="6">
        <f t="shared" si="3"/>
        <v>0</v>
      </c>
      <c r="V25" s="6">
        <f t="shared" si="3"/>
        <v>6869</v>
      </c>
      <c r="W25" s="6">
        <f t="shared" si="3"/>
        <v>0</v>
      </c>
      <c r="X25" s="6">
        <f t="shared" si="3"/>
        <v>0</v>
      </c>
      <c r="Y25" s="6">
        <f t="shared" si="3"/>
        <v>0</v>
      </c>
      <c r="Z25" s="6">
        <f t="shared" si="3"/>
        <v>0</v>
      </c>
      <c r="AA25" s="6">
        <f t="shared" si="3"/>
        <v>0</v>
      </c>
      <c r="AB25" s="6">
        <f t="shared" si="3"/>
        <v>0</v>
      </c>
      <c r="AC25" s="6">
        <f t="shared" si="3"/>
        <v>0</v>
      </c>
      <c r="AD25" s="6">
        <f t="shared" si="3"/>
        <v>0</v>
      </c>
      <c r="AE25" s="6">
        <f t="shared" si="3"/>
        <v>0</v>
      </c>
      <c r="AF25" s="6">
        <f t="shared" si="3"/>
        <v>0</v>
      </c>
      <c r="AG25" s="6">
        <f t="shared" si="3"/>
        <v>0</v>
      </c>
      <c r="AH25" s="6">
        <f t="shared" si="3"/>
        <v>0</v>
      </c>
      <c r="AI25" s="6">
        <f t="shared" si="3"/>
        <v>0</v>
      </c>
      <c r="AJ25" s="6">
        <f t="shared" ref="AJ25:AK25" si="4">SUM(AJ9:AJ24)</f>
        <v>0</v>
      </c>
      <c r="AK25" s="6">
        <f t="shared" si="4"/>
        <v>0</v>
      </c>
    </row>
    <row r="26" spans="1:37" s="3" customFormat="1" x14ac:dyDescent="0.3">
      <c r="A26"/>
      <c r="B26"/>
      <c r="C26"/>
      <c r="D26"/>
      <c r="E26" s="4"/>
      <c r="F26" s="4"/>
      <c r="G26" s="4"/>
      <c r="H26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/>
      <c r="AK26"/>
    </row>
    <row r="27" spans="1:37" s="3" customFormat="1" x14ac:dyDescent="0.3">
      <c r="A27"/>
      <c r="B27"/>
      <c r="C27"/>
      <c r="D27"/>
      <c r="E27" s="4"/>
      <c r="F27" s="4"/>
      <c r="G27" s="4"/>
      <c r="H27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5"/>
      <c r="AH27" s="2"/>
      <c r="AI27" s="2"/>
      <c r="AJ27" s="14"/>
      <c r="AK27" s="14"/>
    </row>
    <row r="28" spans="1:37" s="3" customFormat="1" x14ac:dyDescent="0.3">
      <c r="A28"/>
      <c r="B28"/>
      <c r="C28"/>
      <c r="D28"/>
      <c r="E28" s="4"/>
      <c r="F28" s="4"/>
      <c r="G28" s="4"/>
      <c r="H28"/>
      <c r="I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4"/>
      <c r="AK28" s="14"/>
    </row>
    <row r="29" spans="1:37" s="3" customFormat="1" x14ac:dyDescent="0.3">
      <c r="A29"/>
      <c r="B29"/>
      <c r="C29"/>
      <c r="D29"/>
      <c r="E29" s="4"/>
      <c r="F29" s="4"/>
      <c r="G29" s="4"/>
      <c r="H29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/>
      <c r="AK29"/>
    </row>
    <row r="30" spans="1:37" s="3" customFormat="1" x14ac:dyDescent="0.3">
      <c r="A30"/>
      <c r="B30"/>
      <c r="C30"/>
      <c r="D30"/>
      <c r="E30" s="4"/>
      <c r="F30" s="4"/>
      <c r="G30" s="4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/>
      <c r="AK30"/>
    </row>
    <row r="31" spans="1:37" s="3" customFormat="1" x14ac:dyDescent="0.3">
      <c r="A31"/>
      <c r="B31"/>
      <c r="C31"/>
      <c r="D31"/>
      <c r="E31" s="4"/>
      <c r="F31" s="4"/>
      <c r="G31" s="4"/>
      <c r="H31"/>
      <c r="I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/>
      <c r="AK31"/>
    </row>
    <row r="32" spans="1:37" s="3" customFormat="1" x14ac:dyDescent="0.3">
      <c r="A32"/>
      <c r="B32"/>
      <c r="C32"/>
      <c r="D32"/>
      <c r="E32" s="4"/>
      <c r="F32" s="4"/>
      <c r="G32" s="4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/>
      <c r="AK32"/>
    </row>
    <row r="33" spans="1:37" s="3" customFormat="1" x14ac:dyDescent="0.3">
      <c r="A33"/>
      <c r="B33"/>
      <c r="C33"/>
      <c r="D33"/>
      <c r="E33" s="4"/>
      <c r="F33" s="4"/>
      <c r="G33" s="4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4"/>
      <c r="AK33" s="14"/>
    </row>
    <row r="34" spans="1:37" s="3" customFormat="1" x14ac:dyDescent="0.3">
      <c r="A34"/>
      <c r="B34"/>
      <c r="C34"/>
      <c r="D34"/>
      <c r="E34" s="4"/>
      <c r="F34" s="4"/>
      <c r="G34" s="4"/>
      <c r="H34"/>
      <c r="I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4"/>
      <c r="AK34" s="14"/>
    </row>
    <row r="35" spans="1:37" s="3" customFormat="1" x14ac:dyDescent="0.3">
      <c r="A35"/>
      <c r="B35"/>
      <c r="C35"/>
      <c r="D35"/>
      <c r="E35" s="4"/>
      <c r="F35" s="4"/>
      <c r="G35" s="4"/>
      <c r="H35"/>
      <c r="I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/>
      <c r="AK35"/>
    </row>
    <row r="36" spans="1:37" s="3" customFormat="1" x14ac:dyDescent="0.3">
      <c r="A36"/>
      <c r="B36"/>
      <c r="C36"/>
      <c r="D36"/>
      <c r="E36" s="4"/>
      <c r="F36" s="4"/>
      <c r="G36" s="4"/>
      <c r="H36"/>
      <c r="I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4"/>
      <c r="AK36" s="14"/>
    </row>
    <row r="37" spans="1:37" s="3" customFormat="1" x14ac:dyDescent="0.3">
      <c r="A37"/>
      <c r="B37"/>
      <c r="C37"/>
      <c r="D37"/>
      <c r="E37" s="4"/>
      <c r="F37" s="4"/>
      <c r="G37" s="4"/>
      <c r="H37"/>
      <c r="I3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/>
      <c r="AK37"/>
    </row>
    <row r="38" spans="1:37" s="3" customFormat="1" x14ac:dyDescent="0.3">
      <c r="A38"/>
      <c r="B38"/>
      <c r="C38"/>
      <c r="D38"/>
      <c r="E38" s="4"/>
      <c r="F38" s="4"/>
      <c r="G38" s="4"/>
      <c r="H38"/>
      <c r="I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/>
      <c r="AK38"/>
    </row>
    <row r="39" spans="1:37" s="3" customFormat="1" x14ac:dyDescent="0.3">
      <c r="A39"/>
      <c r="B39"/>
      <c r="C39"/>
      <c r="D39"/>
      <c r="E39" s="4"/>
      <c r="F39" s="4"/>
      <c r="G39" s="4"/>
      <c r="H39"/>
      <c r="I3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x14ac:dyDescent="0.3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</row>
    <row r="41" spans="1:37" x14ac:dyDescent="0.3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</row>
    <row r="42" spans="1:37" x14ac:dyDescent="0.3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</row>
    <row r="43" spans="1:37" x14ac:dyDescent="0.3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</row>
    <row r="44" spans="1:37" x14ac:dyDescent="0.3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</row>
    <row r="45" spans="1:37" x14ac:dyDescent="0.3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x14ac:dyDescent="0.3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x14ac:dyDescent="0.3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x14ac:dyDescent="0.3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0:37" x14ac:dyDescent="0.3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0:37" x14ac:dyDescent="0.3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0:37" x14ac:dyDescent="0.3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0:37" x14ac:dyDescent="0.3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</row>
    <row r="53" spans="10:37" x14ac:dyDescent="0.3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</row>
    <row r="54" spans="10:37" x14ac:dyDescent="0.3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0:37" x14ac:dyDescent="0.3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0:37" x14ac:dyDescent="0.3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0:37" x14ac:dyDescent="0.3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0:37" x14ac:dyDescent="0.3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0:37" x14ac:dyDescent="0.3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0:37" x14ac:dyDescent="0.3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0:37" x14ac:dyDescent="0.3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0:37" x14ac:dyDescent="0.3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0:37" x14ac:dyDescent="0.3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0:37" x14ac:dyDescent="0.3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0:35" x14ac:dyDescent="0.3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0:35" x14ac:dyDescent="0.3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0:35" x14ac:dyDescent="0.3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0:35" x14ac:dyDescent="0.3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0:35" x14ac:dyDescent="0.3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0:35" x14ac:dyDescent="0.3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0:35" x14ac:dyDescent="0.3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0:35" x14ac:dyDescent="0.3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0:35" x14ac:dyDescent="0.3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0:35" x14ac:dyDescent="0.3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0:35" x14ac:dyDescent="0.3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0:35" x14ac:dyDescent="0.3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0:35" x14ac:dyDescent="0.3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0:35" x14ac:dyDescent="0.3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0:35" x14ac:dyDescent="0.3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0:35" x14ac:dyDescent="0.3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0:35" x14ac:dyDescent="0.3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0:35" x14ac:dyDescent="0.3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0:35" x14ac:dyDescent="0.3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0:35" x14ac:dyDescent="0.3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0:35" x14ac:dyDescent="0.3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0:35" x14ac:dyDescent="0.3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0:35" x14ac:dyDescent="0.3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0:35" x14ac:dyDescent="0.3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0:35" x14ac:dyDescent="0.3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0:35" x14ac:dyDescent="0.3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0:35" x14ac:dyDescent="0.3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0:35" x14ac:dyDescent="0.3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0:35" x14ac:dyDescent="0.3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0:35" x14ac:dyDescent="0.3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0:35" x14ac:dyDescent="0.3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0:35" x14ac:dyDescent="0.3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0:35" x14ac:dyDescent="0.3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0:35" x14ac:dyDescent="0.3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0:35" x14ac:dyDescent="0.3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0:35" x14ac:dyDescent="0.3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0:35" x14ac:dyDescent="0.3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0:35" x14ac:dyDescent="0.3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0:35" x14ac:dyDescent="0.3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0:35" x14ac:dyDescent="0.3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0:35" x14ac:dyDescent="0.3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0:35" x14ac:dyDescent="0.3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0:35" x14ac:dyDescent="0.3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0:35" x14ac:dyDescent="0.3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0:35" x14ac:dyDescent="0.3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0:35" x14ac:dyDescent="0.3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0:35" x14ac:dyDescent="0.3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0:35" x14ac:dyDescent="0.3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0:35" x14ac:dyDescent="0.3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0:35" x14ac:dyDescent="0.3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0:35" x14ac:dyDescent="0.3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0:35" x14ac:dyDescent="0.3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0:35" x14ac:dyDescent="0.3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0:35" x14ac:dyDescent="0.3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0:35" x14ac:dyDescent="0.3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0:35" x14ac:dyDescent="0.3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0:35" x14ac:dyDescent="0.3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0:35" x14ac:dyDescent="0.3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0:35" x14ac:dyDescent="0.3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0:35" x14ac:dyDescent="0.3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0:35" x14ac:dyDescent="0.3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0:35" x14ac:dyDescent="0.3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0:35" x14ac:dyDescent="0.3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0:35" x14ac:dyDescent="0.3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0:35" x14ac:dyDescent="0.3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0:35" x14ac:dyDescent="0.3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0:35" x14ac:dyDescent="0.3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0:35" x14ac:dyDescent="0.3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</sheetData>
  <sheetProtection algorithmName="SHA-512" hashValue="oaa6HNqlTjpllZRhd2HyJfF+lK5VlOU2qAhlTJ38tBGgDj7f9HL/GxuiEyGDssp5tAkRksVdFQYvL3ng4m5lnA==" saltValue="VyI5hcRnWSpinTaIo015a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FFCC"/>
  </sheetPr>
  <dimension ref="A1:AL55"/>
  <sheetViews>
    <sheetView workbookViewId="0">
      <pane xSplit="9" topLeftCell="J1" activePane="topRight" state="frozen"/>
      <selection activeCell="U33" sqref="U33"/>
      <selection pane="topRight" activeCell="A9" sqref="A9"/>
    </sheetView>
  </sheetViews>
  <sheetFormatPr defaultColWidth="8.88671875" defaultRowHeight="14.4" x14ac:dyDescent="0.3"/>
  <cols>
    <col min="2" max="2" width="33.44140625" customWidth="1"/>
    <col min="3" max="3" width="10.88671875" customWidth="1"/>
    <col min="4" max="4" width="35.6640625" customWidth="1"/>
    <col min="5" max="5" width="14.44140625" customWidth="1"/>
    <col min="6" max="6" width="17.109375" style="36" customWidth="1"/>
    <col min="7" max="7" width="17.5546875" style="36" customWidth="1"/>
    <col min="8" max="8" width="15.109375" customWidth="1"/>
    <col min="9" max="9" width="14" customWidth="1"/>
    <col min="10" max="36" width="15.6640625" style="36" customWidth="1"/>
    <col min="37" max="38" width="21.33203125" customWidth="1"/>
  </cols>
  <sheetData>
    <row r="1" spans="1:38" ht="21" x14ac:dyDescent="0.5">
      <c r="A1" s="29" t="s">
        <v>122</v>
      </c>
      <c r="B1" s="29"/>
      <c r="C1" s="28" t="s">
        <v>440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Consultation</v>
      </c>
      <c r="M1" s="25"/>
      <c r="N1" s="25"/>
      <c r="O1" s="25"/>
      <c r="P1" s="25"/>
      <c r="Q1" s="25"/>
      <c r="R1" s="28" t="str">
        <f>$C$1</f>
        <v>EASI Consultation</v>
      </c>
      <c r="S1" s="25"/>
      <c r="T1" s="25"/>
      <c r="U1" s="25"/>
      <c r="V1" s="25"/>
      <c r="W1" s="25"/>
      <c r="X1" s="25"/>
      <c r="Y1" s="28" t="str">
        <f>$C$1</f>
        <v>EASI Consultation</v>
      </c>
      <c r="Z1" s="25"/>
      <c r="AA1" s="25"/>
      <c r="AB1" s="25"/>
      <c r="AC1" s="25"/>
      <c r="AD1" s="25"/>
      <c r="AE1" s="25"/>
      <c r="AF1" s="28" t="str">
        <f>$C$1</f>
        <v>EASI Consultation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" customHeight="1" x14ac:dyDescent="0.5">
      <c r="A3" s="31" t="s">
        <v>119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5">
      <c r="A4" s="31" t="s">
        <v>118</v>
      </c>
      <c r="B4" s="31"/>
      <c r="C4" s="32" t="s">
        <v>117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5">
      <c r="A5" s="31" t="s">
        <v>116</v>
      </c>
      <c r="B5" s="31"/>
      <c r="C5" s="31" t="s">
        <v>477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" customHeight="1" x14ac:dyDescent="0.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5500000000000000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22" t="s">
        <v>78</v>
      </c>
      <c r="AK8" s="22" t="s">
        <v>292</v>
      </c>
      <c r="AL8" s="22" t="s">
        <v>428</v>
      </c>
    </row>
    <row r="9" spans="1:38" ht="15" thickBot="1" x14ac:dyDescent="0.4">
      <c r="A9" s="77" t="s">
        <v>154</v>
      </c>
      <c r="B9" s="65" t="s">
        <v>476</v>
      </c>
      <c r="C9" s="77"/>
      <c r="D9" s="65"/>
      <c r="E9" s="49">
        <v>15000</v>
      </c>
      <c r="F9" s="55">
        <v>0</v>
      </c>
      <c r="G9" s="61">
        <f>F9+E9</f>
        <v>15000</v>
      </c>
      <c r="H9" s="49">
        <f>SUM(J9:AJ9)</f>
        <v>0</v>
      </c>
      <c r="I9" s="49">
        <f>E9-H9</f>
        <v>15000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" thickBot="1" x14ac:dyDescent="0.4">
      <c r="A10" s="77" t="s">
        <v>313</v>
      </c>
      <c r="B10" s="65" t="s">
        <v>316</v>
      </c>
      <c r="C10" s="77"/>
      <c r="D10" s="65"/>
      <c r="E10" s="49">
        <v>15000</v>
      </c>
      <c r="F10" s="55">
        <v>0</v>
      </c>
      <c r="G10" s="61">
        <f>F10+E10</f>
        <v>15000</v>
      </c>
      <c r="H10" s="49">
        <f>SUM(J10:AJ10)</f>
        <v>0</v>
      </c>
      <c r="I10" s="49">
        <f>E10-H10</f>
        <v>15000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35">
      <c r="A11" s="77" t="s">
        <v>314</v>
      </c>
      <c r="B11" s="65" t="s">
        <v>317</v>
      </c>
      <c r="C11" s="77"/>
      <c r="D11" s="65"/>
      <c r="E11" s="49">
        <v>15000</v>
      </c>
      <c r="F11" s="55">
        <v>0</v>
      </c>
      <c r="G11" s="61">
        <f>F11+E11</f>
        <v>15000</v>
      </c>
      <c r="H11" s="49">
        <f>SUM(J11:AJ11)</f>
        <v>6250</v>
      </c>
      <c r="I11" s="49">
        <f>E11-H11</f>
        <v>8750</v>
      </c>
      <c r="J11" s="64"/>
      <c r="K11" s="64"/>
      <c r="L11" s="64"/>
      <c r="M11" s="64"/>
      <c r="N11" s="64"/>
      <c r="O11" s="64"/>
      <c r="P11" s="64"/>
      <c r="Q11" s="64">
        <v>6250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77" t="s">
        <v>136</v>
      </c>
      <c r="B12" s="65" t="s">
        <v>318</v>
      </c>
      <c r="C12" s="77" t="s">
        <v>320</v>
      </c>
      <c r="D12" s="65" t="s">
        <v>321</v>
      </c>
      <c r="E12" s="49">
        <v>4020</v>
      </c>
      <c r="F12" s="55">
        <v>0</v>
      </c>
      <c r="G12" s="61">
        <f t="shared" ref="G12:G13" si="0">F12+E12</f>
        <v>4020</v>
      </c>
      <c r="H12" s="49">
        <f t="shared" ref="H12:H13" si="1">SUM(J12:AJ12)</f>
        <v>0</v>
      </c>
      <c r="I12" s="49">
        <f t="shared" ref="I12:I13" si="2">E12-H12</f>
        <v>4020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" thickBot="1" x14ac:dyDescent="0.35">
      <c r="A13" s="77" t="s">
        <v>315</v>
      </c>
      <c r="B13" s="65" t="s">
        <v>319</v>
      </c>
      <c r="C13" s="77"/>
      <c r="D13" s="65"/>
      <c r="E13" s="49">
        <v>1044</v>
      </c>
      <c r="F13" s="55">
        <v>0</v>
      </c>
      <c r="G13" s="61">
        <f t="shared" si="0"/>
        <v>1044</v>
      </c>
      <c r="H13" s="49">
        <f t="shared" si="1"/>
        <v>1044</v>
      </c>
      <c r="I13" s="49">
        <f t="shared" si="2"/>
        <v>0</v>
      </c>
      <c r="J13" s="64"/>
      <c r="K13" s="64"/>
      <c r="L13" s="64"/>
      <c r="M13" s="64"/>
      <c r="N13" s="64"/>
      <c r="O13" s="64">
        <v>1044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" thickBot="1" x14ac:dyDescent="0.35">
      <c r="A14" s="12"/>
      <c r="B14" s="12"/>
      <c r="C14" s="12"/>
      <c r="D14" s="12"/>
      <c r="E14" s="49"/>
      <c r="F14" s="55"/>
      <c r="G14" s="61"/>
      <c r="H14" s="49"/>
      <c r="I14" s="49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8" ht="15" thickBot="1" x14ac:dyDescent="0.35">
      <c r="A15" s="8" t="s">
        <v>0</v>
      </c>
      <c r="B15" s="8"/>
      <c r="C15" s="8"/>
      <c r="D15" s="8"/>
      <c r="E15" s="7">
        <f>SUM(E9:E14)</f>
        <v>50064</v>
      </c>
      <c r="F15" s="53">
        <f>SUM(F8:F14)</f>
        <v>0</v>
      </c>
      <c r="G15" s="58">
        <f>SUM(G7:G14)</f>
        <v>50064</v>
      </c>
      <c r="H15" s="7">
        <f t="shared" ref="H15:AJ15" si="3">SUM(H9:H14)</f>
        <v>7294</v>
      </c>
      <c r="I15" s="7">
        <f t="shared" si="3"/>
        <v>42770</v>
      </c>
      <c r="J15" s="41">
        <f t="shared" si="3"/>
        <v>0</v>
      </c>
      <c r="K15" s="41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1044</v>
      </c>
      <c r="P15" s="41">
        <f t="shared" si="3"/>
        <v>0</v>
      </c>
      <c r="Q15" s="41">
        <f t="shared" si="3"/>
        <v>6250</v>
      </c>
      <c r="R15" s="41">
        <f t="shared" si="3"/>
        <v>0</v>
      </c>
      <c r="S15" s="41">
        <f t="shared" si="3"/>
        <v>0</v>
      </c>
      <c r="T15" s="41">
        <f t="shared" si="3"/>
        <v>0</v>
      </c>
      <c r="U15" s="41">
        <f t="shared" si="3"/>
        <v>0</v>
      </c>
      <c r="V15" s="41">
        <f t="shared" si="3"/>
        <v>0</v>
      </c>
      <c r="W15" s="41">
        <f t="shared" si="3"/>
        <v>0</v>
      </c>
      <c r="X15" s="41">
        <f t="shared" si="3"/>
        <v>0</v>
      </c>
      <c r="Y15" s="41">
        <f t="shared" si="3"/>
        <v>0</v>
      </c>
      <c r="Z15" s="41">
        <f t="shared" si="3"/>
        <v>0</v>
      </c>
      <c r="AA15" s="41">
        <f t="shared" si="3"/>
        <v>0</v>
      </c>
      <c r="AB15" s="41">
        <f t="shared" si="3"/>
        <v>0</v>
      </c>
      <c r="AC15" s="41">
        <f t="shared" si="3"/>
        <v>0</v>
      </c>
      <c r="AD15" s="41">
        <f t="shared" si="3"/>
        <v>0</v>
      </c>
      <c r="AE15" s="41">
        <f t="shared" si="3"/>
        <v>0</v>
      </c>
      <c r="AF15" s="41">
        <f t="shared" si="3"/>
        <v>0</v>
      </c>
      <c r="AG15" s="41">
        <f t="shared" si="3"/>
        <v>0</v>
      </c>
      <c r="AH15" s="41">
        <f t="shared" si="3"/>
        <v>0</v>
      </c>
      <c r="AI15" s="41">
        <f t="shared" si="3"/>
        <v>0</v>
      </c>
      <c r="AJ15" s="41">
        <f t="shared" si="3"/>
        <v>0</v>
      </c>
      <c r="AK15" s="41">
        <f t="shared" ref="AK15:AL15" si="4">SUM(AK9:AK14)</f>
        <v>0</v>
      </c>
      <c r="AL15" s="41">
        <f t="shared" si="4"/>
        <v>0</v>
      </c>
    </row>
    <row r="16" spans="1:38" x14ac:dyDescent="0.3">
      <c r="F16"/>
      <c r="G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</row>
    <row r="17" spans="4:38" x14ac:dyDescent="0.3">
      <c r="D17" s="36"/>
      <c r="F17"/>
      <c r="G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  <c r="AK17" s="14"/>
      <c r="AL17" s="14"/>
    </row>
    <row r="18" spans="4:38" x14ac:dyDescent="0.3">
      <c r="D18" s="36"/>
      <c r="E18" s="4"/>
      <c r="F18"/>
      <c r="G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/>
      <c r="AJ18"/>
    </row>
    <row r="19" spans="4:38" x14ac:dyDescent="0.3">
      <c r="G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4:38" x14ac:dyDescent="0.3">
      <c r="F20" s="5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4:38" x14ac:dyDescent="0.3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4:38" x14ac:dyDescent="0.3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4:38" x14ac:dyDescent="0.3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4:38" x14ac:dyDescent="0.3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4:38" x14ac:dyDescent="0.3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4:38" x14ac:dyDescent="0.3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4:38" x14ac:dyDescent="0.3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4:38" x14ac:dyDescent="0.3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4:38" x14ac:dyDescent="0.3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4:38" x14ac:dyDescent="0.3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4:38" x14ac:dyDescent="0.3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4:38" x14ac:dyDescent="0.3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3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6:38" x14ac:dyDescent="0.3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6:38" x14ac:dyDescent="0.3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6:38" x14ac:dyDescent="0.3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3">
      <c r="F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6:38" x14ac:dyDescent="0.3">
      <c r="F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3">
      <c r="F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3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0:38" x14ac:dyDescent="0.3"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0:38" x14ac:dyDescent="0.3"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</sheetData>
  <sheetProtection algorithmName="SHA-512" hashValue="ofb+UoKhxXfHSJaKPqNpJUB6PLTxa+CzkAEf5OFvtZGEnRqOWUkOSASx4UA4xNSrRIVSbGGdD/ih0rejeSTSBw==" saltValue="7Mabp9OwqRzQO8hv06KU/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CC"/>
  </sheetPr>
  <dimension ref="A1:AL162"/>
  <sheetViews>
    <sheetView workbookViewId="0">
      <pane xSplit="9" topLeftCell="X1" activePane="topRight" state="frozen"/>
      <selection activeCell="U33" sqref="U33"/>
      <selection pane="topRight" activeCell="A9" sqref="A9"/>
    </sheetView>
  </sheetViews>
  <sheetFormatPr defaultColWidth="9.109375" defaultRowHeight="14.4" x14ac:dyDescent="0.3"/>
  <cols>
    <col min="1" max="1" width="9.109375" style="36"/>
    <col min="2" max="2" width="32.109375" style="36" customWidth="1"/>
    <col min="3" max="3" width="12.109375" style="36" customWidth="1"/>
    <col min="4" max="4" width="31.109375" style="36" customWidth="1"/>
    <col min="5" max="5" width="14.88671875" style="36" customWidth="1"/>
    <col min="6" max="7" width="14.6640625" customWidth="1"/>
    <col min="8" max="8" width="14.5546875" style="36" customWidth="1"/>
    <col min="9" max="9" width="18" style="36" customWidth="1"/>
    <col min="10" max="36" width="15.6640625" style="1" customWidth="1"/>
    <col min="37" max="38" width="21.33203125" customWidth="1"/>
    <col min="39" max="16384" width="9.109375" style="36"/>
  </cols>
  <sheetData>
    <row r="1" spans="1:38" ht="21" x14ac:dyDescent="0.5">
      <c r="A1" s="29" t="s">
        <v>122</v>
      </c>
      <c r="B1" s="25"/>
      <c r="C1" s="28" t="s">
        <v>439</v>
      </c>
      <c r="D1" s="28"/>
      <c r="E1" s="28"/>
      <c r="F1" s="30"/>
      <c r="G1" s="30"/>
      <c r="H1" s="29"/>
      <c r="I1" s="27"/>
      <c r="J1" s="30"/>
      <c r="K1" s="30"/>
      <c r="L1" s="28" t="str">
        <f>$C$1</f>
        <v>EASI District Design &amp; Led</v>
      </c>
      <c r="M1" s="28"/>
      <c r="N1" s="28"/>
      <c r="O1" s="29"/>
      <c r="P1" s="29"/>
      <c r="Q1" s="27"/>
      <c r="R1" s="28" t="str">
        <f>$C$1</f>
        <v>EASI District Design &amp; Led</v>
      </c>
      <c r="S1" s="30"/>
      <c r="T1" s="30"/>
      <c r="U1" s="28"/>
      <c r="V1" s="28"/>
      <c r="W1" s="29"/>
      <c r="X1" s="29"/>
      <c r="Y1" s="28" t="str">
        <f>$C$1</f>
        <v>EASI District Design &amp; Led</v>
      </c>
      <c r="Z1" s="28"/>
      <c r="AA1" s="28"/>
      <c r="AB1" s="29"/>
      <c r="AC1" s="27"/>
      <c r="AD1" s="27"/>
      <c r="AE1" s="30"/>
      <c r="AF1" s="28" t="str">
        <f>$C$1</f>
        <v>EASI District Design &amp; Led</v>
      </c>
      <c r="AG1" s="28"/>
      <c r="AH1" s="28"/>
      <c r="AI1" s="29"/>
      <c r="AJ1" s="29"/>
      <c r="AK1" s="29"/>
      <c r="AL1" s="29"/>
    </row>
    <row r="2" spans="1:38" customFormat="1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" customHeight="1" x14ac:dyDescent="0.5">
      <c r="A3" s="31" t="s">
        <v>119</v>
      </c>
      <c r="B3" s="25"/>
      <c r="C3" s="32">
        <v>5010</v>
      </c>
      <c r="D3" s="28"/>
      <c r="E3" s="32"/>
      <c r="F3" s="30"/>
      <c r="G3" s="30"/>
      <c r="H3" s="31"/>
      <c r="I3" s="34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2"/>
      <c r="AL3" s="32"/>
    </row>
    <row r="4" spans="1:38" ht="15.9" customHeight="1" x14ac:dyDescent="0.5">
      <c r="A4" s="31" t="s">
        <v>118</v>
      </c>
      <c r="B4" s="25"/>
      <c r="C4" s="32" t="s">
        <v>117</v>
      </c>
      <c r="D4" s="28"/>
      <c r="E4" s="32"/>
      <c r="F4" s="30"/>
      <c r="G4" s="30"/>
      <c r="H4" s="31"/>
      <c r="I4" s="3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4"/>
      <c r="AH4" s="30"/>
      <c r="AI4" s="30"/>
      <c r="AJ4" s="30"/>
      <c r="AK4" s="30"/>
      <c r="AL4" s="30"/>
    </row>
    <row r="5" spans="1:38" ht="15.9" customHeight="1" x14ac:dyDescent="0.5">
      <c r="A5" s="31" t="s">
        <v>116</v>
      </c>
      <c r="B5" s="25"/>
      <c r="C5" s="31" t="s">
        <v>477</v>
      </c>
      <c r="D5" s="28"/>
      <c r="E5" s="31"/>
      <c r="F5" s="33"/>
      <c r="G5" s="33"/>
      <c r="H5" s="34"/>
      <c r="I5" s="34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30"/>
      <c r="AL5" s="30"/>
    </row>
    <row r="6" spans="1:38" ht="15.9" customHeight="1" x14ac:dyDescent="0.4">
      <c r="A6" s="31" t="s">
        <v>115</v>
      </c>
      <c r="B6" s="25"/>
      <c r="C6" s="31" t="s">
        <v>114</v>
      </c>
      <c r="D6" s="28"/>
      <c r="E6" s="31"/>
      <c r="F6" s="24"/>
      <c r="G6" s="24"/>
      <c r="H6" s="34"/>
      <c r="I6" s="34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9" customHeight="1" thickBot="1" x14ac:dyDescent="0.35">
      <c r="A7" s="25"/>
      <c r="B7" s="25"/>
      <c r="C7" s="25"/>
      <c r="D7" s="25"/>
      <c r="E7" s="25"/>
      <c r="F7" s="24"/>
      <c r="G7" s="24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29.4" thickBot="1" x14ac:dyDescent="0.35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19" t="s">
        <v>78</v>
      </c>
      <c r="AK8" s="22" t="s">
        <v>292</v>
      </c>
      <c r="AL8" s="22" t="s">
        <v>431</v>
      </c>
    </row>
    <row r="9" spans="1:38" ht="15" thickBot="1" x14ac:dyDescent="0.35">
      <c r="A9" s="74" t="s">
        <v>75</v>
      </c>
      <c r="B9" s="48" t="s">
        <v>74</v>
      </c>
      <c r="C9" s="101" t="s">
        <v>75</v>
      </c>
      <c r="D9" s="100"/>
      <c r="E9" s="49">
        <v>18704</v>
      </c>
      <c r="F9" s="11">
        <v>0</v>
      </c>
      <c r="G9" s="11">
        <f t="shared" ref="G9:G21" si="0">E9+F9</f>
        <v>18704</v>
      </c>
      <c r="H9" s="44">
        <f t="shared" ref="H9:H51" si="1">SUM(J9:AJ9)</f>
        <v>8676</v>
      </c>
      <c r="I9" s="44">
        <f t="shared" ref="I9:I51" si="2">E9-H9</f>
        <v>10028</v>
      </c>
      <c r="J9" s="9"/>
      <c r="K9" s="9"/>
      <c r="L9" s="9"/>
      <c r="M9" s="9"/>
      <c r="N9" s="9"/>
      <c r="O9" s="9"/>
      <c r="P9" s="9"/>
      <c r="Q9" s="9"/>
      <c r="R9" s="9">
        <v>5774</v>
      </c>
      <c r="S9" s="9"/>
      <c r="T9" s="9">
        <v>2902</v>
      </c>
      <c r="U9" s="9">
        <v>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36"/>
      <c r="AL9" s="36"/>
    </row>
    <row r="10" spans="1:38" ht="15" thickBot="1" x14ac:dyDescent="0.35">
      <c r="A10" s="74" t="s">
        <v>71</v>
      </c>
      <c r="B10" s="48" t="s">
        <v>213</v>
      </c>
      <c r="C10" s="101" t="s">
        <v>71</v>
      </c>
      <c r="D10" s="100"/>
      <c r="E10" s="49">
        <v>25000</v>
      </c>
      <c r="F10" s="11">
        <v>0</v>
      </c>
      <c r="G10" s="11">
        <f t="shared" si="0"/>
        <v>25000</v>
      </c>
      <c r="H10" s="44">
        <f t="shared" si="1"/>
        <v>0</v>
      </c>
      <c r="I10" s="44">
        <f t="shared" si="2"/>
        <v>25000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8" ht="15" thickBot="1" x14ac:dyDescent="0.35">
      <c r="A11" s="74" t="s">
        <v>67</v>
      </c>
      <c r="B11" s="48" t="s">
        <v>362</v>
      </c>
      <c r="C11" s="101" t="s">
        <v>67</v>
      </c>
      <c r="D11" s="100"/>
      <c r="E11" s="49">
        <v>49872</v>
      </c>
      <c r="F11" s="11">
        <v>0</v>
      </c>
      <c r="G11" s="11">
        <f t="shared" si="0"/>
        <v>49872</v>
      </c>
      <c r="H11" s="44">
        <f t="shared" si="1"/>
        <v>49872</v>
      </c>
      <c r="I11" s="44">
        <f t="shared" si="2"/>
        <v>0</v>
      </c>
      <c r="J11" s="9"/>
      <c r="K11" s="9"/>
      <c r="L11" s="9"/>
      <c r="M11" s="9"/>
      <c r="N11" s="9">
        <v>49872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5" thickBot="1" x14ac:dyDescent="0.35">
      <c r="A12" s="74" t="s">
        <v>208</v>
      </c>
      <c r="B12" s="48" t="s">
        <v>207</v>
      </c>
      <c r="C12" s="101" t="s">
        <v>208</v>
      </c>
      <c r="D12" s="100"/>
      <c r="E12" s="49">
        <v>358789</v>
      </c>
      <c r="F12" s="11">
        <v>0</v>
      </c>
      <c r="G12" s="11">
        <f t="shared" si="0"/>
        <v>358789</v>
      </c>
      <c r="H12" s="44">
        <f t="shared" si="1"/>
        <v>121885</v>
      </c>
      <c r="I12" s="44">
        <f t="shared" si="2"/>
        <v>236904</v>
      </c>
      <c r="J12" s="9"/>
      <c r="K12" s="9"/>
      <c r="L12" s="9"/>
      <c r="M12" s="9"/>
      <c r="N12" s="9"/>
      <c r="O12" s="9"/>
      <c r="P12" s="9"/>
      <c r="Q12" s="9"/>
      <c r="R12" s="9">
        <v>1746</v>
      </c>
      <c r="S12" s="9">
        <v>9359</v>
      </c>
      <c r="T12" s="9">
        <v>5636</v>
      </c>
      <c r="U12" s="9">
        <v>30766</v>
      </c>
      <c r="V12" s="9">
        <v>12952</v>
      </c>
      <c r="W12" s="9">
        <v>37200</v>
      </c>
      <c r="X12" s="9">
        <v>24226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ht="15" thickBot="1" x14ac:dyDescent="0.35">
      <c r="A13" s="74" t="s">
        <v>264</v>
      </c>
      <c r="B13" s="48" t="s">
        <v>263</v>
      </c>
      <c r="C13" s="74" t="s">
        <v>399</v>
      </c>
      <c r="D13" s="48" t="s">
        <v>368</v>
      </c>
      <c r="E13" s="49">
        <v>86765</v>
      </c>
      <c r="F13" s="11">
        <v>0</v>
      </c>
      <c r="G13" s="11">
        <f t="shared" si="0"/>
        <v>86765</v>
      </c>
      <c r="H13" s="44">
        <f t="shared" si="1"/>
        <v>51905</v>
      </c>
      <c r="I13" s="44">
        <f t="shared" si="2"/>
        <v>34860</v>
      </c>
      <c r="J13" s="9"/>
      <c r="K13" s="9"/>
      <c r="L13" s="9"/>
      <c r="M13" s="9"/>
      <c r="N13" s="9"/>
      <c r="O13" s="9">
        <v>25257</v>
      </c>
      <c r="P13" s="9"/>
      <c r="Q13" s="9">
        <v>26648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8" ht="15" thickBot="1" x14ac:dyDescent="0.35">
      <c r="A14" s="74" t="s">
        <v>24</v>
      </c>
      <c r="B14" s="48" t="s">
        <v>23</v>
      </c>
      <c r="C14" s="101" t="s">
        <v>24</v>
      </c>
      <c r="D14" s="48"/>
      <c r="E14" s="44">
        <v>8046</v>
      </c>
      <c r="F14" s="11">
        <v>0</v>
      </c>
      <c r="G14" s="11">
        <f t="shared" si="0"/>
        <v>8046</v>
      </c>
      <c r="H14" s="44">
        <f t="shared" si="1"/>
        <v>0</v>
      </c>
      <c r="I14" s="44">
        <f t="shared" si="2"/>
        <v>8046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"/>
      <c r="AL14" s="14"/>
    </row>
    <row r="15" spans="1:38" ht="15" thickBot="1" x14ac:dyDescent="0.35">
      <c r="A15" s="74" t="s">
        <v>24</v>
      </c>
      <c r="B15" s="48" t="s">
        <v>23</v>
      </c>
      <c r="C15" s="74" t="s">
        <v>400</v>
      </c>
      <c r="D15" s="48" t="s">
        <v>369</v>
      </c>
      <c r="E15" s="49">
        <v>13946</v>
      </c>
      <c r="F15" s="11">
        <v>0</v>
      </c>
      <c r="G15" s="11">
        <f t="shared" si="0"/>
        <v>13946</v>
      </c>
      <c r="H15" s="44">
        <f t="shared" si="1"/>
        <v>2167</v>
      </c>
      <c r="I15" s="44">
        <f t="shared" si="2"/>
        <v>11779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2167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ht="15" thickBot="1" x14ac:dyDescent="0.35">
      <c r="A16" s="74" t="s">
        <v>24</v>
      </c>
      <c r="B16" s="48" t="s">
        <v>23</v>
      </c>
      <c r="C16" s="74" t="s">
        <v>401</v>
      </c>
      <c r="D16" s="48" t="s">
        <v>370</v>
      </c>
      <c r="E16" s="49">
        <v>13946</v>
      </c>
      <c r="F16" s="11">
        <v>0</v>
      </c>
      <c r="G16" s="11">
        <f t="shared" si="0"/>
        <v>13946</v>
      </c>
      <c r="H16" s="44">
        <f t="shared" si="1"/>
        <v>3467</v>
      </c>
      <c r="I16" s="44">
        <f t="shared" si="2"/>
        <v>10479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3467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"/>
      <c r="AL16" s="14"/>
    </row>
    <row r="17" spans="1:38" ht="15" thickBot="1" x14ac:dyDescent="0.35">
      <c r="A17" s="74" t="s">
        <v>24</v>
      </c>
      <c r="B17" s="48" t="s">
        <v>23</v>
      </c>
      <c r="C17" s="74" t="s">
        <v>402</v>
      </c>
      <c r="D17" s="48" t="s">
        <v>371</v>
      </c>
      <c r="E17" s="49">
        <v>13946</v>
      </c>
      <c r="F17" s="11">
        <v>0</v>
      </c>
      <c r="G17" s="11">
        <f t="shared" si="0"/>
        <v>13946</v>
      </c>
      <c r="H17" s="44">
        <f t="shared" si="1"/>
        <v>3467</v>
      </c>
      <c r="I17" s="44">
        <f t="shared" si="2"/>
        <v>10479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3467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8" ht="15" thickBot="1" x14ac:dyDescent="0.35">
      <c r="A18" s="74" t="s">
        <v>24</v>
      </c>
      <c r="B18" s="48" t="s">
        <v>23</v>
      </c>
      <c r="C18" s="74" t="s">
        <v>48</v>
      </c>
      <c r="D18" s="48" t="s">
        <v>372</v>
      </c>
      <c r="E18" s="49">
        <v>18112</v>
      </c>
      <c r="F18" s="11">
        <v>0</v>
      </c>
      <c r="G18" s="11">
        <f t="shared" si="0"/>
        <v>18112</v>
      </c>
      <c r="H18" s="44">
        <f t="shared" si="1"/>
        <v>3467</v>
      </c>
      <c r="I18" s="44">
        <f t="shared" si="2"/>
        <v>14645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3467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"/>
      <c r="AL18" s="14"/>
    </row>
    <row r="19" spans="1:38" ht="15" thickBot="1" x14ac:dyDescent="0.35">
      <c r="A19" s="74" t="s">
        <v>24</v>
      </c>
      <c r="B19" s="48" t="s">
        <v>23</v>
      </c>
      <c r="C19" s="74" t="s">
        <v>403</v>
      </c>
      <c r="D19" s="48" t="s">
        <v>373</v>
      </c>
      <c r="E19" s="49">
        <v>8046</v>
      </c>
      <c r="F19" s="11">
        <v>0</v>
      </c>
      <c r="G19" s="11">
        <f t="shared" si="0"/>
        <v>8046</v>
      </c>
      <c r="H19" s="44">
        <f t="shared" si="1"/>
        <v>5555</v>
      </c>
      <c r="I19" s="44">
        <f t="shared" si="2"/>
        <v>2491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5555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8" ht="15" thickBot="1" x14ac:dyDescent="0.35">
      <c r="A20" s="74" t="s">
        <v>24</v>
      </c>
      <c r="B20" s="48" t="s">
        <v>23</v>
      </c>
      <c r="C20" s="74" t="s">
        <v>404</v>
      </c>
      <c r="D20" s="48" t="s">
        <v>374</v>
      </c>
      <c r="E20" s="49">
        <v>8046</v>
      </c>
      <c r="F20" s="11">
        <v>0</v>
      </c>
      <c r="G20" s="11">
        <v>8046</v>
      </c>
      <c r="H20" s="44">
        <f t="shared" si="1"/>
        <v>8046</v>
      </c>
      <c r="I20" s="44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v>8046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8" ht="15" thickBot="1" x14ac:dyDescent="0.35">
      <c r="A21" s="74" t="s">
        <v>24</v>
      </c>
      <c r="B21" s="48" t="s">
        <v>23</v>
      </c>
      <c r="C21" s="74" t="s">
        <v>44</v>
      </c>
      <c r="D21" s="48" t="s">
        <v>375</v>
      </c>
      <c r="E21" s="44">
        <v>8046</v>
      </c>
      <c r="F21" s="11">
        <v>0</v>
      </c>
      <c r="G21" s="11">
        <f t="shared" si="0"/>
        <v>8046</v>
      </c>
      <c r="H21" s="44">
        <f t="shared" si="1"/>
        <v>5555</v>
      </c>
      <c r="I21" s="44">
        <f t="shared" si="2"/>
        <v>2491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5555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8" ht="15" thickBot="1" x14ac:dyDescent="0.35">
      <c r="A22" s="74" t="s">
        <v>24</v>
      </c>
      <c r="B22" s="48" t="s">
        <v>23</v>
      </c>
      <c r="C22" s="74" t="s">
        <v>405</v>
      </c>
      <c r="D22" s="48" t="s">
        <v>376</v>
      </c>
      <c r="E22" s="44">
        <v>8046</v>
      </c>
      <c r="F22" s="11">
        <v>0</v>
      </c>
      <c r="G22" s="11">
        <f t="shared" ref="G22:G53" si="3">E22+F22</f>
        <v>8046</v>
      </c>
      <c r="H22" s="44">
        <f t="shared" si="1"/>
        <v>2167</v>
      </c>
      <c r="I22" s="44">
        <f t="shared" si="2"/>
        <v>5879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2167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"/>
      <c r="AL22" s="14"/>
    </row>
    <row r="23" spans="1:38" ht="15" thickBot="1" x14ac:dyDescent="0.35">
      <c r="A23" s="74" t="s">
        <v>24</v>
      </c>
      <c r="B23" s="48" t="s">
        <v>23</v>
      </c>
      <c r="C23" s="74" t="s">
        <v>406</v>
      </c>
      <c r="D23" s="48" t="s">
        <v>377</v>
      </c>
      <c r="E23" s="44">
        <v>8046</v>
      </c>
      <c r="F23" s="11">
        <v>0</v>
      </c>
      <c r="G23" s="11">
        <f t="shared" si="3"/>
        <v>8046</v>
      </c>
      <c r="H23" s="44">
        <f t="shared" si="1"/>
        <v>8046</v>
      </c>
      <c r="I23" s="44">
        <f t="shared" si="2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8046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8" ht="15" thickBot="1" x14ac:dyDescent="0.35">
      <c r="A24" s="74" t="s">
        <v>24</v>
      </c>
      <c r="B24" s="48" t="s">
        <v>23</v>
      </c>
      <c r="C24" s="74" t="s">
        <v>407</v>
      </c>
      <c r="D24" s="48" t="s">
        <v>378</v>
      </c>
      <c r="E24" s="44">
        <v>8046</v>
      </c>
      <c r="F24" s="11">
        <v>0</v>
      </c>
      <c r="G24" s="11">
        <f t="shared" si="3"/>
        <v>8046</v>
      </c>
      <c r="H24" s="44">
        <f t="shared" si="1"/>
        <v>3467</v>
      </c>
      <c r="I24" s="44">
        <f t="shared" si="2"/>
        <v>4579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3467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/>
      <c r="AL24" s="14"/>
    </row>
    <row r="25" spans="1:38" ht="15" thickBot="1" x14ac:dyDescent="0.35">
      <c r="A25" s="74" t="s">
        <v>24</v>
      </c>
      <c r="B25" s="48" t="s">
        <v>23</v>
      </c>
      <c r="C25" s="74" t="s">
        <v>408</v>
      </c>
      <c r="D25" s="48" t="s">
        <v>379</v>
      </c>
      <c r="E25" s="44">
        <v>8046</v>
      </c>
      <c r="F25" s="11">
        <v>0</v>
      </c>
      <c r="G25" s="11">
        <f t="shared" si="3"/>
        <v>8046</v>
      </c>
      <c r="H25" s="44">
        <f t="shared" si="1"/>
        <v>2167</v>
      </c>
      <c r="I25" s="44">
        <f t="shared" si="2"/>
        <v>5879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2167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8" ht="15" thickBot="1" x14ac:dyDescent="0.35">
      <c r="A26" s="74" t="s">
        <v>24</v>
      </c>
      <c r="B26" s="48" t="s">
        <v>23</v>
      </c>
      <c r="C26" s="74" t="s">
        <v>409</v>
      </c>
      <c r="D26" s="48" t="s">
        <v>380</v>
      </c>
      <c r="E26" s="44">
        <v>8046</v>
      </c>
      <c r="F26" s="11">
        <v>0</v>
      </c>
      <c r="G26" s="11">
        <f t="shared" si="3"/>
        <v>8046</v>
      </c>
      <c r="H26" s="44">
        <f t="shared" si="1"/>
        <v>8046</v>
      </c>
      <c r="I26" s="44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8046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8" ht="15" thickBot="1" x14ac:dyDescent="0.35">
      <c r="A27" s="74" t="s">
        <v>24</v>
      </c>
      <c r="B27" s="48" t="s">
        <v>23</v>
      </c>
      <c r="C27" s="74" t="s">
        <v>410</v>
      </c>
      <c r="D27" s="48" t="s">
        <v>381</v>
      </c>
      <c r="E27" s="44">
        <v>13946</v>
      </c>
      <c r="F27" s="11">
        <v>0</v>
      </c>
      <c r="G27" s="11">
        <f t="shared" si="3"/>
        <v>13946</v>
      </c>
      <c r="H27" s="44">
        <f t="shared" si="1"/>
        <v>2167</v>
      </c>
      <c r="I27" s="44">
        <f t="shared" si="2"/>
        <v>11779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2167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4"/>
      <c r="AL27" s="14"/>
    </row>
    <row r="28" spans="1:38" ht="15" thickBot="1" x14ac:dyDescent="0.35">
      <c r="A28" s="74" t="s">
        <v>24</v>
      </c>
      <c r="B28" s="48" t="s">
        <v>23</v>
      </c>
      <c r="C28" s="74" t="s">
        <v>411</v>
      </c>
      <c r="D28" s="48" t="s">
        <v>382</v>
      </c>
      <c r="E28" s="44">
        <v>8046</v>
      </c>
      <c r="F28" s="11">
        <v>0</v>
      </c>
      <c r="G28" s="11">
        <f t="shared" si="3"/>
        <v>8046</v>
      </c>
      <c r="H28" s="44">
        <f t="shared" si="1"/>
        <v>3467</v>
      </c>
      <c r="I28" s="44">
        <f t="shared" si="2"/>
        <v>4579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3467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4"/>
      <c r="AL28" s="14"/>
    </row>
    <row r="29" spans="1:38" ht="15" thickBot="1" x14ac:dyDescent="0.35">
      <c r="A29" s="74" t="s">
        <v>24</v>
      </c>
      <c r="B29" s="48" t="s">
        <v>23</v>
      </c>
      <c r="C29" s="74" t="s">
        <v>32</v>
      </c>
      <c r="D29" s="48" t="s">
        <v>383</v>
      </c>
      <c r="E29" s="44">
        <v>8046</v>
      </c>
      <c r="F29" s="11">
        <v>0</v>
      </c>
      <c r="G29" s="11">
        <f t="shared" si="3"/>
        <v>8046</v>
      </c>
      <c r="H29" s="44">
        <f t="shared" si="1"/>
        <v>2167</v>
      </c>
      <c r="I29" s="44">
        <f t="shared" si="2"/>
        <v>5879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2167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8" ht="15" thickBot="1" x14ac:dyDescent="0.35">
      <c r="A30" s="78" t="s">
        <v>24</v>
      </c>
      <c r="B30" s="48" t="s">
        <v>23</v>
      </c>
      <c r="C30" s="74" t="s">
        <v>412</v>
      </c>
      <c r="D30" s="48" t="s">
        <v>384</v>
      </c>
      <c r="E30" s="44">
        <v>18112</v>
      </c>
      <c r="F30" s="11">
        <v>0</v>
      </c>
      <c r="G30" s="11">
        <f t="shared" si="3"/>
        <v>18112</v>
      </c>
      <c r="H30" s="44">
        <f t="shared" si="1"/>
        <v>2167</v>
      </c>
      <c r="I30" s="44">
        <f t="shared" si="2"/>
        <v>15945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2167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8" ht="15" thickBot="1" x14ac:dyDescent="0.35">
      <c r="A31" s="74" t="s">
        <v>24</v>
      </c>
      <c r="B31" s="48" t="s">
        <v>23</v>
      </c>
      <c r="C31" s="74" t="s">
        <v>413</v>
      </c>
      <c r="D31" s="48" t="s">
        <v>385</v>
      </c>
      <c r="E31" s="44">
        <v>18112</v>
      </c>
      <c r="F31" s="11">
        <v>0</v>
      </c>
      <c r="G31" s="11">
        <f t="shared" si="3"/>
        <v>18112</v>
      </c>
      <c r="H31" s="44">
        <f t="shared" si="1"/>
        <v>5555</v>
      </c>
      <c r="I31" s="44">
        <f t="shared" si="2"/>
        <v>12557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5555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8" ht="15" thickBot="1" x14ac:dyDescent="0.35">
      <c r="A32" s="74" t="s">
        <v>24</v>
      </c>
      <c r="B32" s="48" t="s">
        <v>23</v>
      </c>
      <c r="C32" s="74" t="s">
        <v>414</v>
      </c>
      <c r="D32" s="48" t="s">
        <v>386</v>
      </c>
      <c r="E32" s="44">
        <v>18112</v>
      </c>
      <c r="F32" s="11">
        <v>0</v>
      </c>
      <c r="G32" s="11">
        <f t="shared" si="3"/>
        <v>18112</v>
      </c>
      <c r="H32" s="44">
        <f t="shared" si="1"/>
        <v>5555</v>
      </c>
      <c r="I32" s="44">
        <f t="shared" si="2"/>
        <v>12557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v>5555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8" ht="15" thickBot="1" x14ac:dyDescent="0.35">
      <c r="A33" s="74" t="s">
        <v>24</v>
      </c>
      <c r="B33" s="48" t="s">
        <v>23</v>
      </c>
      <c r="C33" s="74" t="s">
        <v>28</v>
      </c>
      <c r="D33" s="48" t="s">
        <v>27</v>
      </c>
      <c r="E33" s="44">
        <v>8046</v>
      </c>
      <c r="F33" s="11">
        <v>0</v>
      </c>
      <c r="G33" s="11">
        <f t="shared" si="3"/>
        <v>8046</v>
      </c>
      <c r="H33" s="44">
        <f t="shared" si="1"/>
        <v>0</v>
      </c>
      <c r="I33" s="44">
        <f t="shared" si="2"/>
        <v>8046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4"/>
      <c r="AL33" s="14"/>
    </row>
    <row r="34" spans="1:38" ht="15" thickBot="1" x14ac:dyDescent="0.35">
      <c r="A34" s="74" t="s">
        <v>24</v>
      </c>
      <c r="B34" s="48" t="s">
        <v>23</v>
      </c>
      <c r="C34" s="74" t="s">
        <v>415</v>
      </c>
      <c r="D34" s="48" t="s">
        <v>387</v>
      </c>
      <c r="E34" s="44">
        <v>8046</v>
      </c>
      <c r="F34" s="11">
        <v>0</v>
      </c>
      <c r="G34" s="11">
        <f t="shared" si="3"/>
        <v>8046</v>
      </c>
      <c r="H34" s="44">
        <f t="shared" si="1"/>
        <v>5555</v>
      </c>
      <c r="I34" s="44">
        <f t="shared" si="2"/>
        <v>2491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5555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"/>
      <c r="AL34" s="14"/>
    </row>
    <row r="35" spans="1:38" ht="15" thickBot="1" x14ac:dyDescent="0.35">
      <c r="A35" s="79" t="s">
        <v>24</v>
      </c>
      <c r="B35" s="45" t="s">
        <v>23</v>
      </c>
      <c r="C35" s="79" t="s">
        <v>416</v>
      </c>
      <c r="D35" s="45" t="s">
        <v>217</v>
      </c>
      <c r="E35" s="44">
        <v>21148</v>
      </c>
      <c r="F35" s="11">
        <v>0</v>
      </c>
      <c r="G35" s="11">
        <f t="shared" si="3"/>
        <v>21148</v>
      </c>
      <c r="H35" s="44">
        <f t="shared" si="1"/>
        <v>2167</v>
      </c>
      <c r="I35" s="44">
        <f t="shared" si="2"/>
        <v>18981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2167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8" ht="15" thickBot="1" x14ac:dyDescent="0.35">
      <c r="A36" s="74" t="s">
        <v>357</v>
      </c>
      <c r="B36" s="48" t="s">
        <v>363</v>
      </c>
      <c r="C36" s="74" t="s">
        <v>417</v>
      </c>
      <c r="D36" s="48" t="s">
        <v>388</v>
      </c>
      <c r="E36" s="44">
        <v>26400</v>
      </c>
      <c r="F36" s="11">
        <v>0</v>
      </c>
      <c r="G36" s="11">
        <f t="shared" si="3"/>
        <v>26400</v>
      </c>
      <c r="H36" s="44">
        <f t="shared" si="1"/>
        <v>16586</v>
      </c>
      <c r="I36" s="44">
        <f t="shared" si="2"/>
        <v>9814</v>
      </c>
      <c r="J36" s="9"/>
      <c r="K36" s="9"/>
      <c r="L36" s="9"/>
      <c r="M36" s="9"/>
      <c r="N36" s="9"/>
      <c r="O36" s="9"/>
      <c r="P36" s="9"/>
      <c r="Q36" s="9">
        <v>14419</v>
      </c>
      <c r="R36" s="9"/>
      <c r="S36" s="9"/>
      <c r="T36" s="9"/>
      <c r="U36" s="9"/>
      <c r="V36" s="9">
        <v>2167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8" ht="15" thickBot="1" x14ac:dyDescent="0.35">
      <c r="A37" s="74" t="s">
        <v>358</v>
      </c>
      <c r="B37" s="48" t="s">
        <v>364</v>
      </c>
      <c r="C37" s="101" t="s">
        <v>358</v>
      </c>
      <c r="D37" s="48"/>
      <c r="E37" s="44">
        <v>24563</v>
      </c>
      <c r="F37" s="11">
        <v>0</v>
      </c>
      <c r="G37" s="11">
        <f t="shared" si="3"/>
        <v>24563</v>
      </c>
      <c r="H37" s="44">
        <f t="shared" si="1"/>
        <v>0</v>
      </c>
      <c r="I37" s="44">
        <f t="shared" si="2"/>
        <v>24563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ht="15" thickBot="1" x14ac:dyDescent="0.35">
      <c r="A38" s="80" t="s">
        <v>16</v>
      </c>
      <c r="B38" s="45" t="s">
        <v>15</v>
      </c>
      <c r="C38" s="102" t="s">
        <v>16</v>
      </c>
      <c r="D38" s="45"/>
      <c r="E38" s="44">
        <v>672568</v>
      </c>
      <c r="F38" s="11">
        <v>0</v>
      </c>
      <c r="G38" s="11">
        <f t="shared" si="3"/>
        <v>672568</v>
      </c>
      <c r="H38" s="44">
        <f t="shared" si="1"/>
        <v>88537</v>
      </c>
      <c r="I38" s="44">
        <f t="shared" si="2"/>
        <v>584031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42819</v>
      </c>
      <c r="V38" s="9">
        <v>45718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8" ht="15" thickBot="1" x14ac:dyDescent="0.35">
      <c r="A39" s="81" t="s">
        <v>359</v>
      </c>
      <c r="B39" s="45" t="s">
        <v>365</v>
      </c>
      <c r="C39" s="102" t="s">
        <v>359</v>
      </c>
      <c r="D39" s="45"/>
      <c r="E39" s="44">
        <v>48559</v>
      </c>
      <c r="F39" s="11">
        <v>0</v>
      </c>
      <c r="G39" s="11">
        <f t="shared" si="3"/>
        <v>48559</v>
      </c>
      <c r="H39" s="44">
        <f t="shared" si="1"/>
        <v>3163</v>
      </c>
      <c r="I39" s="44">
        <f t="shared" si="2"/>
        <v>45396</v>
      </c>
      <c r="J39" s="9"/>
      <c r="K39" s="9"/>
      <c r="L39" s="9"/>
      <c r="M39" s="9"/>
      <c r="N39" s="9"/>
      <c r="O39" s="9"/>
      <c r="P39" s="9"/>
      <c r="Q39" s="9"/>
      <c r="R39" s="9"/>
      <c r="S39" s="9">
        <v>3163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"/>
      <c r="AL39" s="3"/>
    </row>
    <row r="40" spans="1:38" ht="15" thickBot="1" x14ac:dyDescent="0.35">
      <c r="A40" s="82" t="s">
        <v>359</v>
      </c>
      <c r="B40" s="45" t="s">
        <v>365</v>
      </c>
      <c r="C40" s="79" t="s">
        <v>418</v>
      </c>
      <c r="D40" s="45" t="s">
        <v>389</v>
      </c>
      <c r="E40" s="44">
        <v>45071</v>
      </c>
      <c r="F40" s="11">
        <v>0</v>
      </c>
      <c r="G40" s="11">
        <f t="shared" si="3"/>
        <v>45071</v>
      </c>
      <c r="H40" s="44">
        <f t="shared" si="1"/>
        <v>22516</v>
      </c>
      <c r="I40" s="44">
        <f t="shared" si="2"/>
        <v>22555</v>
      </c>
      <c r="J40" s="9"/>
      <c r="K40" s="9"/>
      <c r="L40" s="9"/>
      <c r="M40" s="9"/>
      <c r="N40" s="9"/>
      <c r="O40" s="9"/>
      <c r="P40" s="9">
        <v>18280</v>
      </c>
      <c r="Q40" s="9"/>
      <c r="R40" s="9"/>
      <c r="S40" s="9">
        <v>4434</v>
      </c>
      <c r="T40" s="9"/>
      <c r="U40" s="9">
        <v>-198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3"/>
      <c r="AL40" s="3"/>
    </row>
    <row r="41" spans="1:38" ht="15" thickBot="1" x14ac:dyDescent="0.35">
      <c r="A41" s="83" t="s">
        <v>359</v>
      </c>
      <c r="B41" s="45" t="s">
        <v>365</v>
      </c>
      <c r="C41" s="79" t="s">
        <v>419</v>
      </c>
      <c r="D41" s="45" t="s">
        <v>390</v>
      </c>
      <c r="E41" s="44">
        <v>34841</v>
      </c>
      <c r="F41" s="11">
        <v>0</v>
      </c>
      <c r="G41" s="11">
        <f t="shared" si="3"/>
        <v>34841</v>
      </c>
      <c r="H41" s="44">
        <f t="shared" si="1"/>
        <v>8862</v>
      </c>
      <c r="I41" s="44">
        <f t="shared" si="2"/>
        <v>25979</v>
      </c>
      <c r="J41" s="9"/>
      <c r="K41" s="9"/>
      <c r="L41" s="9"/>
      <c r="M41" s="9"/>
      <c r="N41" s="9"/>
      <c r="O41" s="9"/>
      <c r="P41" s="9">
        <v>6413</v>
      </c>
      <c r="Q41" s="9"/>
      <c r="R41" s="9"/>
      <c r="S41" s="9">
        <v>2449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3"/>
      <c r="AL41" s="3"/>
    </row>
    <row r="42" spans="1:38" ht="15" thickBot="1" x14ac:dyDescent="0.35">
      <c r="A42" s="83" t="s">
        <v>359</v>
      </c>
      <c r="B42" s="45" t="s">
        <v>365</v>
      </c>
      <c r="C42" s="79" t="s">
        <v>420</v>
      </c>
      <c r="D42" s="45" t="s">
        <v>391</v>
      </c>
      <c r="E42" s="44">
        <v>46861</v>
      </c>
      <c r="F42" s="11">
        <v>0</v>
      </c>
      <c r="G42" s="11">
        <f t="shared" si="3"/>
        <v>46861</v>
      </c>
      <c r="H42" s="44">
        <f t="shared" si="1"/>
        <v>356</v>
      </c>
      <c r="I42" s="44">
        <f t="shared" si="2"/>
        <v>46505</v>
      </c>
      <c r="J42" s="9"/>
      <c r="K42" s="9"/>
      <c r="L42" s="9"/>
      <c r="M42" s="9"/>
      <c r="N42" s="9"/>
      <c r="O42" s="9"/>
      <c r="P42" s="9">
        <v>356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"/>
      <c r="AL42" s="3"/>
    </row>
    <row r="43" spans="1:38" ht="15" thickBot="1" x14ac:dyDescent="0.35">
      <c r="A43" s="83" t="s">
        <v>359</v>
      </c>
      <c r="B43" s="45" t="s">
        <v>365</v>
      </c>
      <c r="C43" s="79" t="s">
        <v>421</v>
      </c>
      <c r="D43" s="45" t="s">
        <v>392</v>
      </c>
      <c r="E43" s="44">
        <v>38420</v>
      </c>
      <c r="F43" s="11">
        <v>0</v>
      </c>
      <c r="G43" s="11">
        <f t="shared" si="3"/>
        <v>38420</v>
      </c>
      <c r="H43" s="44">
        <f t="shared" si="1"/>
        <v>20043</v>
      </c>
      <c r="I43" s="44">
        <f t="shared" si="2"/>
        <v>18377</v>
      </c>
      <c r="J43" s="9"/>
      <c r="K43" s="9"/>
      <c r="L43" s="9"/>
      <c r="M43" s="9"/>
      <c r="N43" s="9"/>
      <c r="O43" s="9"/>
      <c r="P43" s="9">
        <v>19944</v>
      </c>
      <c r="Q43" s="9"/>
      <c r="R43" s="9"/>
      <c r="S43" s="9">
        <v>99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3"/>
      <c r="AL43" s="3"/>
    </row>
    <row r="44" spans="1:38" ht="15" thickBot="1" x14ac:dyDescent="0.35">
      <c r="A44" s="83" t="s">
        <v>359</v>
      </c>
      <c r="B44" s="45" t="s">
        <v>365</v>
      </c>
      <c r="C44" s="79" t="s">
        <v>422</v>
      </c>
      <c r="D44" s="45" t="s">
        <v>393</v>
      </c>
      <c r="E44" s="44">
        <v>48265</v>
      </c>
      <c r="F44" s="11">
        <v>0</v>
      </c>
      <c r="G44" s="11">
        <f t="shared" si="3"/>
        <v>48265</v>
      </c>
      <c r="H44" s="44">
        <f t="shared" si="1"/>
        <v>6727</v>
      </c>
      <c r="I44" s="44">
        <f t="shared" si="2"/>
        <v>41538</v>
      </c>
      <c r="J44" s="9"/>
      <c r="K44" s="9"/>
      <c r="L44" s="9"/>
      <c r="M44" s="9"/>
      <c r="N44" s="9"/>
      <c r="O44" s="9"/>
      <c r="P44" s="9">
        <v>4727</v>
      </c>
      <c r="Q44" s="9"/>
      <c r="R44" s="9"/>
      <c r="S44" s="9">
        <v>2000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3"/>
      <c r="AL44" s="3"/>
    </row>
    <row r="45" spans="1:38" ht="15" thickBot="1" x14ac:dyDescent="0.35">
      <c r="A45" s="83" t="s">
        <v>359</v>
      </c>
      <c r="B45" s="45" t="s">
        <v>365</v>
      </c>
      <c r="C45" s="79" t="s">
        <v>423</v>
      </c>
      <c r="D45" s="45" t="s">
        <v>394</v>
      </c>
      <c r="E45" s="44">
        <v>82077</v>
      </c>
      <c r="F45" s="11">
        <v>0</v>
      </c>
      <c r="G45" s="11">
        <f t="shared" si="3"/>
        <v>82077</v>
      </c>
      <c r="H45" s="44">
        <f t="shared" si="1"/>
        <v>13126</v>
      </c>
      <c r="I45" s="44">
        <f t="shared" si="2"/>
        <v>68951</v>
      </c>
      <c r="J45" s="9"/>
      <c r="K45" s="9"/>
      <c r="L45" s="9"/>
      <c r="M45" s="9"/>
      <c r="N45" s="9"/>
      <c r="O45" s="9"/>
      <c r="P45" s="9">
        <v>13126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3"/>
      <c r="AL45" s="3"/>
    </row>
    <row r="46" spans="1:38" ht="15" thickBot="1" x14ac:dyDescent="0.35">
      <c r="A46" s="83" t="s">
        <v>359</v>
      </c>
      <c r="B46" s="45" t="s">
        <v>365</v>
      </c>
      <c r="C46" s="79" t="s">
        <v>424</v>
      </c>
      <c r="D46" s="45" t="s">
        <v>395</v>
      </c>
      <c r="E46" s="44">
        <v>13936</v>
      </c>
      <c r="F46" s="11">
        <v>0</v>
      </c>
      <c r="G46" s="11">
        <f t="shared" si="3"/>
        <v>13936</v>
      </c>
      <c r="H46" s="44">
        <f t="shared" si="1"/>
        <v>6473</v>
      </c>
      <c r="I46" s="44">
        <f t="shared" si="2"/>
        <v>7463</v>
      </c>
      <c r="J46" s="9"/>
      <c r="K46" s="9"/>
      <c r="L46" s="9"/>
      <c r="M46" s="9"/>
      <c r="N46" s="9"/>
      <c r="O46" s="9"/>
      <c r="P46" s="9">
        <v>2263</v>
      </c>
      <c r="Q46" s="9"/>
      <c r="R46" s="9"/>
      <c r="S46" s="9">
        <v>4210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3"/>
      <c r="AL46" s="3"/>
    </row>
    <row r="47" spans="1:38" ht="15" thickBot="1" x14ac:dyDescent="0.35">
      <c r="A47" s="83" t="s">
        <v>12</v>
      </c>
      <c r="B47" s="45" t="s">
        <v>342</v>
      </c>
      <c r="C47" s="79" t="s">
        <v>425</v>
      </c>
      <c r="D47" s="45" t="s">
        <v>396</v>
      </c>
      <c r="E47" s="44">
        <v>30000</v>
      </c>
      <c r="F47" s="11">
        <v>0</v>
      </c>
      <c r="G47" s="11">
        <f t="shared" si="3"/>
        <v>30000</v>
      </c>
      <c r="H47" s="44">
        <f t="shared" si="1"/>
        <v>0</v>
      </c>
      <c r="I47" s="44">
        <f t="shared" si="2"/>
        <v>30000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3"/>
      <c r="AL47" s="3"/>
    </row>
    <row r="48" spans="1:38" ht="15" thickBot="1" x14ac:dyDescent="0.35">
      <c r="A48" s="83" t="s">
        <v>12</v>
      </c>
      <c r="B48" s="45" t="s">
        <v>342</v>
      </c>
      <c r="C48" s="79" t="s">
        <v>426</v>
      </c>
      <c r="D48" s="45" t="s">
        <v>397</v>
      </c>
      <c r="E48" s="44">
        <v>18620</v>
      </c>
      <c r="F48" s="11">
        <v>0</v>
      </c>
      <c r="G48" s="11">
        <f t="shared" si="3"/>
        <v>18620</v>
      </c>
      <c r="H48" s="44">
        <f t="shared" si="1"/>
        <v>1802</v>
      </c>
      <c r="I48" s="44">
        <f t="shared" si="2"/>
        <v>16818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1802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3"/>
      <c r="AL48" s="3"/>
    </row>
    <row r="49" spans="1:38" ht="15" thickBot="1" x14ac:dyDescent="0.35">
      <c r="A49" s="81" t="s">
        <v>12</v>
      </c>
      <c r="B49" s="45" t="s">
        <v>342</v>
      </c>
      <c r="C49" s="102" t="s">
        <v>12</v>
      </c>
      <c r="D49" s="45"/>
      <c r="E49" s="44">
        <v>133177</v>
      </c>
      <c r="F49" s="11">
        <v>0</v>
      </c>
      <c r="G49" s="11">
        <f t="shared" si="3"/>
        <v>133177</v>
      </c>
      <c r="H49" s="44">
        <f t="shared" si="1"/>
        <v>8137</v>
      </c>
      <c r="I49" s="44">
        <f t="shared" si="2"/>
        <v>125040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v>8137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3"/>
      <c r="AL49" s="3"/>
    </row>
    <row r="50" spans="1:38" ht="15" thickBot="1" x14ac:dyDescent="0.35">
      <c r="A50" s="81" t="s">
        <v>150</v>
      </c>
      <c r="B50" s="45" t="s">
        <v>474</v>
      </c>
      <c r="C50" s="102" t="s">
        <v>150</v>
      </c>
      <c r="D50" s="45" t="s">
        <v>454</v>
      </c>
      <c r="E50" s="44">
        <v>60894</v>
      </c>
      <c r="F50" s="11"/>
      <c r="G50" s="11">
        <v>60894</v>
      </c>
      <c r="H50" s="44">
        <f t="shared" si="1"/>
        <v>53675</v>
      </c>
      <c r="I50" s="44">
        <f t="shared" si="2"/>
        <v>7219</v>
      </c>
      <c r="J50" s="9"/>
      <c r="K50" s="9"/>
      <c r="L50" s="9"/>
      <c r="M50" s="9"/>
      <c r="N50" s="9"/>
      <c r="O50" s="9"/>
      <c r="P50" s="9"/>
      <c r="Q50" s="9"/>
      <c r="R50" s="9"/>
      <c r="S50" s="9">
        <v>53675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3"/>
      <c r="AL50" s="3"/>
    </row>
    <row r="51" spans="1:38" ht="15" thickBot="1" x14ac:dyDescent="0.35">
      <c r="A51" s="81" t="s">
        <v>136</v>
      </c>
      <c r="B51" s="45" t="s">
        <v>318</v>
      </c>
      <c r="C51" s="102" t="s">
        <v>136</v>
      </c>
      <c r="D51" s="45"/>
      <c r="E51" s="44">
        <v>281696</v>
      </c>
      <c r="F51" s="11">
        <v>0</v>
      </c>
      <c r="G51" s="11">
        <f t="shared" si="3"/>
        <v>281696</v>
      </c>
      <c r="H51" s="44">
        <f t="shared" si="1"/>
        <v>115088</v>
      </c>
      <c r="I51" s="44">
        <f t="shared" si="2"/>
        <v>166608</v>
      </c>
      <c r="J51" s="9"/>
      <c r="K51" s="9"/>
      <c r="L51" s="9"/>
      <c r="M51" s="9"/>
      <c r="N51" s="9"/>
      <c r="O51" s="9"/>
      <c r="P51" s="9"/>
      <c r="Q51" s="9"/>
      <c r="R51" s="9"/>
      <c r="S51" s="9">
        <v>114000</v>
      </c>
      <c r="T51" s="9"/>
      <c r="U51" s="9"/>
      <c r="V51" s="9">
        <v>1088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"/>
      <c r="AL51" s="3"/>
    </row>
    <row r="52" spans="1:38" ht="15" thickBot="1" x14ac:dyDescent="0.35">
      <c r="A52" s="79" t="s">
        <v>360</v>
      </c>
      <c r="B52" s="45" t="s">
        <v>366</v>
      </c>
      <c r="C52" s="84" t="s">
        <v>427</v>
      </c>
      <c r="D52" s="45" t="s">
        <v>398</v>
      </c>
      <c r="E52" s="44">
        <v>50000</v>
      </c>
      <c r="F52" s="11">
        <v>0</v>
      </c>
      <c r="G52" s="11">
        <f t="shared" si="3"/>
        <v>50000</v>
      </c>
      <c r="H52" s="44">
        <f t="shared" ref="H52:H53" si="4">SUM(J52:AJ52)</f>
        <v>50000</v>
      </c>
      <c r="I52" s="44">
        <f t="shared" ref="I52:I53" si="5">E52-H52</f>
        <v>0</v>
      </c>
      <c r="J52" s="9"/>
      <c r="K52" s="9"/>
      <c r="L52" s="9"/>
      <c r="M52" s="9">
        <v>15210</v>
      </c>
      <c r="N52" s="9">
        <v>6376</v>
      </c>
      <c r="O52" s="9">
        <v>2700</v>
      </c>
      <c r="P52" s="9"/>
      <c r="Q52" s="9"/>
      <c r="R52" s="9">
        <v>25714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3"/>
      <c r="AL52" s="3"/>
    </row>
    <row r="53" spans="1:38" ht="15" thickBot="1" x14ac:dyDescent="0.35">
      <c r="A53" s="79" t="s">
        <v>361</v>
      </c>
      <c r="B53" s="45" t="s">
        <v>367</v>
      </c>
      <c r="C53" s="103" t="s">
        <v>361</v>
      </c>
      <c r="D53" s="45"/>
      <c r="E53" s="44">
        <v>41517</v>
      </c>
      <c r="F53" s="11">
        <v>0</v>
      </c>
      <c r="G53" s="11">
        <f t="shared" si="3"/>
        <v>41517</v>
      </c>
      <c r="H53" s="44">
        <f t="shared" si="4"/>
        <v>25686</v>
      </c>
      <c r="I53" s="44">
        <f t="shared" si="5"/>
        <v>15831</v>
      </c>
      <c r="J53" s="9"/>
      <c r="K53" s="9"/>
      <c r="L53" s="9"/>
      <c r="M53" s="9"/>
      <c r="N53" s="9"/>
      <c r="O53" s="9">
        <v>25686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3"/>
      <c r="AL53" s="3"/>
    </row>
    <row r="54" spans="1:38" ht="15" thickBot="1" x14ac:dyDescent="0.35">
      <c r="A54" s="47"/>
      <c r="B54" s="45"/>
      <c r="C54" s="46"/>
      <c r="D54" s="45"/>
      <c r="E54" s="44"/>
      <c r="F54" s="44"/>
      <c r="G54" s="44"/>
      <c r="H54" s="44"/>
      <c r="I54" s="4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"/>
      <c r="AL54" s="3"/>
    </row>
    <row r="55" spans="1:38" s="40" customFormat="1" ht="15" thickBot="1" x14ac:dyDescent="0.35">
      <c r="A55" s="43" t="s">
        <v>0</v>
      </c>
      <c r="B55" s="43"/>
      <c r="C55" s="43"/>
      <c r="D55" s="42"/>
      <c r="E55" s="41">
        <f>SUM(E9:E53)</f>
        <v>2490573</v>
      </c>
      <c r="F55" s="41">
        <f t="shared" ref="F55:G55" si="6">SUM(F9:F53)</f>
        <v>0</v>
      </c>
      <c r="G55" s="41">
        <f t="shared" si="6"/>
        <v>2490573</v>
      </c>
      <c r="H55" s="41">
        <f>SUM(H9:H53)</f>
        <v>757532</v>
      </c>
      <c r="I55" s="41">
        <f>SUM(I9:I53)</f>
        <v>1733041</v>
      </c>
      <c r="J55" s="41">
        <f>SUM(J9:J53)</f>
        <v>0</v>
      </c>
      <c r="K55" s="41">
        <f t="shared" ref="K55:AK55" si="7">SUM(K9:K53)</f>
        <v>0</v>
      </c>
      <c r="L55" s="41">
        <f t="shared" si="7"/>
        <v>0</v>
      </c>
      <c r="M55" s="41">
        <f t="shared" si="7"/>
        <v>15210</v>
      </c>
      <c r="N55" s="41">
        <f t="shared" si="7"/>
        <v>56248</v>
      </c>
      <c r="O55" s="41">
        <f t="shared" si="7"/>
        <v>53643</v>
      </c>
      <c r="P55" s="41">
        <f t="shared" si="7"/>
        <v>65109</v>
      </c>
      <c r="Q55" s="41">
        <f t="shared" si="7"/>
        <v>41067</v>
      </c>
      <c r="R55" s="41">
        <f t="shared" si="7"/>
        <v>33234</v>
      </c>
      <c r="S55" s="41">
        <f t="shared" si="7"/>
        <v>193389</v>
      </c>
      <c r="T55" s="41">
        <f t="shared" si="7"/>
        <v>8538</v>
      </c>
      <c r="U55" s="41">
        <f t="shared" si="7"/>
        <v>73387</v>
      </c>
      <c r="V55" s="41">
        <f t="shared" si="7"/>
        <v>156281</v>
      </c>
      <c r="W55" s="41">
        <f t="shared" si="7"/>
        <v>37200</v>
      </c>
      <c r="X55" s="41">
        <f t="shared" si="7"/>
        <v>24226</v>
      </c>
      <c r="Y55" s="41">
        <f t="shared" si="7"/>
        <v>0</v>
      </c>
      <c r="Z55" s="41">
        <f t="shared" si="7"/>
        <v>0</v>
      </c>
      <c r="AA55" s="41">
        <f t="shared" si="7"/>
        <v>0</v>
      </c>
      <c r="AB55" s="41">
        <f t="shared" si="7"/>
        <v>0</v>
      </c>
      <c r="AC55" s="41">
        <f t="shared" si="7"/>
        <v>0</v>
      </c>
      <c r="AD55" s="41">
        <f t="shared" si="7"/>
        <v>0</v>
      </c>
      <c r="AE55" s="41">
        <f t="shared" si="7"/>
        <v>0</v>
      </c>
      <c r="AF55" s="41">
        <f t="shared" si="7"/>
        <v>0</v>
      </c>
      <c r="AG55" s="41">
        <f t="shared" si="7"/>
        <v>0</v>
      </c>
      <c r="AH55" s="41">
        <f t="shared" si="7"/>
        <v>0</v>
      </c>
      <c r="AI55" s="41">
        <f t="shared" si="7"/>
        <v>0</v>
      </c>
      <c r="AJ55" s="41">
        <f t="shared" si="7"/>
        <v>0</v>
      </c>
      <c r="AK55" s="41">
        <f t="shared" si="7"/>
        <v>0</v>
      </c>
      <c r="AL55" s="41">
        <f t="shared" ref="AL55" si="8">SUM(AL9:AL53)</f>
        <v>0</v>
      </c>
    </row>
    <row r="56" spans="1:38" x14ac:dyDescent="0.3">
      <c r="B56" s="37"/>
      <c r="C56" s="37"/>
      <c r="D56" s="4"/>
      <c r="E56" s="39"/>
      <c r="H56" s="39"/>
      <c r="I56" s="3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8" x14ac:dyDescent="0.3">
      <c r="A57" s="38"/>
      <c r="B57" s="37"/>
      <c r="C57" s="37"/>
      <c r="D57" s="4"/>
      <c r="E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5"/>
      <c r="AH57" s="2"/>
      <c r="AI57" s="2"/>
      <c r="AJ57" s="2"/>
    </row>
    <row r="58" spans="1:38" x14ac:dyDescent="0.3">
      <c r="A58" s="38"/>
      <c r="B58" s="37"/>
      <c r="C58" s="37"/>
      <c r="D58" s="4"/>
      <c r="E58" s="4"/>
      <c r="F58" s="105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8" x14ac:dyDescent="0.3">
      <c r="D59" s="4"/>
      <c r="E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8" x14ac:dyDescent="0.3">
      <c r="D60" s="4"/>
      <c r="E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8" x14ac:dyDescent="0.3">
      <c r="D61" s="4"/>
      <c r="E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8" x14ac:dyDescent="0.3">
      <c r="D62" s="4"/>
      <c r="E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8" x14ac:dyDescent="0.3">
      <c r="D63" s="4"/>
      <c r="E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8" x14ac:dyDescent="0.3">
      <c r="D64" s="4"/>
      <c r="E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x14ac:dyDescent="0.3">
      <c r="D65" s="4"/>
      <c r="E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x14ac:dyDescent="0.3">
      <c r="D66" s="4"/>
      <c r="E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x14ac:dyDescent="0.3">
      <c r="D67" s="4"/>
      <c r="E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x14ac:dyDescent="0.3">
      <c r="D68" s="4"/>
      <c r="E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x14ac:dyDescent="0.3">
      <c r="D69" s="4"/>
      <c r="E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x14ac:dyDescent="0.3">
      <c r="D70" s="4"/>
      <c r="E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x14ac:dyDescent="0.3">
      <c r="D71" s="4"/>
      <c r="E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x14ac:dyDescent="0.3">
      <c r="D72" s="4"/>
      <c r="E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x14ac:dyDescent="0.3">
      <c r="D73" s="4"/>
      <c r="E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x14ac:dyDescent="0.3">
      <c r="D74" s="4"/>
      <c r="E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x14ac:dyDescent="0.3">
      <c r="D75" s="4"/>
      <c r="E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x14ac:dyDescent="0.3">
      <c r="D76" s="4"/>
      <c r="E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x14ac:dyDescent="0.3">
      <c r="D77" s="4"/>
      <c r="E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x14ac:dyDescent="0.3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x14ac:dyDescent="0.3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x14ac:dyDescent="0.3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0:36" x14ac:dyDescent="0.3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0:36" x14ac:dyDescent="0.3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0:36" x14ac:dyDescent="0.3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0:36" x14ac:dyDescent="0.3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0:36" x14ac:dyDescent="0.3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0:36" x14ac:dyDescent="0.3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0:36" x14ac:dyDescent="0.3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0:36" x14ac:dyDescent="0.3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0:36" x14ac:dyDescent="0.3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0:36" x14ac:dyDescent="0.3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0:36" x14ac:dyDescent="0.3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0:36" x14ac:dyDescent="0.3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0:36" x14ac:dyDescent="0.3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0:36" x14ac:dyDescent="0.3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0:36" x14ac:dyDescent="0.3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0:36" x14ac:dyDescent="0.3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0:36" x14ac:dyDescent="0.3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0:36" x14ac:dyDescent="0.3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0:36" x14ac:dyDescent="0.3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0:36" x14ac:dyDescent="0.3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0:36" x14ac:dyDescent="0.3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0:36" x14ac:dyDescent="0.3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0:36" x14ac:dyDescent="0.3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0:36" x14ac:dyDescent="0.3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0:36" x14ac:dyDescent="0.3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0:36" x14ac:dyDescent="0.3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0:36" x14ac:dyDescent="0.3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0:36" x14ac:dyDescent="0.3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0:36" x14ac:dyDescent="0.3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0:36" x14ac:dyDescent="0.3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0:36" x14ac:dyDescent="0.3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0:36" x14ac:dyDescent="0.3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0:36" x14ac:dyDescent="0.3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0:36" x14ac:dyDescent="0.3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0:36" x14ac:dyDescent="0.3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0:36" x14ac:dyDescent="0.3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0:36" x14ac:dyDescent="0.3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0:36" x14ac:dyDescent="0.3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0:36" x14ac:dyDescent="0.3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0:36" x14ac:dyDescent="0.3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0:36" x14ac:dyDescent="0.3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0:36" x14ac:dyDescent="0.3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0:36" x14ac:dyDescent="0.3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0:36" x14ac:dyDescent="0.3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0:36" x14ac:dyDescent="0.3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0:36" x14ac:dyDescent="0.3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0:36" x14ac:dyDescent="0.3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0:36" x14ac:dyDescent="0.3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0:36" x14ac:dyDescent="0.3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0:36" x14ac:dyDescent="0.3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0:36" x14ac:dyDescent="0.3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0:36" x14ac:dyDescent="0.3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0:36" x14ac:dyDescent="0.3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0:36" x14ac:dyDescent="0.3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0:36" x14ac:dyDescent="0.3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0:36" x14ac:dyDescent="0.3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0:36" x14ac:dyDescent="0.3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0:36" x14ac:dyDescent="0.3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0:36" x14ac:dyDescent="0.3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0:36" x14ac:dyDescent="0.3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0:36" x14ac:dyDescent="0.3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0:36" x14ac:dyDescent="0.3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0:36" x14ac:dyDescent="0.3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0:36" x14ac:dyDescent="0.3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0:36" x14ac:dyDescent="0.3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0:36" x14ac:dyDescent="0.3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0:36" x14ac:dyDescent="0.3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0:36" x14ac:dyDescent="0.3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0:36" x14ac:dyDescent="0.3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0:36" x14ac:dyDescent="0.3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0:36" x14ac:dyDescent="0.3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0:36" x14ac:dyDescent="0.3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0:36" x14ac:dyDescent="0.3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0:36" x14ac:dyDescent="0.3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0:36" x14ac:dyDescent="0.3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0:36" x14ac:dyDescent="0.3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0:36" x14ac:dyDescent="0.3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0:36" x14ac:dyDescent="0.3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0:36" x14ac:dyDescent="0.3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0:36" x14ac:dyDescent="0.3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0:36" x14ac:dyDescent="0.3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0:36" x14ac:dyDescent="0.3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</sheetData>
  <sheetProtection algorithmName="SHA-512" hashValue="PlTTv3mnkFsmBCK4CddsoRNdaEVeAZS5C2KJh7KZsOPZs2ZFqwjcK+9jEbNGFf6/+LbF2JiRTPFNQHEuaQWMZA==" saltValue="Vc6r6iySNCacykMUMjNWWw==" spinCount="100000" sheet="1" objects="1" scenarios="1"/>
  <autoFilter ref="A8:AL5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AK131"/>
  <sheetViews>
    <sheetView workbookViewId="0">
      <pane xSplit="9" topLeftCell="X1" activePane="topRight" state="frozen"/>
      <selection activeCell="U33" sqref="U33"/>
      <selection pane="topRight" activeCell="X9" sqref="X9"/>
    </sheetView>
  </sheetViews>
  <sheetFormatPr defaultColWidth="8.88671875" defaultRowHeight="14.4" x14ac:dyDescent="0.3"/>
  <cols>
    <col min="1" max="1" width="10" customWidth="1"/>
    <col min="2" max="2" width="33.33203125" customWidth="1"/>
    <col min="3" max="3" width="17.44140625" customWidth="1"/>
    <col min="4" max="4" width="36" customWidth="1"/>
    <col min="5" max="7" width="14.6640625" customWidth="1"/>
    <col min="8" max="8" width="14.109375" customWidth="1"/>
    <col min="9" max="9" width="14.44140625" customWidth="1"/>
    <col min="10" max="35" width="15.6640625" style="1" customWidth="1"/>
    <col min="36" max="37" width="21.33203125" customWidth="1"/>
  </cols>
  <sheetData>
    <row r="1" spans="1:37" ht="21" x14ac:dyDescent="0.5">
      <c r="A1" s="29" t="s">
        <v>122</v>
      </c>
      <c r="B1" s="25"/>
      <c r="C1" s="28" t="s">
        <v>441</v>
      </c>
      <c r="D1" s="30"/>
      <c r="E1" s="30"/>
      <c r="F1" s="30"/>
      <c r="G1" s="30"/>
      <c r="H1" s="25"/>
      <c r="I1" s="25"/>
      <c r="J1" s="30"/>
      <c r="K1" s="30"/>
      <c r="L1" s="28" t="str">
        <f>$C$1</f>
        <v>EASI Diagnostic Review</v>
      </c>
      <c r="M1" s="28"/>
      <c r="N1" s="28"/>
      <c r="O1" s="29"/>
      <c r="P1" s="29"/>
      <c r="Q1" s="27"/>
      <c r="R1" s="28" t="str">
        <f>$C$1</f>
        <v>EASI Diagnostic Review</v>
      </c>
      <c r="S1" s="30"/>
      <c r="T1" s="30"/>
      <c r="U1" s="28"/>
      <c r="V1" s="28"/>
      <c r="W1" s="29"/>
      <c r="X1" s="29"/>
      <c r="Y1" s="28" t="str">
        <f>$C$1</f>
        <v>EASI Diagnostic Review</v>
      </c>
      <c r="Z1" s="28"/>
      <c r="AA1" s="28"/>
      <c r="AB1" s="29"/>
      <c r="AC1" s="27"/>
      <c r="AD1" s="27"/>
      <c r="AE1" s="30"/>
      <c r="AF1" s="28" t="str">
        <f>$C$1</f>
        <v>EASI Diagnostic Review</v>
      </c>
      <c r="AG1" s="28"/>
      <c r="AH1" s="28"/>
      <c r="AI1" s="29"/>
      <c r="AJ1" s="29"/>
      <c r="AK1" s="29"/>
    </row>
    <row r="2" spans="1:37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0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</row>
    <row r="3" spans="1:37" ht="15.9" customHeight="1" x14ac:dyDescent="0.35">
      <c r="A3" s="31" t="s">
        <v>119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5.9" customHeight="1" x14ac:dyDescent="0.45">
      <c r="A4" s="31" t="s">
        <v>118</v>
      </c>
      <c r="B4" s="25"/>
      <c r="C4" s="32" t="s">
        <v>117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.9" customHeight="1" x14ac:dyDescent="0.35">
      <c r="A5" s="31" t="s">
        <v>116</v>
      </c>
      <c r="B5" s="25"/>
      <c r="C5" s="31" t="s">
        <v>477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5.9" customHeight="1" x14ac:dyDescent="0.3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29.55" thickBot="1" x14ac:dyDescent="0.4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21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22" t="s">
        <v>292</v>
      </c>
      <c r="AK8" s="22" t="s">
        <v>428</v>
      </c>
    </row>
    <row r="9" spans="1:37" ht="15" thickBot="1" x14ac:dyDescent="0.4">
      <c r="A9" s="73" t="s">
        <v>322</v>
      </c>
      <c r="B9" s="18" t="s">
        <v>339</v>
      </c>
      <c r="C9" s="73" t="s">
        <v>326</v>
      </c>
      <c r="D9" s="18" t="s">
        <v>344</v>
      </c>
      <c r="E9" s="71">
        <v>49859</v>
      </c>
      <c r="F9" s="11">
        <v>0</v>
      </c>
      <c r="G9" s="11">
        <f t="shared" ref="G9:G22" si="0">E9+F9</f>
        <v>49859</v>
      </c>
      <c r="H9" s="10">
        <f>SUM(J9:AJ9)</f>
        <v>44284</v>
      </c>
      <c r="I9" s="10">
        <f t="shared" ref="I9:I22" si="1">G9-H9</f>
        <v>5575</v>
      </c>
      <c r="J9" s="9"/>
      <c r="K9" s="9"/>
      <c r="L9" s="9"/>
      <c r="M9" s="9"/>
      <c r="N9" s="9"/>
      <c r="O9" s="9"/>
      <c r="P9" s="9"/>
      <c r="Q9" s="9"/>
      <c r="R9" s="9"/>
      <c r="S9" s="9">
        <v>42604</v>
      </c>
      <c r="T9" s="9"/>
      <c r="U9" s="9"/>
      <c r="V9" s="9"/>
      <c r="W9" s="9"/>
      <c r="X9" s="9">
        <v>1680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7" ht="15" thickBot="1" x14ac:dyDescent="0.4">
      <c r="A10" s="76" t="s">
        <v>52</v>
      </c>
      <c r="B10" s="17" t="s">
        <v>55</v>
      </c>
      <c r="C10" s="76" t="s">
        <v>327</v>
      </c>
      <c r="D10" s="17" t="s">
        <v>345</v>
      </c>
      <c r="E10" s="71">
        <v>31313</v>
      </c>
      <c r="F10" s="11">
        <v>0</v>
      </c>
      <c r="G10" s="11">
        <f t="shared" si="0"/>
        <v>31313</v>
      </c>
      <c r="H10" s="10">
        <f>SUM(J10:AJ10)</f>
        <v>27625</v>
      </c>
      <c r="I10" s="10">
        <f t="shared" si="1"/>
        <v>3688</v>
      </c>
      <c r="J10" s="15"/>
      <c r="K10" s="15"/>
      <c r="L10" s="15"/>
      <c r="M10" s="15"/>
      <c r="N10" s="15"/>
      <c r="O10" s="15"/>
      <c r="P10" s="15"/>
      <c r="Q10" s="15"/>
      <c r="R10" s="15">
        <v>27625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7" ht="15" thickBot="1" x14ac:dyDescent="0.35">
      <c r="A11" s="74" t="s">
        <v>52</v>
      </c>
      <c r="B11" s="13" t="s">
        <v>55</v>
      </c>
      <c r="C11" s="74" t="s">
        <v>328</v>
      </c>
      <c r="D11" s="13" t="s">
        <v>346</v>
      </c>
      <c r="E11" s="71">
        <v>47408</v>
      </c>
      <c r="F11" s="11">
        <v>0</v>
      </c>
      <c r="G11" s="11">
        <f t="shared" si="0"/>
        <v>47408</v>
      </c>
      <c r="H11" s="10">
        <f t="shared" ref="H11:H22" si="2">SUM(J11:AJ11)</f>
        <v>23205</v>
      </c>
      <c r="I11" s="10">
        <f t="shared" si="1"/>
        <v>24203</v>
      </c>
      <c r="J11" s="9"/>
      <c r="K11" s="9"/>
      <c r="L11" s="9"/>
      <c r="M11" s="9"/>
      <c r="N11" s="9"/>
      <c r="O11" s="9"/>
      <c r="P11" s="9"/>
      <c r="Q11" s="9"/>
      <c r="R11" s="9">
        <v>23205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7" ht="15" thickBot="1" x14ac:dyDescent="0.35">
      <c r="A12" s="74" t="s">
        <v>323</v>
      </c>
      <c r="B12" s="13" t="s">
        <v>340</v>
      </c>
      <c r="C12" s="74" t="s">
        <v>329</v>
      </c>
      <c r="D12" s="13" t="s">
        <v>347</v>
      </c>
      <c r="E12" s="71">
        <v>49590</v>
      </c>
      <c r="F12" s="11">
        <v>0</v>
      </c>
      <c r="G12" s="11">
        <f t="shared" si="0"/>
        <v>49590</v>
      </c>
      <c r="H12" s="10">
        <f t="shared" si="2"/>
        <v>49590</v>
      </c>
      <c r="I12" s="10">
        <f t="shared" si="1"/>
        <v>0</v>
      </c>
      <c r="J12" s="9"/>
      <c r="K12" s="9"/>
      <c r="L12" s="9"/>
      <c r="M12" s="9"/>
      <c r="N12" s="9"/>
      <c r="O12" s="9"/>
      <c r="P12" s="9"/>
      <c r="Q12" s="9">
        <v>49590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7" ht="15" thickBot="1" x14ac:dyDescent="0.35">
      <c r="A13" s="75" t="s">
        <v>324</v>
      </c>
      <c r="B13" s="13" t="s">
        <v>341</v>
      </c>
      <c r="C13" s="75" t="s">
        <v>330</v>
      </c>
      <c r="D13" s="13" t="s">
        <v>348</v>
      </c>
      <c r="E13" s="71">
        <v>29926</v>
      </c>
      <c r="F13" s="11">
        <v>0</v>
      </c>
      <c r="G13" s="11">
        <f t="shared" si="0"/>
        <v>29926</v>
      </c>
      <c r="H13" s="10">
        <f t="shared" si="2"/>
        <v>29789</v>
      </c>
      <c r="I13" s="10">
        <f t="shared" si="1"/>
        <v>137</v>
      </c>
      <c r="J13" s="9"/>
      <c r="K13" s="9"/>
      <c r="L13" s="9"/>
      <c r="M13" s="9"/>
      <c r="N13" s="9"/>
      <c r="O13" s="9">
        <v>16039</v>
      </c>
      <c r="P13" s="9"/>
      <c r="Q13" s="9"/>
      <c r="R13" s="9"/>
      <c r="S13" s="9"/>
      <c r="T13" s="9"/>
      <c r="U13" s="9"/>
      <c r="V13" s="9"/>
      <c r="W13" s="9"/>
      <c r="X13" s="9">
        <v>13750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 ht="15" thickBot="1" x14ac:dyDescent="0.35">
      <c r="A14" s="75" t="s">
        <v>12</v>
      </c>
      <c r="B14" s="13" t="s">
        <v>342</v>
      </c>
      <c r="C14" s="75" t="s">
        <v>331</v>
      </c>
      <c r="D14" s="13" t="s">
        <v>349</v>
      </c>
      <c r="E14" s="71">
        <v>31233</v>
      </c>
      <c r="F14" s="11">
        <v>0</v>
      </c>
      <c r="G14" s="11">
        <f t="shared" si="0"/>
        <v>31233</v>
      </c>
      <c r="H14" s="10">
        <f t="shared" si="2"/>
        <v>14100</v>
      </c>
      <c r="I14" s="10">
        <f t="shared" si="1"/>
        <v>17133</v>
      </c>
      <c r="J14" s="9"/>
      <c r="K14" s="9"/>
      <c r="L14" s="9"/>
      <c r="M14" s="9"/>
      <c r="N14" s="9"/>
      <c r="O14" s="9"/>
      <c r="P14" s="9"/>
      <c r="Q14" s="9"/>
      <c r="R14" s="9">
        <v>14100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14"/>
    </row>
    <row r="15" spans="1:37" ht="15" thickBot="1" x14ac:dyDescent="0.35">
      <c r="A15" s="75" t="s">
        <v>150</v>
      </c>
      <c r="B15" s="13" t="s">
        <v>472</v>
      </c>
      <c r="C15" s="75" t="s">
        <v>471</v>
      </c>
      <c r="D15" s="13" t="s">
        <v>473</v>
      </c>
      <c r="E15" s="71">
        <v>52545</v>
      </c>
      <c r="F15" s="11"/>
      <c r="G15" s="11">
        <v>52545</v>
      </c>
      <c r="H15" s="10">
        <f t="shared" si="2"/>
        <v>52545</v>
      </c>
      <c r="I15" s="10">
        <f t="shared" si="1"/>
        <v>0</v>
      </c>
      <c r="J15" s="9"/>
      <c r="K15" s="9"/>
      <c r="L15" s="9"/>
      <c r="M15" s="9"/>
      <c r="N15" s="9"/>
      <c r="O15" s="9"/>
      <c r="P15" s="9"/>
      <c r="Q15" s="9"/>
      <c r="R15" s="9"/>
      <c r="S15" s="9">
        <v>52545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4"/>
      <c r="AK15" s="14"/>
    </row>
    <row r="16" spans="1:37" ht="15" thickBot="1" x14ac:dyDescent="0.35">
      <c r="A16" s="76" t="s">
        <v>314</v>
      </c>
      <c r="B16" s="17" t="s">
        <v>317</v>
      </c>
      <c r="C16" s="76" t="s">
        <v>332</v>
      </c>
      <c r="D16" s="17" t="s">
        <v>350</v>
      </c>
      <c r="E16" s="71">
        <v>50000</v>
      </c>
      <c r="F16" s="11">
        <v>0</v>
      </c>
      <c r="G16" s="11">
        <f t="shared" si="0"/>
        <v>50000</v>
      </c>
      <c r="H16" s="10">
        <f t="shared" si="2"/>
        <v>44572</v>
      </c>
      <c r="I16" s="10">
        <f t="shared" si="1"/>
        <v>5428</v>
      </c>
      <c r="J16" s="15"/>
      <c r="K16" s="15"/>
      <c r="L16" s="15"/>
      <c r="M16" s="15">
        <f>1641+11201</f>
        <v>12842</v>
      </c>
      <c r="N16" s="15">
        <v>6667</v>
      </c>
      <c r="O16" s="15">
        <v>5000</v>
      </c>
      <c r="P16" s="15"/>
      <c r="Q16" s="15">
        <f>2563+5000</f>
        <v>7563</v>
      </c>
      <c r="R16" s="15">
        <v>12500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7" ht="15" thickBot="1" x14ac:dyDescent="0.35">
      <c r="A17" s="75" t="s">
        <v>314</v>
      </c>
      <c r="B17" s="13" t="s">
        <v>317</v>
      </c>
      <c r="C17" s="75" t="s">
        <v>333</v>
      </c>
      <c r="D17" s="13" t="s">
        <v>351</v>
      </c>
      <c r="E17" s="71">
        <v>50000</v>
      </c>
      <c r="F17" s="11">
        <v>0</v>
      </c>
      <c r="G17" s="11">
        <f t="shared" si="0"/>
        <v>50000</v>
      </c>
      <c r="H17" s="10">
        <f t="shared" si="2"/>
        <v>48205</v>
      </c>
      <c r="I17" s="10">
        <f t="shared" si="1"/>
        <v>1795</v>
      </c>
      <c r="J17" s="9"/>
      <c r="K17" s="9"/>
      <c r="L17" s="9"/>
      <c r="M17" s="9">
        <f>2141+14306</f>
        <v>16447</v>
      </c>
      <c r="N17" s="9">
        <v>9167</v>
      </c>
      <c r="O17" s="9">
        <v>5000</v>
      </c>
      <c r="P17" s="9"/>
      <c r="Q17" s="9">
        <f>1250+2591</f>
        <v>3841</v>
      </c>
      <c r="R17" s="9">
        <v>13750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/>
      <c r="AK17" s="14"/>
    </row>
    <row r="18" spans="1:37" ht="15" thickBot="1" x14ac:dyDescent="0.35">
      <c r="A18" s="75" t="s">
        <v>314</v>
      </c>
      <c r="B18" s="13" t="s">
        <v>317</v>
      </c>
      <c r="C18" s="75" t="s">
        <v>334</v>
      </c>
      <c r="D18" s="13" t="s">
        <v>352</v>
      </c>
      <c r="E18" s="71">
        <v>50000</v>
      </c>
      <c r="F18" s="11">
        <v>0</v>
      </c>
      <c r="G18" s="11">
        <f t="shared" si="0"/>
        <v>50000</v>
      </c>
      <c r="H18" s="10">
        <f t="shared" si="2"/>
        <v>49985</v>
      </c>
      <c r="I18" s="10">
        <f t="shared" si="1"/>
        <v>15</v>
      </c>
      <c r="J18" s="9"/>
      <c r="K18" s="9"/>
      <c r="L18" s="9"/>
      <c r="M18" s="9">
        <f>11641+4130</f>
        <v>15771</v>
      </c>
      <c r="N18" s="9">
        <v>11666</v>
      </c>
      <c r="O18" s="9">
        <v>2500</v>
      </c>
      <c r="P18" s="9"/>
      <c r="Q18" s="9">
        <f>4405+7643</f>
        <v>12048</v>
      </c>
      <c r="R18" s="9">
        <v>8000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7" ht="15" thickBot="1" x14ac:dyDescent="0.35">
      <c r="A19" s="75" t="s">
        <v>325</v>
      </c>
      <c r="B19" s="13" t="s">
        <v>343</v>
      </c>
      <c r="C19" s="75" t="s">
        <v>335</v>
      </c>
      <c r="D19" s="13" t="s">
        <v>353</v>
      </c>
      <c r="E19" s="71">
        <v>19500</v>
      </c>
      <c r="F19" s="11">
        <v>0</v>
      </c>
      <c r="G19" s="11">
        <f t="shared" si="0"/>
        <v>19500</v>
      </c>
      <c r="H19" s="10">
        <f t="shared" si="2"/>
        <v>16925</v>
      </c>
      <c r="I19" s="10">
        <f t="shared" si="1"/>
        <v>2575</v>
      </c>
      <c r="J19" s="9"/>
      <c r="K19" s="9"/>
      <c r="L19" s="9"/>
      <c r="M19" s="9">
        <v>12700</v>
      </c>
      <c r="N19" s="9"/>
      <c r="O19" s="9"/>
      <c r="P19" s="9"/>
      <c r="Q19" s="9">
        <v>4225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7" ht="15" thickBot="1" x14ac:dyDescent="0.35">
      <c r="A20" s="75" t="s">
        <v>315</v>
      </c>
      <c r="B20" s="13" t="s">
        <v>319</v>
      </c>
      <c r="C20" s="75" t="s">
        <v>336</v>
      </c>
      <c r="D20" s="13" t="s">
        <v>354</v>
      </c>
      <c r="E20" s="71">
        <v>50000</v>
      </c>
      <c r="F20" s="11">
        <v>0</v>
      </c>
      <c r="G20" s="11">
        <f t="shared" si="0"/>
        <v>50000</v>
      </c>
      <c r="H20" s="10">
        <f t="shared" si="2"/>
        <v>43910</v>
      </c>
      <c r="I20" s="10">
        <f t="shared" si="1"/>
        <v>6090</v>
      </c>
      <c r="J20" s="9"/>
      <c r="K20" s="9"/>
      <c r="L20" s="9"/>
      <c r="M20" s="9"/>
      <c r="N20" s="9"/>
      <c r="O20" s="9"/>
      <c r="P20" s="9">
        <v>18000</v>
      </c>
      <c r="Q20" s="9"/>
      <c r="R20" s="9"/>
      <c r="S20" s="9">
        <v>25910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7" ht="15" thickBot="1" x14ac:dyDescent="0.35">
      <c r="A21" s="76" t="s">
        <v>126</v>
      </c>
      <c r="B21" s="17" t="s">
        <v>309</v>
      </c>
      <c r="C21" s="76" t="s">
        <v>337</v>
      </c>
      <c r="D21" s="17" t="s">
        <v>355</v>
      </c>
      <c r="E21" s="71">
        <v>38104</v>
      </c>
      <c r="F21" s="11">
        <v>0</v>
      </c>
      <c r="G21" s="11">
        <f t="shared" si="0"/>
        <v>38104</v>
      </c>
      <c r="H21" s="10">
        <f t="shared" si="2"/>
        <v>38104</v>
      </c>
      <c r="I21" s="10">
        <f t="shared" si="1"/>
        <v>0</v>
      </c>
      <c r="J21" s="15"/>
      <c r="K21" s="15"/>
      <c r="L21" s="15"/>
      <c r="M21" s="15">
        <v>28534</v>
      </c>
      <c r="N21" s="15">
        <v>1347</v>
      </c>
      <c r="O21" s="15"/>
      <c r="P21" s="15"/>
      <c r="Q21" s="15"/>
      <c r="R21" s="15">
        <v>8223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4"/>
      <c r="AK21" s="14"/>
    </row>
    <row r="22" spans="1:37" ht="15" thickBot="1" x14ac:dyDescent="0.35">
      <c r="A22" s="75" t="s">
        <v>126</v>
      </c>
      <c r="B22" s="13" t="s">
        <v>309</v>
      </c>
      <c r="C22" s="75" t="s">
        <v>338</v>
      </c>
      <c r="D22" s="13" t="s">
        <v>356</v>
      </c>
      <c r="E22" s="71">
        <v>50000</v>
      </c>
      <c r="F22" s="11">
        <v>0</v>
      </c>
      <c r="G22" s="11">
        <f t="shared" si="0"/>
        <v>50000</v>
      </c>
      <c r="H22" s="10">
        <f t="shared" si="2"/>
        <v>50000</v>
      </c>
      <c r="I22" s="10">
        <f t="shared" si="1"/>
        <v>0</v>
      </c>
      <c r="J22" s="9"/>
      <c r="K22" s="9"/>
      <c r="L22" s="9"/>
      <c r="M22" s="9">
        <v>28534</v>
      </c>
      <c r="N22" s="9">
        <v>686</v>
      </c>
      <c r="O22" s="9"/>
      <c r="P22" s="9"/>
      <c r="Q22" s="9"/>
      <c r="R22" s="9">
        <v>6968</v>
      </c>
      <c r="S22" s="9">
        <v>13812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7" ht="15" thickBot="1" x14ac:dyDescent="0.35">
      <c r="A23" s="13"/>
      <c r="B23" s="12"/>
      <c r="C23" s="12"/>
      <c r="D23" s="12"/>
      <c r="E23" s="11"/>
      <c r="F23" s="11"/>
      <c r="G23" s="11"/>
      <c r="H23" s="11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  <c r="AK23" s="14"/>
    </row>
    <row r="24" spans="1:37" ht="15" thickBot="1" x14ac:dyDescent="0.35">
      <c r="A24" s="8" t="s">
        <v>0</v>
      </c>
      <c r="B24" s="8"/>
      <c r="C24" s="8"/>
      <c r="D24" s="8"/>
      <c r="E24" s="7">
        <f t="shared" ref="E24:AI24" si="3">SUM(E9:E23)</f>
        <v>599478</v>
      </c>
      <c r="F24" s="7">
        <f t="shared" si="3"/>
        <v>0</v>
      </c>
      <c r="G24" s="7">
        <f t="shared" si="3"/>
        <v>599478</v>
      </c>
      <c r="H24" s="7">
        <f t="shared" si="3"/>
        <v>532839</v>
      </c>
      <c r="I24" s="7">
        <f t="shared" si="3"/>
        <v>66639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114828</v>
      </c>
      <c r="N24" s="6">
        <f t="shared" si="3"/>
        <v>29533</v>
      </c>
      <c r="O24" s="6">
        <f t="shared" si="3"/>
        <v>28539</v>
      </c>
      <c r="P24" s="6">
        <f t="shared" si="3"/>
        <v>18000</v>
      </c>
      <c r="Q24" s="6">
        <f t="shared" si="3"/>
        <v>77267</v>
      </c>
      <c r="R24" s="6">
        <f t="shared" si="3"/>
        <v>114371</v>
      </c>
      <c r="S24" s="6">
        <f t="shared" si="3"/>
        <v>134871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  <c r="X24" s="6">
        <f t="shared" si="3"/>
        <v>15430</v>
      </c>
      <c r="Y24" s="6">
        <f t="shared" si="3"/>
        <v>0</v>
      </c>
      <c r="Z24" s="6">
        <f t="shared" si="3"/>
        <v>0</v>
      </c>
      <c r="AA24" s="6">
        <f t="shared" si="3"/>
        <v>0</v>
      </c>
      <c r="AB24" s="6">
        <f t="shared" si="3"/>
        <v>0</v>
      </c>
      <c r="AC24" s="6">
        <f t="shared" si="3"/>
        <v>0</v>
      </c>
      <c r="AD24" s="6">
        <f t="shared" si="3"/>
        <v>0</v>
      </c>
      <c r="AE24" s="6">
        <f t="shared" si="3"/>
        <v>0</v>
      </c>
      <c r="AF24" s="6">
        <f t="shared" si="3"/>
        <v>0</v>
      </c>
      <c r="AG24" s="6">
        <f t="shared" si="3"/>
        <v>0</v>
      </c>
      <c r="AH24" s="6">
        <f t="shared" si="3"/>
        <v>0</v>
      </c>
      <c r="AI24" s="6">
        <f t="shared" si="3"/>
        <v>0</v>
      </c>
      <c r="AJ24" s="6">
        <f t="shared" ref="AJ24:AK24" si="4">SUM(AJ9:AJ23)</f>
        <v>0</v>
      </c>
      <c r="AK24" s="6">
        <f t="shared" si="4"/>
        <v>0</v>
      </c>
    </row>
    <row r="25" spans="1:37" s="3" customFormat="1" x14ac:dyDescent="0.3">
      <c r="A25"/>
      <c r="B25"/>
      <c r="C25"/>
      <c r="D25"/>
      <c r="E25" s="4"/>
      <c r="F25" s="4"/>
      <c r="G25" s="4"/>
      <c r="H25"/>
      <c r="I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/>
      <c r="AK25"/>
    </row>
    <row r="26" spans="1:37" s="3" customFormat="1" x14ac:dyDescent="0.3">
      <c r="A26"/>
      <c r="B26"/>
      <c r="C26"/>
      <c r="D26"/>
      <c r="E26" s="4"/>
      <c r="F26" s="4"/>
      <c r="G26" s="4"/>
      <c r="H26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5"/>
      <c r="AH26" s="2"/>
      <c r="AI26" s="2"/>
      <c r="AJ26" s="14"/>
      <c r="AK26" s="14"/>
    </row>
    <row r="27" spans="1:37" s="3" customFormat="1" x14ac:dyDescent="0.3">
      <c r="A27"/>
      <c r="B27"/>
      <c r="C27"/>
      <c r="D27"/>
      <c r="E27" s="4"/>
      <c r="F27" s="4"/>
      <c r="G27" s="4"/>
      <c r="H27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4"/>
      <c r="AK27" s="14"/>
    </row>
    <row r="28" spans="1:37" s="3" customFormat="1" x14ac:dyDescent="0.3">
      <c r="A28"/>
      <c r="B28"/>
      <c r="C28"/>
      <c r="D28"/>
      <c r="E28" s="4"/>
      <c r="F28" s="4"/>
      <c r="G28" s="4"/>
      <c r="H28"/>
      <c r="I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/>
      <c r="AK28"/>
    </row>
    <row r="29" spans="1:37" s="3" customFormat="1" x14ac:dyDescent="0.3">
      <c r="A29"/>
      <c r="B29"/>
      <c r="C29"/>
      <c r="D29"/>
      <c r="E29" s="4"/>
      <c r="F29" s="4"/>
      <c r="G29" s="4"/>
      <c r="H29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/>
      <c r="AK29"/>
    </row>
    <row r="30" spans="1:37" s="3" customFormat="1" x14ac:dyDescent="0.3">
      <c r="A30"/>
      <c r="B30"/>
      <c r="C30"/>
      <c r="D30"/>
      <c r="E30" s="4"/>
      <c r="F30" s="4"/>
      <c r="G30" s="4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/>
      <c r="AK30"/>
    </row>
    <row r="31" spans="1:37" s="3" customFormat="1" x14ac:dyDescent="0.3">
      <c r="A31"/>
      <c r="B31"/>
      <c r="C31"/>
      <c r="D31"/>
      <c r="E31" s="4"/>
      <c r="F31" s="4"/>
      <c r="G31" s="4"/>
      <c r="H31"/>
      <c r="I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/>
      <c r="AK31"/>
    </row>
    <row r="32" spans="1:37" s="3" customFormat="1" x14ac:dyDescent="0.3">
      <c r="A32"/>
      <c r="B32"/>
      <c r="C32"/>
      <c r="D32"/>
      <c r="E32" s="4"/>
      <c r="F32" s="4"/>
      <c r="G32" s="4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4"/>
      <c r="AK32" s="14"/>
    </row>
    <row r="33" spans="1:37" s="3" customFormat="1" x14ac:dyDescent="0.3">
      <c r="A33"/>
      <c r="B33"/>
      <c r="C33"/>
      <c r="D33"/>
      <c r="E33" s="4"/>
      <c r="F33" s="4"/>
      <c r="G33" s="4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4"/>
      <c r="AK33" s="14"/>
    </row>
    <row r="34" spans="1:37" s="3" customFormat="1" x14ac:dyDescent="0.3">
      <c r="A34"/>
      <c r="B34"/>
      <c r="C34"/>
      <c r="D34"/>
      <c r="E34" s="4"/>
      <c r="F34" s="4"/>
      <c r="G34" s="4"/>
      <c r="H34"/>
      <c r="I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/>
      <c r="AK34"/>
    </row>
    <row r="35" spans="1:37" s="3" customFormat="1" x14ac:dyDescent="0.3">
      <c r="A35"/>
      <c r="B35"/>
      <c r="C35"/>
      <c r="D35"/>
      <c r="E35" s="4"/>
      <c r="F35" s="4"/>
      <c r="G35" s="4"/>
      <c r="H35"/>
      <c r="I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4"/>
      <c r="AK35" s="14"/>
    </row>
    <row r="36" spans="1:37" s="3" customFormat="1" x14ac:dyDescent="0.3">
      <c r="A36"/>
      <c r="B36"/>
      <c r="C36"/>
      <c r="D36"/>
      <c r="E36" s="4"/>
      <c r="F36" s="4"/>
      <c r="G36" s="4"/>
      <c r="H36"/>
      <c r="I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/>
      <c r="AK36"/>
    </row>
    <row r="37" spans="1:37" s="3" customFormat="1" x14ac:dyDescent="0.3">
      <c r="A37"/>
      <c r="B37"/>
      <c r="C37"/>
      <c r="D37"/>
      <c r="E37" s="4"/>
      <c r="F37" s="4"/>
      <c r="G37" s="4"/>
      <c r="H37"/>
      <c r="I3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/>
      <c r="AK37"/>
    </row>
    <row r="38" spans="1:37" s="3" customFormat="1" x14ac:dyDescent="0.3">
      <c r="A38"/>
      <c r="B38"/>
      <c r="C38"/>
      <c r="D38"/>
      <c r="E38" s="4"/>
      <c r="F38" s="4"/>
      <c r="G38" s="4"/>
      <c r="H38"/>
      <c r="I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x14ac:dyDescent="0.3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</row>
    <row r="40" spans="1:37" x14ac:dyDescent="0.3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</row>
    <row r="41" spans="1:37" x14ac:dyDescent="0.3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</row>
    <row r="42" spans="1:37" x14ac:dyDescent="0.3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</row>
    <row r="43" spans="1:37" x14ac:dyDescent="0.3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</row>
    <row r="44" spans="1:37" x14ac:dyDescent="0.3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</row>
    <row r="45" spans="1:37" x14ac:dyDescent="0.3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x14ac:dyDescent="0.3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x14ac:dyDescent="0.3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x14ac:dyDescent="0.3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0:37" x14ac:dyDescent="0.3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0:37" x14ac:dyDescent="0.3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0:37" x14ac:dyDescent="0.3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0:37" x14ac:dyDescent="0.3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</row>
    <row r="53" spans="10:37" x14ac:dyDescent="0.3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0:37" x14ac:dyDescent="0.3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0:37" x14ac:dyDescent="0.3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0:37" x14ac:dyDescent="0.3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0:37" x14ac:dyDescent="0.3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0:37" x14ac:dyDescent="0.3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0:37" x14ac:dyDescent="0.3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0:37" x14ac:dyDescent="0.3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0:37" x14ac:dyDescent="0.3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0:37" x14ac:dyDescent="0.3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0:37" x14ac:dyDescent="0.3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0:37" x14ac:dyDescent="0.3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0:35" x14ac:dyDescent="0.3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0:35" x14ac:dyDescent="0.3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0:35" x14ac:dyDescent="0.3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0:35" x14ac:dyDescent="0.3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0:35" x14ac:dyDescent="0.3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0:35" x14ac:dyDescent="0.3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0:35" x14ac:dyDescent="0.3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0:35" x14ac:dyDescent="0.3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0:35" x14ac:dyDescent="0.3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0:35" x14ac:dyDescent="0.3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0:35" x14ac:dyDescent="0.3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0:35" x14ac:dyDescent="0.3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0:35" x14ac:dyDescent="0.3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0:35" x14ac:dyDescent="0.3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0:35" x14ac:dyDescent="0.3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0:35" x14ac:dyDescent="0.3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0:35" x14ac:dyDescent="0.3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0:35" x14ac:dyDescent="0.3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0:35" x14ac:dyDescent="0.3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0:35" x14ac:dyDescent="0.3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0:35" x14ac:dyDescent="0.3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0:35" x14ac:dyDescent="0.3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0:35" x14ac:dyDescent="0.3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0:35" x14ac:dyDescent="0.3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0:35" x14ac:dyDescent="0.3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0:35" x14ac:dyDescent="0.3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0:35" x14ac:dyDescent="0.3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0:35" x14ac:dyDescent="0.3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0:35" x14ac:dyDescent="0.3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0:35" x14ac:dyDescent="0.3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0:35" x14ac:dyDescent="0.3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0:35" x14ac:dyDescent="0.3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0:35" x14ac:dyDescent="0.3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0:35" x14ac:dyDescent="0.3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0:35" x14ac:dyDescent="0.3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0:35" x14ac:dyDescent="0.3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0:35" x14ac:dyDescent="0.3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0:35" x14ac:dyDescent="0.3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0:35" x14ac:dyDescent="0.3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0:35" x14ac:dyDescent="0.3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0:35" x14ac:dyDescent="0.3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0:35" x14ac:dyDescent="0.3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0:35" x14ac:dyDescent="0.3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0:35" x14ac:dyDescent="0.3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0:35" x14ac:dyDescent="0.3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0:35" x14ac:dyDescent="0.3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0:35" x14ac:dyDescent="0.3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0:35" x14ac:dyDescent="0.3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0:35" x14ac:dyDescent="0.3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0:35" x14ac:dyDescent="0.3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0:35" x14ac:dyDescent="0.3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0:35" x14ac:dyDescent="0.3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0:35" x14ac:dyDescent="0.3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0:35" x14ac:dyDescent="0.3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0:35" x14ac:dyDescent="0.3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0:35" x14ac:dyDescent="0.3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0:35" x14ac:dyDescent="0.3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0:35" x14ac:dyDescent="0.3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0:35" x14ac:dyDescent="0.3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0:35" x14ac:dyDescent="0.3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0:35" x14ac:dyDescent="0.3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0:35" x14ac:dyDescent="0.3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0:35" x14ac:dyDescent="0.3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0:35" x14ac:dyDescent="0.3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0:35" x14ac:dyDescent="0.3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0:35" x14ac:dyDescent="0.3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0:35" x14ac:dyDescent="0.3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</sheetData>
  <sheetProtection algorithmName="SHA-512" hashValue="GHpbPsE5fVCqwX3uowq2JhaX6QtKiIA7rcS2G6HpyqyKGHMsFLEwz/exjm9oF2idOrsWZ5pIbxOIzbWA90Jdog==" saltValue="03yd8Co27i6WMDatribSZ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CC"/>
  </sheetPr>
  <dimension ref="A1:AL52"/>
  <sheetViews>
    <sheetView workbookViewId="0">
      <pane xSplit="9" topLeftCell="V1" activePane="topRight" state="frozen"/>
      <selection activeCell="U33" sqref="U33"/>
      <selection pane="topRight" activeCell="A9" sqref="A9"/>
    </sheetView>
  </sheetViews>
  <sheetFormatPr defaultColWidth="8.88671875" defaultRowHeight="14.4" x14ac:dyDescent="0.3"/>
  <cols>
    <col min="2" max="2" width="33.44140625" customWidth="1"/>
    <col min="3" max="3" width="10.88671875" customWidth="1"/>
    <col min="4" max="4" width="35.6640625" customWidth="1"/>
    <col min="5" max="5" width="14.44140625" customWidth="1"/>
    <col min="6" max="6" width="17.109375" style="36" customWidth="1"/>
    <col min="7" max="7" width="17.5546875" style="36" customWidth="1"/>
    <col min="8" max="8" width="15.109375" customWidth="1"/>
    <col min="9" max="9" width="14" customWidth="1"/>
    <col min="10" max="36" width="15.6640625" style="36" customWidth="1"/>
    <col min="37" max="38" width="21.33203125" customWidth="1"/>
  </cols>
  <sheetData>
    <row r="1" spans="1:38" ht="21" x14ac:dyDescent="0.5">
      <c r="A1" s="29" t="s">
        <v>122</v>
      </c>
      <c r="B1" s="29"/>
      <c r="C1" s="28" t="s">
        <v>437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Engagement Planning</v>
      </c>
      <c r="M1" s="25"/>
      <c r="N1" s="25"/>
      <c r="O1" s="25"/>
      <c r="P1" s="25"/>
      <c r="Q1" s="25"/>
      <c r="R1" s="28" t="str">
        <f>$C$1</f>
        <v>EASI Engagement Planning</v>
      </c>
      <c r="S1" s="25"/>
      <c r="T1" s="25"/>
      <c r="U1" s="25"/>
      <c r="V1" s="25"/>
      <c r="W1" s="25"/>
      <c r="X1" s="25"/>
      <c r="Y1" s="28" t="str">
        <f>$C$1</f>
        <v>EASI Engagement Planning</v>
      </c>
      <c r="Z1" s="25"/>
      <c r="AA1" s="25"/>
      <c r="AB1" s="25"/>
      <c r="AC1" s="25"/>
      <c r="AD1" s="25"/>
      <c r="AE1" s="25"/>
      <c r="AF1" s="28" t="str">
        <f>$C$1</f>
        <v>EASI Engagement Planning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" customHeight="1" x14ac:dyDescent="0.5">
      <c r="A3" s="31" t="s">
        <v>119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5">
      <c r="A4" s="31" t="s">
        <v>118</v>
      </c>
      <c r="B4" s="31"/>
      <c r="C4" s="32" t="s">
        <v>117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5">
      <c r="A5" s="31" t="s">
        <v>116</v>
      </c>
      <c r="B5" s="31"/>
      <c r="C5" s="31" t="s">
        <v>477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" customHeight="1" x14ac:dyDescent="0.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5500000000000000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29.55" thickBot="1" x14ac:dyDescent="0.4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432</v>
      </c>
      <c r="AF8" s="19" t="s">
        <v>433</v>
      </c>
      <c r="AG8" s="19" t="s">
        <v>434</v>
      </c>
      <c r="AH8" s="20" t="s">
        <v>435</v>
      </c>
      <c r="AI8" s="19" t="s">
        <v>436</v>
      </c>
      <c r="AJ8" s="22" t="s">
        <v>78</v>
      </c>
      <c r="AK8" s="22" t="s">
        <v>292</v>
      </c>
      <c r="AL8" s="22" t="s">
        <v>428</v>
      </c>
    </row>
    <row r="9" spans="1:38" ht="15" thickBot="1" x14ac:dyDescent="0.4">
      <c r="A9" s="99">
        <v>2180</v>
      </c>
      <c r="B9" s="65" t="s">
        <v>474</v>
      </c>
      <c r="C9" s="77">
        <v>9149</v>
      </c>
      <c r="D9" s="65" t="s">
        <v>475</v>
      </c>
      <c r="E9" s="49">
        <v>10478</v>
      </c>
      <c r="F9" s="55"/>
      <c r="G9" s="61">
        <v>10478</v>
      </c>
      <c r="H9" s="49">
        <f>S9</f>
        <v>10478</v>
      </c>
      <c r="I9" s="49">
        <f>G9-H9</f>
        <v>0</v>
      </c>
      <c r="J9" s="64"/>
      <c r="K9" s="64"/>
      <c r="L9" s="64"/>
      <c r="M9" s="64"/>
      <c r="N9" s="64"/>
      <c r="O9" s="64"/>
      <c r="P9" s="64"/>
      <c r="Q9" s="64"/>
      <c r="R9" s="64"/>
      <c r="S9" s="64">
        <v>10478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" thickBot="1" x14ac:dyDescent="0.4">
      <c r="A10" s="77" t="s">
        <v>126</v>
      </c>
      <c r="B10" s="65" t="s">
        <v>309</v>
      </c>
      <c r="C10" s="77" t="s">
        <v>429</v>
      </c>
      <c r="D10" s="65" t="s">
        <v>430</v>
      </c>
      <c r="E10" s="49">
        <v>11906</v>
      </c>
      <c r="F10" s="55">
        <v>0</v>
      </c>
      <c r="G10" s="61">
        <f>F10+E10</f>
        <v>11906</v>
      </c>
      <c r="H10" s="49">
        <f>SUM(J10:AJ10)</f>
        <v>11906</v>
      </c>
      <c r="I10" s="49">
        <f>E10-H10</f>
        <v>0</v>
      </c>
      <c r="J10" s="64"/>
      <c r="K10" s="64"/>
      <c r="L10" s="64"/>
      <c r="M10" s="64"/>
      <c r="N10" s="64">
        <v>1245</v>
      </c>
      <c r="O10" s="64"/>
      <c r="P10" s="64"/>
      <c r="Q10" s="64"/>
      <c r="R10" s="64">
        <v>2363</v>
      </c>
      <c r="S10" s="64"/>
      <c r="T10" s="64">
        <v>2414</v>
      </c>
      <c r="U10" s="64">
        <v>4751</v>
      </c>
      <c r="V10" s="64">
        <v>1133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35">
      <c r="A11" s="12"/>
      <c r="B11" s="12"/>
      <c r="C11" s="12"/>
      <c r="D11" s="12"/>
      <c r="E11" s="49"/>
      <c r="F11" s="55"/>
      <c r="G11" s="61"/>
      <c r="H11" s="49"/>
      <c r="I11" s="4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8" t="s">
        <v>0</v>
      </c>
      <c r="B12" s="8"/>
      <c r="C12" s="8"/>
      <c r="D12" s="8"/>
      <c r="E12" s="7">
        <f>SUM(E10:E11)</f>
        <v>11906</v>
      </c>
      <c r="F12" s="53">
        <f>SUM(F8:F11)</f>
        <v>0</v>
      </c>
      <c r="G12" s="58">
        <f>SUM(G7:G11)</f>
        <v>22384</v>
      </c>
      <c r="H12" s="7">
        <f>SUM(H9:H10)</f>
        <v>22384</v>
      </c>
      <c r="I12" s="7">
        <f t="shared" ref="I12:AJ12" si="0">SUM(I10:I11)</f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1245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2363</v>
      </c>
      <c r="S12" s="41">
        <f t="shared" si="0"/>
        <v>0</v>
      </c>
      <c r="T12" s="41">
        <f t="shared" si="0"/>
        <v>2414</v>
      </c>
      <c r="U12" s="41">
        <f t="shared" si="0"/>
        <v>4751</v>
      </c>
      <c r="V12" s="41">
        <f t="shared" si="0"/>
        <v>1133</v>
      </c>
      <c r="W12" s="41">
        <f t="shared" si="0"/>
        <v>0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si="0"/>
        <v>0</v>
      </c>
      <c r="AK12" s="41">
        <f t="shared" ref="AK12:AL12" si="1">SUM(AK10:AK11)</f>
        <v>0</v>
      </c>
      <c r="AL12" s="41">
        <f t="shared" si="1"/>
        <v>0</v>
      </c>
    </row>
    <row r="13" spans="1:38" x14ac:dyDescent="0.3"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  <c r="AJ13"/>
    </row>
    <row r="14" spans="1:38" x14ac:dyDescent="0.3">
      <c r="D14" s="36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  <c r="AJ14"/>
      <c r="AK14" s="14"/>
      <c r="AL14" s="14"/>
    </row>
    <row r="15" spans="1:38" x14ac:dyDescent="0.3">
      <c r="D15" s="36"/>
      <c r="E15" s="4"/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/>
    </row>
    <row r="16" spans="1:38" x14ac:dyDescent="0.3"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4"/>
      <c r="AL16" s="14"/>
    </row>
    <row r="17" spans="6:38" x14ac:dyDescent="0.3">
      <c r="F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6:38" x14ac:dyDescent="0.3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x14ac:dyDescent="0.3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6:38" x14ac:dyDescent="0.3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14"/>
    </row>
    <row r="21" spans="6:38" x14ac:dyDescent="0.3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6:38" x14ac:dyDescent="0.3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4"/>
      <c r="AL22" s="14"/>
    </row>
    <row r="23" spans="6:38" x14ac:dyDescent="0.3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6:38" x14ac:dyDescent="0.3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6:38" x14ac:dyDescent="0.3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4"/>
      <c r="AL25" s="14"/>
    </row>
    <row r="26" spans="6:38" x14ac:dyDescent="0.3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6:38" x14ac:dyDescent="0.3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6:38" x14ac:dyDescent="0.3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3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3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6:38" x14ac:dyDescent="0.3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</row>
    <row r="32" spans="6:38" x14ac:dyDescent="0.3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3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6:38" x14ac:dyDescent="0.3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6:38" x14ac:dyDescent="0.3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6:38" x14ac:dyDescent="0.3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3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"/>
      <c r="AL37" s="3"/>
    </row>
    <row r="38" spans="6:38" x14ac:dyDescent="0.3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3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3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3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3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3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3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3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3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3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3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3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3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3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3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</sheetData>
  <sheetProtection algorithmName="SHA-512" hashValue="tFnJXPaytSa5wUu2qEb2QBaZ/wpnjwGHFFL3cxHatEqGbXMQ84UM2nbDtERW+Tl6snYph4B0CsYnSWku1Uqyag==" saltValue="T/S4RQ/iBEylbzQJkPLdA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FFCC"/>
  </sheetPr>
  <dimension ref="A1:AL63"/>
  <sheetViews>
    <sheetView workbookViewId="0">
      <pane xSplit="9" topLeftCell="AJ1" activePane="topRight" state="frozen"/>
      <selection activeCell="U33" sqref="U33"/>
      <selection pane="topRight" activeCell="A9" sqref="A9"/>
    </sheetView>
  </sheetViews>
  <sheetFormatPr defaultColWidth="9.109375" defaultRowHeight="14.4" x14ac:dyDescent="0.3"/>
  <cols>
    <col min="1" max="1" width="9.109375" style="36"/>
    <col min="2" max="2" width="32.109375" style="36" customWidth="1"/>
    <col min="3" max="3" width="14.6640625" style="36" customWidth="1"/>
    <col min="4" max="4" width="43.88671875" style="36" customWidth="1"/>
    <col min="5" max="5" width="12.44140625" style="36" customWidth="1"/>
    <col min="6" max="6" width="13.6640625" style="36" customWidth="1"/>
    <col min="7" max="7" width="14.44140625" style="36" customWidth="1"/>
    <col min="8" max="8" width="14.33203125" style="36" customWidth="1"/>
    <col min="9" max="9" width="12.88671875" style="36" customWidth="1"/>
    <col min="10" max="10" width="14.5546875" style="36" customWidth="1"/>
    <col min="11" max="11" width="18" style="36" customWidth="1"/>
    <col min="12" max="36" width="15.6640625" style="36" customWidth="1"/>
    <col min="37" max="38" width="21.33203125" customWidth="1"/>
    <col min="39" max="16384" width="9.109375" style="36"/>
  </cols>
  <sheetData>
    <row r="1" spans="1:38" ht="21" x14ac:dyDescent="0.5">
      <c r="A1" s="29" t="s">
        <v>122</v>
      </c>
      <c r="B1" s="25"/>
      <c r="C1" s="28" t="s">
        <v>272</v>
      </c>
      <c r="D1" s="25"/>
      <c r="E1" s="25"/>
      <c r="F1" s="25"/>
      <c r="G1" s="28"/>
      <c r="H1" s="28"/>
      <c r="I1" s="28"/>
      <c r="J1" s="29"/>
      <c r="K1" s="27"/>
      <c r="L1" s="29" t="str">
        <f>$C$1</f>
        <v>Pathways Early Action</v>
      </c>
      <c r="M1" s="25"/>
      <c r="N1" s="25"/>
      <c r="O1" s="25"/>
      <c r="P1" s="25"/>
      <c r="Q1" s="25"/>
      <c r="R1" s="29" t="str">
        <f>$C$1</f>
        <v>Pathways Early Action</v>
      </c>
      <c r="S1" s="25"/>
      <c r="T1" s="25"/>
      <c r="U1" s="25"/>
      <c r="V1" s="25"/>
      <c r="W1" s="25"/>
      <c r="X1" s="25"/>
      <c r="Y1" s="29" t="str">
        <f>$C$1</f>
        <v>Pathways Early Action</v>
      </c>
      <c r="Z1" s="25"/>
      <c r="AA1" s="25"/>
      <c r="AB1" s="25"/>
      <c r="AC1" s="25"/>
      <c r="AD1" s="25"/>
      <c r="AE1" s="25"/>
      <c r="AF1" s="29" t="str">
        <f>$C$1</f>
        <v>Pathways Early Action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25"/>
      <c r="E2" s="25"/>
      <c r="F2" s="25"/>
      <c r="G2" s="51"/>
      <c r="H2" s="28"/>
      <c r="I2" s="51"/>
      <c r="J2" s="31"/>
      <c r="K2" s="34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" customHeight="1" x14ac:dyDescent="0.5">
      <c r="A3" s="31" t="s">
        <v>119</v>
      </c>
      <c r="B3" s="25"/>
      <c r="C3" s="32">
        <v>5010</v>
      </c>
      <c r="D3" s="25"/>
      <c r="E3" s="25"/>
      <c r="F3" s="25"/>
      <c r="G3" s="32"/>
      <c r="H3" s="28"/>
      <c r="I3" s="32"/>
      <c r="J3" s="31"/>
      <c r="K3" s="3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5">
      <c r="A4" s="31" t="s">
        <v>118</v>
      </c>
      <c r="B4" s="25"/>
      <c r="C4" s="32" t="s">
        <v>117</v>
      </c>
      <c r="D4" s="25"/>
      <c r="E4" s="25"/>
      <c r="F4" s="25"/>
      <c r="G4" s="32"/>
      <c r="H4" s="28"/>
      <c r="I4" s="32"/>
      <c r="J4" s="31"/>
      <c r="K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5">
      <c r="A5" s="31" t="s">
        <v>116</v>
      </c>
      <c r="B5" s="25"/>
      <c r="C5" s="31" t="s">
        <v>477</v>
      </c>
      <c r="D5" s="25"/>
      <c r="E5" s="25"/>
      <c r="F5" s="25"/>
      <c r="G5" s="31"/>
      <c r="H5" s="28"/>
      <c r="I5" s="31"/>
      <c r="J5" s="34"/>
      <c r="K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" customHeight="1" x14ac:dyDescent="0.5">
      <c r="A6" s="31" t="s">
        <v>115</v>
      </c>
      <c r="B6" s="25"/>
      <c r="C6" s="31" t="s">
        <v>114</v>
      </c>
      <c r="D6" s="25"/>
      <c r="E6" s="25"/>
      <c r="F6" s="25"/>
      <c r="G6" s="31"/>
      <c r="H6" s="28"/>
      <c r="I6" s="31"/>
      <c r="J6" s="34"/>
      <c r="K6" s="3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29.55" thickBot="1" x14ac:dyDescent="0.4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292</v>
      </c>
      <c r="AL8" s="22" t="s">
        <v>428</v>
      </c>
    </row>
    <row r="9" spans="1:38" ht="15" thickBot="1" x14ac:dyDescent="0.4">
      <c r="A9" s="74" t="s">
        <v>75</v>
      </c>
      <c r="B9" s="48" t="s">
        <v>74</v>
      </c>
      <c r="C9" s="85" t="s">
        <v>271</v>
      </c>
      <c r="D9" s="48" t="s">
        <v>270</v>
      </c>
      <c r="E9" s="49"/>
      <c r="F9" s="49">
        <v>0</v>
      </c>
      <c r="G9" s="49">
        <f t="shared" ref="G9:G21" si="0">F9+E9</f>
        <v>0</v>
      </c>
      <c r="H9" s="44">
        <f>SUM(J9:AJ9)</f>
        <v>0</v>
      </c>
      <c r="I9" s="44">
        <f t="shared" ref="I9:I21" si="1">G9-H9</f>
        <v>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" thickBot="1" x14ac:dyDescent="0.4">
      <c r="A10" s="74" t="s">
        <v>71</v>
      </c>
      <c r="B10" s="48" t="s">
        <v>70</v>
      </c>
      <c r="C10" s="86"/>
      <c r="D10" s="45"/>
      <c r="E10" s="44"/>
      <c r="F10" s="44">
        <v>1568</v>
      </c>
      <c r="G10" s="49">
        <f t="shared" si="0"/>
        <v>1568</v>
      </c>
      <c r="H10" s="44">
        <f>SUM(J10:AJ10)</f>
        <v>0</v>
      </c>
      <c r="I10" s="44">
        <f t="shared" si="1"/>
        <v>1568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35">
      <c r="A11" s="74" t="s">
        <v>269</v>
      </c>
      <c r="B11" s="48" t="s">
        <v>268</v>
      </c>
      <c r="C11" s="84" t="s">
        <v>267</v>
      </c>
      <c r="D11" s="45" t="s">
        <v>266</v>
      </c>
      <c r="E11" s="44">
        <v>29278</v>
      </c>
      <c r="F11" s="44"/>
      <c r="G11" s="49">
        <f t="shared" si="0"/>
        <v>29278</v>
      </c>
      <c r="H11" s="44">
        <f>SUM(J11:AJ11)</f>
        <v>26101</v>
      </c>
      <c r="I11" s="44">
        <f t="shared" si="1"/>
        <v>3177</v>
      </c>
      <c r="J11" s="64"/>
      <c r="K11" s="64"/>
      <c r="L11" s="64"/>
      <c r="M11" s="64"/>
      <c r="N11" s="64"/>
      <c r="O11" s="64"/>
      <c r="P11" s="64"/>
      <c r="Q11" s="64">
        <v>5205</v>
      </c>
      <c r="R11" s="64"/>
      <c r="S11" s="64"/>
      <c r="T11" s="64"/>
      <c r="U11" s="64">
        <v>8247</v>
      </c>
      <c r="V11" s="64"/>
      <c r="W11" s="64">
        <v>12649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74" t="s">
        <v>208</v>
      </c>
      <c r="B12" s="48" t="s">
        <v>265</v>
      </c>
      <c r="C12" s="86"/>
      <c r="D12" s="45"/>
      <c r="E12" s="44"/>
      <c r="F12" s="44">
        <v>3676</v>
      </c>
      <c r="G12" s="49">
        <f t="shared" si="0"/>
        <v>3676</v>
      </c>
      <c r="H12" s="44"/>
      <c r="I12" s="44">
        <f t="shared" si="1"/>
        <v>3676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" thickBot="1" x14ac:dyDescent="0.35">
      <c r="A13" s="74" t="s">
        <v>264</v>
      </c>
      <c r="B13" s="48" t="s">
        <v>263</v>
      </c>
      <c r="C13" s="86"/>
      <c r="D13" s="45"/>
      <c r="E13" s="44"/>
      <c r="F13" s="44">
        <v>9066</v>
      </c>
      <c r="G13" s="49">
        <f t="shared" si="0"/>
        <v>9066</v>
      </c>
      <c r="H13" s="44">
        <f t="shared" ref="H13:H21" si="2">SUM(J13:AJ13)</f>
        <v>0</v>
      </c>
      <c r="I13" s="44">
        <f t="shared" si="1"/>
        <v>9066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" thickBot="1" x14ac:dyDescent="0.35">
      <c r="A14" s="74" t="s">
        <v>262</v>
      </c>
      <c r="B14" s="48" t="s">
        <v>261</v>
      </c>
      <c r="C14" s="84" t="s">
        <v>260</v>
      </c>
      <c r="D14" s="45" t="s">
        <v>259</v>
      </c>
      <c r="E14" s="44"/>
      <c r="F14" s="44">
        <v>13693</v>
      </c>
      <c r="G14" s="49">
        <f t="shared" si="0"/>
        <v>13693</v>
      </c>
      <c r="H14" s="44">
        <f t="shared" si="2"/>
        <v>0</v>
      </c>
      <c r="I14" s="44">
        <f t="shared" si="1"/>
        <v>13693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8" ht="15" thickBot="1" x14ac:dyDescent="0.35">
      <c r="A15" s="74" t="s">
        <v>24</v>
      </c>
      <c r="B15" s="48" t="s">
        <v>23</v>
      </c>
      <c r="C15" s="84" t="s">
        <v>256</v>
      </c>
      <c r="D15" s="45" t="s">
        <v>255</v>
      </c>
      <c r="E15" s="44">
        <v>30000</v>
      </c>
      <c r="F15" s="44"/>
      <c r="G15" s="49">
        <f>F15+E15</f>
        <v>30000</v>
      </c>
      <c r="H15" s="44">
        <f>SUM(J15:AJ15)</f>
        <v>29918</v>
      </c>
      <c r="I15" s="44">
        <f>G15-H15</f>
        <v>82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v>29267</v>
      </c>
      <c r="X15" s="64">
        <v>651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8" ht="15" thickBot="1" x14ac:dyDescent="0.35">
      <c r="A16" s="74" t="s">
        <v>24</v>
      </c>
      <c r="B16" s="48" t="s">
        <v>23</v>
      </c>
      <c r="C16" s="86" t="s">
        <v>258</v>
      </c>
      <c r="D16" s="45" t="s">
        <v>257</v>
      </c>
      <c r="E16" s="44">
        <v>30000</v>
      </c>
      <c r="F16" s="44">
        <v>23714</v>
      </c>
      <c r="G16" s="49">
        <f t="shared" si="0"/>
        <v>53714</v>
      </c>
      <c r="H16" s="44">
        <f t="shared" si="2"/>
        <v>29988</v>
      </c>
      <c r="I16" s="44">
        <f t="shared" si="1"/>
        <v>23726</v>
      </c>
      <c r="J16" s="64"/>
      <c r="K16" s="64"/>
      <c r="L16" s="64"/>
      <c r="M16" s="64"/>
      <c r="N16" s="64"/>
      <c r="O16" s="64"/>
      <c r="P16" s="64"/>
      <c r="Q16" s="64"/>
      <c r="R16" s="64"/>
      <c r="S16" s="64">
        <v>13346</v>
      </c>
      <c r="T16" s="64"/>
      <c r="U16" s="64"/>
      <c r="V16" s="64"/>
      <c r="W16" s="64"/>
      <c r="X16" s="64">
        <v>16642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14"/>
      <c r="AL16" s="14"/>
    </row>
    <row r="17" spans="1:38" ht="15" thickBot="1" x14ac:dyDescent="0.35">
      <c r="A17" s="74" t="s">
        <v>254</v>
      </c>
      <c r="B17" s="48" t="s">
        <v>253</v>
      </c>
      <c r="C17" s="84" t="s">
        <v>252</v>
      </c>
      <c r="D17" s="45" t="s">
        <v>251</v>
      </c>
      <c r="E17" s="44"/>
      <c r="F17" s="44">
        <v>7244</v>
      </c>
      <c r="G17" s="49">
        <f t="shared" si="0"/>
        <v>7244</v>
      </c>
      <c r="H17" s="44">
        <f t="shared" si="2"/>
        <v>0</v>
      </c>
      <c r="I17" s="44">
        <f t="shared" si="1"/>
        <v>7244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14"/>
      <c r="AL17" s="14"/>
    </row>
    <row r="18" spans="1:38" ht="15" thickBot="1" x14ac:dyDescent="0.35">
      <c r="A18" s="74" t="s">
        <v>162</v>
      </c>
      <c r="B18" s="48" t="s">
        <v>250</v>
      </c>
      <c r="C18" s="84" t="s">
        <v>249</v>
      </c>
      <c r="D18" s="45" t="s">
        <v>248</v>
      </c>
      <c r="E18" s="44"/>
      <c r="F18" s="44">
        <v>0</v>
      </c>
      <c r="G18" s="49">
        <f t="shared" si="0"/>
        <v>0</v>
      </c>
      <c r="H18" s="44">
        <f t="shared" si="2"/>
        <v>0</v>
      </c>
      <c r="I18" s="44">
        <f t="shared" si="1"/>
        <v>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1:38" ht="15" thickBot="1" x14ac:dyDescent="0.35">
      <c r="A19" s="74" t="s">
        <v>12</v>
      </c>
      <c r="B19" s="48" t="s">
        <v>11</v>
      </c>
      <c r="C19" s="86" t="s">
        <v>247</v>
      </c>
      <c r="D19" s="45" t="s">
        <v>246</v>
      </c>
      <c r="E19" s="44">
        <v>28246</v>
      </c>
      <c r="F19" s="44">
        <v>0</v>
      </c>
      <c r="G19" s="49">
        <f t="shared" si="0"/>
        <v>28246</v>
      </c>
      <c r="H19" s="44">
        <f t="shared" si="2"/>
        <v>27990</v>
      </c>
      <c r="I19" s="44">
        <f t="shared" si="1"/>
        <v>256</v>
      </c>
      <c r="J19" s="64"/>
      <c r="K19" s="64"/>
      <c r="L19" s="64"/>
      <c r="M19" s="64"/>
      <c r="N19" s="64"/>
      <c r="O19" s="64"/>
      <c r="P19" s="64">
        <v>5000</v>
      </c>
      <c r="Q19" s="64"/>
      <c r="R19" s="64"/>
      <c r="S19" s="64"/>
      <c r="T19" s="64"/>
      <c r="U19" s="64">
        <v>9000</v>
      </c>
      <c r="V19" s="64">
        <v>4225</v>
      </c>
      <c r="W19" s="64"/>
      <c r="X19" s="64">
        <v>7539</v>
      </c>
      <c r="Y19" s="64"/>
      <c r="Z19" s="64">
        <v>2226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8" ht="15" thickBot="1" x14ac:dyDescent="0.35">
      <c r="A20" s="74" t="s">
        <v>136</v>
      </c>
      <c r="B20" s="48" t="s">
        <v>135</v>
      </c>
      <c r="C20" s="84" t="s">
        <v>245</v>
      </c>
      <c r="D20" s="45" t="s">
        <v>244</v>
      </c>
      <c r="E20" s="44"/>
      <c r="F20" s="44">
        <v>70970</v>
      </c>
      <c r="G20" s="49">
        <f t="shared" si="0"/>
        <v>70970</v>
      </c>
      <c r="H20" s="44">
        <f t="shared" si="2"/>
        <v>0</v>
      </c>
      <c r="I20" s="44">
        <f t="shared" si="1"/>
        <v>70970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8" ht="15" thickBot="1" x14ac:dyDescent="0.35">
      <c r="A21" s="74" t="s">
        <v>126</v>
      </c>
      <c r="B21" s="48" t="s">
        <v>243</v>
      </c>
      <c r="C21" s="84" t="s">
        <v>242</v>
      </c>
      <c r="D21" s="45" t="s">
        <v>241</v>
      </c>
      <c r="E21" s="44"/>
      <c r="F21" s="44">
        <v>0</v>
      </c>
      <c r="G21" s="49">
        <f t="shared" si="0"/>
        <v>0</v>
      </c>
      <c r="H21" s="44">
        <f t="shared" si="2"/>
        <v>0</v>
      </c>
      <c r="I21" s="44">
        <f t="shared" si="1"/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4"/>
      <c r="AL21" s="14"/>
    </row>
    <row r="22" spans="1:38" ht="15" thickBot="1" x14ac:dyDescent="0.35">
      <c r="A22" s="67"/>
      <c r="B22" s="48"/>
      <c r="C22" s="45"/>
      <c r="D22" s="45"/>
      <c r="E22" s="45"/>
      <c r="F22" s="45"/>
      <c r="G22" s="44"/>
      <c r="H22" s="44"/>
      <c r="I22" s="4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</row>
    <row r="23" spans="1:38" s="40" customFormat="1" ht="15" thickBot="1" x14ac:dyDescent="0.35">
      <c r="A23" s="43" t="s">
        <v>0</v>
      </c>
      <c r="B23" s="48"/>
      <c r="C23" s="46"/>
      <c r="D23" s="45"/>
      <c r="E23" s="41">
        <f t="shared" ref="E23:AJ23" si="3">SUM(E9:E21)</f>
        <v>117524</v>
      </c>
      <c r="F23" s="41">
        <f t="shared" si="3"/>
        <v>129931</v>
      </c>
      <c r="G23" s="41">
        <f t="shared" si="3"/>
        <v>247455</v>
      </c>
      <c r="H23" s="41">
        <f t="shared" si="3"/>
        <v>113997</v>
      </c>
      <c r="I23" s="41">
        <f t="shared" si="3"/>
        <v>133458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41">
        <f t="shared" si="3"/>
        <v>0</v>
      </c>
      <c r="P23" s="41">
        <f t="shared" si="3"/>
        <v>5000</v>
      </c>
      <c r="Q23" s="41">
        <f t="shared" si="3"/>
        <v>5205</v>
      </c>
      <c r="R23" s="41">
        <f t="shared" si="3"/>
        <v>0</v>
      </c>
      <c r="S23" s="41">
        <f t="shared" si="3"/>
        <v>13346</v>
      </c>
      <c r="T23" s="41">
        <f t="shared" si="3"/>
        <v>0</v>
      </c>
      <c r="U23" s="41">
        <f t="shared" si="3"/>
        <v>17247</v>
      </c>
      <c r="V23" s="41">
        <f t="shared" si="3"/>
        <v>4225</v>
      </c>
      <c r="W23" s="41">
        <f t="shared" si="3"/>
        <v>41916</v>
      </c>
      <c r="X23" s="41">
        <f t="shared" si="3"/>
        <v>24832</v>
      </c>
      <c r="Y23" s="41">
        <f t="shared" si="3"/>
        <v>0</v>
      </c>
      <c r="Z23" s="41">
        <f t="shared" si="3"/>
        <v>2226</v>
      </c>
      <c r="AA23" s="41">
        <f t="shared" si="3"/>
        <v>0</v>
      </c>
      <c r="AB23" s="41">
        <f t="shared" si="3"/>
        <v>0</v>
      </c>
      <c r="AC23" s="41">
        <f t="shared" si="3"/>
        <v>0</v>
      </c>
      <c r="AD23" s="41">
        <f t="shared" si="3"/>
        <v>0</v>
      </c>
      <c r="AE23" s="41">
        <f t="shared" si="3"/>
        <v>0</v>
      </c>
      <c r="AF23" s="41">
        <f t="shared" si="3"/>
        <v>0</v>
      </c>
      <c r="AG23" s="41">
        <f t="shared" si="3"/>
        <v>0</v>
      </c>
      <c r="AH23" s="41">
        <f t="shared" si="3"/>
        <v>0</v>
      </c>
      <c r="AI23" s="41">
        <f t="shared" si="3"/>
        <v>0</v>
      </c>
      <c r="AJ23" s="41">
        <f t="shared" si="3"/>
        <v>0</v>
      </c>
      <c r="AK23" s="41">
        <f t="shared" ref="AK23:AL23" si="4">SUM(AK9:AK21)</f>
        <v>0</v>
      </c>
      <c r="AL23" s="41">
        <f t="shared" si="4"/>
        <v>0</v>
      </c>
    </row>
    <row r="24" spans="1:38" x14ac:dyDescent="0.3">
      <c r="A24" s="38"/>
      <c r="B24" s="37"/>
      <c r="C24" s="37"/>
      <c r="D24" s="37"/>
      <c r="E24" s="37"/>
      <c r="F24" s="37"/>
      <c r="G24" s="37"/>
      <c r="H24" s="4"/>
      <c r="I24" s="39"/>
      <c r="J24" s="39"/>
      <c r="K24" s="3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8" x14ac:dyDescent="0.3">
      <c r="A25" s="38"/>
      <c r="B25" s="37"/>
      <c r="C25" s="37"/>
      <c r="D25" s="37"/>
      <c r="E25" s="37"/>
      <c r="F25" s="37"/>
      <c r="G25" s="37"/>
      <c r="H25" s="4"/>
      <c r="I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8" x14ac:dyDescent="0.3">
      <c r="A26" s="38"/>
      <c r="B26" s="37"/>
      <c r="C26" s="37"/>
      <c r="D26" s="37"/>
      <c r="E26" s="37"/>
      <c r="F26" s="37"/>
      <c r="G26" s="37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1:38" x14ac:dyDescent="0.3"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3"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8" x14ac:dyDescent="0.3"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3"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3">
      <c r="H31" s="4"/>
      <c r="I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3">
      <c r="H32" s="4"/>
      <c r="I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8:38" x14ac:dyDescent="0.3">
      <c r="H33" s="4"/>
      <c r="I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8:38" x14ac:dyDescent="0.3">
      <c r="H34" s="4"/>
      <c r="I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8:38" x14ac:dyDescent="0.3">
      <c r="H35" s="4"/>
      <c r="I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8:38" x14ac:dyDescent="0.3">
      <c r="H36" s="4"/>
      <c r="I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8:38" x14ac:dyDescent="0.3"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8:38" x14ac:dyDescent="0.3"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8:38" x14ac:dyDescent="0.3">
      <c r="H39" s="4"/>
      <c r="I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8:38" x14ac:dyDescent="0.3">
      <c r="H40" s="4"/>
      <c r="I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8:38" x14ac:dyDescent="0.3">
      <c r="H41" s="4"/>
      <c r="I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8:38" x14ac:dyDescent="0.3"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8:38" x14ac:dyDescent="0.3">
      <c r="H43" s="4"/>
      <c r="I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8:38" x14ac:dyDescent="0.3">
      <c r="H44" s="4"/>
      <c r="I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8:38" x14ac:dyDescent="0.3">
      <c r="H45" s="4"/>
      <c r="I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8:38" x14ac:dyDescent="0.3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8:38" x14ac:dyDescent="0.3"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8:38" x14ac:dyDescent="0.3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2:38" x14ac:dyDescent="0.3"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2:38" x14ac:dyDescent="0.3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2:38" x14ac:dyDescent="0.3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2:38" x14ac:dyDescent="0.3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2:38" x14ac:dyDescent="0.3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2:38" x14ac:dyDescent="0.3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2:38" x14ac:dyDescent="0.3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2:38" x14ac:dyDescent="0.3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2:38" x14ac:dyDescent="0.3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2:38" x14ac:dyDescent="0.3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2:38" x14ac:dyDescent="0.3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2:38" x14ac:dyDescent="0.3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2:38" x14ac:dyDescent="0.3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2:38" x14ac:dyDescent="0.3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2:38" x14ac:dyDescent="0.3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</sheetData>
  <sheetProtection algorithmName="SHA-512" hashValue="WXuTWtUfk4fhei+LnLAfwlAKnsbSvaVqHE5LhuWswuGb4RqzKaR4m3Zzuagy8J+aeuS30RxIVYWk8+EIenmGAA==" saltValue="29J1AGBx2c1lMqaF1Rzgcg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AL63"/>
  <sheetViews>
    <sheetView workbookViewId="0">
      <pane xSplit="9" ySplit="8" topLeftCell="Y9" activePane="bottomRight" state="frozen"/>
      <selection activeCell="D27" sqref="D27"/>
      <selection pane="topRight" activeCell="D27" sqref="D27"/>
      <selection pane="bottomLeft" activeCell="D27" sqref="D27"/>
      <selection pane="bottomRight" activeCell="Y14" sqref="Y14"/>
    </sheetView>
  </sheetViews>
  <sheetFormatPr defaultColWidth="9.109375" defaultRowHeight="14.4" x14ac:dyDescent="0.3"/>
  <cols>
    <col min="1" max="1" width="9.109375" style="36"/>
    <col min="2" max="2" width="32.109375" style="36" customWidth="1"/>
    <col min="3" max="3" width="15.109375" style="36" customWidth="1"/>
    <col min="4" max="4" width="38.6640625" style="36" customWidth="1"/>
    <col min="5" max="5" width="14.44140625" style="36" customWidth="1"/>
    <col min="6" max="6" width="13.6640625" style="36" customWidth="1"/>
    <col min="7" max="7" width="12.44140625" style="36" customWidth="1"/>
    <col min="8" max="8" width="14.88671875" style="36" customWidth="1"/>
    <col min="9" max="9" width="14.109375" style="36" customWidth="1"/>
    <col min="10" max="10" width="14.5546875" style="36" customWidth="1"/>
    <col min="11" max="11" width="18" style="36" customWidth="1"/>
    <col min="12" max="23" width="15.6640625" style="36" customWidth="1"/>
    <col min="24" max="24" width="15.6640625" style="90" customWidth="1"/>
    <col min="25" max="36" width="15.6640625" style="36" customWidth="1"/>
    <col min="37" max="38" width="21.33203125" customWidth="1"/>
    <col min="39" max="16384" width="9.109375" style="36"/>
  </cols>
  <sheetData>
    <row r="1" spans="1:38" ht="21" x14ac:dyDescent="0.5">
      <c r="A1" s="29" t="s">
        <v>122</v>
      </c>
      <c r="B1" s="25"/>
      <c r="C1" s="28" t="s">
        <v>291</v>
      </c>
      <c r="D1" s="25"/>
      <c r="E1" s="28"/>
      <c r="F1" s="25"/>
      <c r="G1" s="25"/>
      <c r="H1" s="28"/>
      <c r="I1" s="28"/>
      <c r="J1" s="29"/>
      <c r="K1" s="27"/>
      <c r="L1" s="28" t="str">
        <f>C1</f>
        <v>Pathways Implementation</v>
      </c>
      <c r="M1" s="25"/>
      <c r="N1" s="25"/>
      <c r="O1" s="25"/>
      <c r="P1" s="25"/>
      <c r="Q1" s="25"/>
      <c r="R1" s="28" t="str">
        <f>$C$1</f>
        <v>Pathways Implementation</v>
      </c>
      <c r="S1" s="28"/>
      <c r="T1" s="25"/>
      <c r="U1" s="25"/>
      <c r="V1" s="25"/>
      <c r="W1" s="25"/>
      <c r="X1" s="91"/>
      <c r="Y1" s="28" t="str">
        <f>$C$1</f>
        <v>Pathways Implementation</v>
      </c>
      <c r="Z1" s="25"/>
      <c r="AA1" s="25"/>
      <c r="AB1" s="25"/>
      <c r="AC1" s="25"/>
      <c r="AD1" s="25"/>
      <c r="AE1" s="25"/>
      <c r="AF1" s="28" t="str">
        <f>$C$1</f>
        <v>Pathways Implementation</v>
      </c>
      <c r="AG1" s="25"/>
      <c r="AH1" s="25"/>
      <c r="AI1" s="25"/>
      <c r="AJ1" s="25"/>
      <c r="AK1" s="29"/>
      <c r="AL1" s="29"/>
    </row>
    <row r="2" spans="1:38" ht="21" x14ac:dyDescent="0.5">
      <c r="A2" s="29" t="s">
        <v>446</v>
      </c>
      <c r="B2" s="25"/>
      <c r="C2" s="28" t="s">
        <v>120</v>
      </c>
      <c r="D2" s="25"/>
      <c r="E2" s="51"/>
      <c r="F2" s="25"/>
      <c r="G2" s="25"/>
      <c r="H2" s="28"/>
      <c r="I2" s="51"/>
      <c r="J2" s="31"/>
      <c r="K2" s="34"/>
      <c r="L2" s="33" t="str">
        <f>"FY"&amp;C4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31"/>
      <c r="T2" s="25"/>
      <c r="U2" s="25"/>
      <c r="V2" s="25"/>
      <c r="W2" s="25"/>
      <c r="X2" s="91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" customHeight="1" x14ac:dyDescent="0.5">
      <c r="A3" s="31" t="s">
        <v>119</v>
      </c>
      <c r="B3" s="25"/>
      <c r="C3" s="32">
        <v>5010</v>
      </c>
      <c r="D3" s="25"/>
      <c r="E3" s="32"/>
      <c r="F3" s="25"/>
      <c r="G3" s="25"/>
      <c r="H3" s="28"/>
      <c r="I3" s="32"/>
      <c r="J3" s="31"/>
      <c r="K3" s="3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9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" customHeight="1" x14ac:dyDescent="0.5">
      <c r="A4" s="31" t="s">
        <v>118</v>
      </c>
      <c r="B4" s="25"/>
      <c r="C4" s="32" t="s">
        <v>117</v>
      </c>
      <c r="D4" s="25"/>
      <c r="E4" s="32"/>
      <c r="F4" s="25"/>
      <c r="G4" s="25"/>
      <c r="H4" s="28"/>
      <c r="I4" s="32"/>
      <c r="J4" s="31"/>
      <c r="K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9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" customHeight="1" x14ac:dyDescent="0.5">
      <c r="A5" s="31" t="s">
        <v>116</v>
      </c>
      <c r="B5" s="25"/>
      <c r="C5" s="31" t="s">
        <v>477</v>
      </c>
      <c r="D5" s="25"/>
      <c r="E5" s="31"/>
      <c r="F5" s="25"/>
      <c r="G5" s="25"/>
      <c r="H5" s="28"/>
      <c r="I5" s="31"/>
      <c r="J5" s="34"/>
      <c r="K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91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" customHeight="1" x14ac:dyDescent="0.5">
      <c r="A6" s="31" t="s">
        <v>115</v>
      </c>
      <c r="B6" s="25"/>
      <c r="C6" s="31" t="s">
        <v>114</v>
      </c>
      <c r="D6" s="25"/>
      <c r="E6" s="31"/>
      <c r="F6" s="25"/>
      <c r="G6" s="25"/>
      <c r="H6" s="28"/>
      <c r="I6" s="31"/>
      <c r="J6" s="34"/>
      <c r="K6" s="3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91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9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29.55" thickBot="1" x14ac:dyDescent="0.4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9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292</v>
      </c>
      <c r="AL8" s="22" t="s">
        <v>428</v>
      </c>
    </row>
    <row r="9" spans="1:38" ht="15" thickBot="1" x14ac:dyDescent="0.4">
      <c r="A9" s="74" t="s">
        <v>71</v>
      </c>
      <c r="B9" s="48" t="s">
        <v>70</v>
      </c>
      <c r="C9" s="85" t="s">
        <v>290</v>
      </c>
      <c r="D9" s="48" t="s">
        <v>289</v>
      </c>
      <c r="E9" s="49">
        <v>138889</v>
      </c>
      <c r="F9" s="72">
        <v>0</v>
      </c>
      <c r="G9" s="49">
        <f>E9+F9</f>
        <v>138889</v>
      </c>
      <c r="H9" s="44">
        <f t="shared" ref="H9:H21" si="0">SUM(J9:AJ9)</f>
        <v>112378</v>
      </c>
      <c r="I9" s="44">
        <f t="shared" ref="I9:I21" si="1">E9-H9</f>
        <v>26511</v>
      </c>
      <c r="J9" s="64"/>
      <c r="K9" s="64"/>
      <c r="L9" s="64"/>
      <c r="M9" s="64"/>
      <c r="N9" s="64"/>
      <c r="O9" s="64"/>
      <c r="P9" s="64"/>
      <c r="Q9" s="64"/>
      <c r="R9" s="64"/>
      <c r="S9" s="64">
        <v>15132</v>
      </c>
      <c r="T9" s="64">
        <v>13912</v>
      </c>
      <c r="U9" s="64">
        <v>29274</v>
      </c>
      <c r="V9" s="64">
        <v>50056</v>
      </c>
      <c r="W9" s="64">
        <v>4004</v>
      </c>
      <c r="X9" s="9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" thickBot="1" x14ac:dyDescent="0.4">
      <c r="A10" s="74" t="s">
        <v>208</v>
      </c>
      <c r="B10" s="48" t="s">
        <v>265</v>
      </c>
      <c r="C10" s="85" t="s">
        <v>276</v>
      </c>
      <c r="D10" s="48"/>
      <c r="E10" s="49">
        <v>100000</v>
      </c>
      <c r="F10" s="72">
        <v>0</v>
      </c>
      <c r="G10" s="49">
        <f t="shared" ref="G10:G21" si="2">E10+F10</f>
        <v>100000</v>
      </c>
      <c r="H10" s="44">
        <f>SUM(J10:AJ10)</f>
        <v>100000</v>
      </c>
      <c r="I10" s="44">
        <f t="shared" si="1"/>
        <v>0</v>
      </c>
      <c r="J10" s="64"/>
      <c r="K10" s="64"/>
      <c r="L10" s="64"/>
      <c r="M10" s="64"/>
      <c r="N10" s="64">
        <v>29910</v>
      </c>
      <c r="O10" s="104"/>
      <c r="P10" s="64"/>
      <c r="Q10" s="64"/>
      <c r="R10" s="64"/>
      <c r="S10" s="64"/>
      <c r="T10" s="64">
        <v>1812</v>
      </c>
      <c r="U10" s="64">
        <v>26250</v>
      </c>
      <c r="V10" s="64"/>
      <c r="W10" s="64"/>
      <c r="X10" s="93">
        <v>1845</v>
      </c>
      <c r="Y10" s="64"/>
      <c r="Z10" s="64"/>
      <c r="AA10" s="64">
        <v>40183</v>
      </c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" thickBot="1" x14ac:dyDescent="0.4">
      <c r="A11" s="74" t="s">
        <v>286</v>
      </c>
      <c r="B11" s="48" t="s">
        <v>285</v>
      </c>
      <c r="C11" s="85" t="s">
        <v>288</v>
      </c>
      <c r="D11" s="48" t="s">
        <v>287</v>
      </c>
      <c r="E11" s="49">
        <v>58000</v>
      </c>
      <c r="F11" s="72">
        <v>0</v>
      </c>
      <c r="G11" s="49">
        <f t="shared" si="2"/>
        <v>58000</v>
      </c>
      <c r="H11" s="44">
        <f t="shared" si="0"/>
        <v>57999</v>
      </c>
      <c r="I11" s="44">
        <f t="shared" si="1"/>
        <v>1</v>
      </c>
      <c r="J11" s="64"/>
      <c r="K11" s="64"/>
      <c r="L11" s="64"/>
      <c r="M11" s="64"/>
      <c r="N11" s="64"/>
      <c r="O11" s="64"/>
      <c r="P11" s="64"/>
      <c r="Q11" s="64">
        <v>30992</v>
      </c>
      <c r="R11" s="64"/>
      <c r="S11" s="64"/>
      <c r="T11" s="64"/>
      <c r="U11" s="64"/>
      <c r="V11" s="64">
        <v>27007</v>
      </c>
      <c r="W11" s="64"/>
      <c r="X11" s="9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" thickBot="1" x14ac:dyDescent="0.35">
      <c r="A12" s="74" t="s">
        <v>286</v>
      </c>
      <c r="B12" s="48" t="s">
        <v>285</v>
      </c>
      <c r="C12" s="85" t="s">
        <v>284</v>
      </c>
      <c r="D12" s="48" t="s">
        <v>283</v>
      </c>
      <c r="E12" s="49">
        <v>58000</v>
      </c>
      <c r="F12" s="72">
        <v>0</v>
      </c>
      <c r="G12" s="49">
        <f t="shared" si="2"/>
        <v>58000</v>
      </c>
      <c r="H12" s="44">
        <f t="shared" si="0"/>
        <v>57999</v>
      </c>
      <c r="I12" s="44">
        <f t="shared" si="1"/>
        <v>1</v>
      </c>
      <c r="J12" s="64"/>
      <c r="K12" s="64"/>
      <c r="L12" s="64"/>
      <c r="M12" s="64"/>
      <c r="N12" s="64"/>
      <c r="O12" s="64"/>
      <c r="P12" s="64"/>
      <c r="Q12" s="64">
        <v>30991</v>
      </c>
      <c r="R12" s="64"/>
      <c r="S12" s="64"/>
      <c r="T12" s="64"/>
      <c r="U12" s="64"/>
      <c r="V12" s="64">
        <v>27008</v>
      </c>
      <c r="W12" s="64"/>
      <c r="X12" s="93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" thickBot="1" x14ac:dyDescent="0.35">
      <c r="A13" s="74" t="s">
        <v>358</v>
      </c>
      <c r="B13" s="48" t="s">
        <v>478</v>
      </c>
      <c r="C13" s="74">
        <v>8038</v>
      </c>
      <c r="D13" s="45" t="s">
        <v>479</v>
      </c>
      <c r="E13" s="44">
        <v>43435</v>
      </c>
      <c r="F13" s="72"/>
      <c r="G13" s="49">
        <v>43435</v>
      </c>
      <c r="H13" s="44">
        <f t="shared" si="0"/>
        <v>28755</v>
      </c>
      <c r="I13" s="4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93"/>
      <c r="Y13" s="64">
        <v>28755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" thickBot="1" x14ac:dyDescent="0.35">
      <c r="A14" s="74" t="s">
        <v>254</v>
      </c>
      <c r="B14" s="48" t="s">
        <v>282</v>
      </c>
      <c r="C14" s="85" t="s">
        <v>252</v>
      </c>
      <c r="D14" s="45" t="s">
        <v>281</v>
      </c>
      <c r="E14" s="44">
        <v>60000</v>
      </c>
      <c r="F14" s="72">
        <v>0</v>
      </c>
      <c r="G14" s="49">
        <f t="shared" si="2"/>
        <v>60000</v>
      </c>
      <c r="H14" s="44">
        <f t="shared" si="0"/>
        <v>60000</v>
      </c>
      <c r="I14" s="44">
        <f t="shared" si="1"/>
        <v>0</v>
      </c>
      <c r="J14" s="64"/>
      <c r="K14" s="64"/>
      <c r="L14" s="64"/>
      <c r="M14" s="64"/>
      <c r="N14" s="64"/>
      <c r="O14" s="64"/>
      <c r="P14" s="64"/>
      <c r="Q14" s="64"/>
      <c r="R14" s="64">
        <v>32079</v>
      </c>
      <c r="S14" s="64"/>
      <c r="T14" s="64">
        <v>27921</v>
      </c>
      <c r="U14" s="64"/>
      <c r="V14" s="64"/>
      <c r="W14" s="64"/>
      <c r="X14" s="93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8" ht="15" thickBot="1" x14ac:dyDescent="0.4">
      <c r="A15" s="74" t="s">
        <v>280</v>
      </c>
      <c r="B15" s="48" t="s">
        <v>279</v>
      </c>
      <c r="C15" s="85" t="s">
        <v>278</v>
      </c>
      <c r="D15" s="45" t="s">
        <v>277</v>
      </c>
      <c r="E15" s="44">
        <v>105625</v>
      </c>
      <c r="F15" s="72">
        <v>0</v>
      </c>
      <c r="G15" s="49">
        <f t="shared" si="2"/>
        <v>105625</v>
      </c>
      <c r="H15" s="44">
        <f t="shared" si="0"/>
        <v>105625</v>
      </c>
      <c r="I15" s="44">
        <f t="shared" si="1"/>
        <v>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>
        <v>68090</v>
      </c>
      <c r="U15" s="64"/>
      <c r="V15" s="64"/>
      <c r="W15" s="64"/>
      <c r="X15" s="93"/>
      <c r="Y15" s="64">
        <v>37535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8" ht="15" thickBot="1" x14ac:dyDescent="0.4">
      <c r="A16" s="74" t="s">
        <v>12</v>
      </c>
      <c r="B16" s="48" t="s">
        <v>11</v>
      </c>
      <c r="C16" s="85"/>
      <c r="D16" s="45"/>
      <c r="E16" s="44">
        <v>100000</v>
      </c>
      <c r="F16" s="72">
        <v>0</v>
      </c>
      <c r="G16" s="49">
        <f t="shared" si="2"/>
        <v>100000</v>
      </c>
      <c r="H16" s="44">
        <f t="shared" si="0"/>
        <v>100000</v>
      </c>
      <c r="I16" s="44">
        <f t="shared" si="1"/>
        <v>0</v>
      </c>
      <c r="J16" s="64"/>
      <c r="K16" s="64"/>
      <c r="L16" s="64"/>
      <c r="M16" s="64"/>
      <c r="N16" s="64"/>
      <c r="O16" s="64"/>
      <c r="P16" s="64">
        <v>54650</v>
      </c>
      <c r="Q16" s="64">
        <v>4950</v>
      </c>
      <c r="R16" s="64"/>
      <c r="S16" s="64"/>
      <c r="T16" s="64"/>
      <c r="U16" s="64">
        <v>29100</v>
      </c>
      <c r="V16" s="64">
        <v>6000</v>
      </c>
      <c r="W16" s="64">
        <v>5300</v>
      </c>
      <c r="X16" s="93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14"/>
      <c r="AL16" s="14"/>
    </row>
    <row r="17" spans="1:38" ht="15" thickBot="1" x14ac:dyDescent="0.4">
      <c r="A17" s="74" t="s">
        <v>136</v>
      </c>
      <c r="B17" s="48" t="s">
        <v>135</v>
      </c>
      <c r="C17" s="85" t="s">
        <v>146</v>
      </c>
      <c r="D17" s="45" t="s">
        <v>275</v>
      </c>
      <c r="E17" s="44">
        <v>45900</v>
      </c>
      <c r="F17" s="72">
        <v>0</v>
      </c>
      <c r="G17" s="49">
        <f t="shared" si="2"/>
        <v>45900</v>
      </c>
      <c r="H17" s="44">
        <f t="shared" si="0"/>
        <v>37134</v>
      </c>
      <c r="I17" s="44">
        <f t="shared" si="1"/>
        <v>8766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93"/>
      <c r="Y17" s="64">
        <v>21344</v>
      </c>
      <c r="Z17" s="64">
        <v>15790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</row>
    <row r="18" spans="1:38" ht="15" thickBot="1" x14ac:dyDescent="0.4">
      <c r="A18" s="74" t="s">
        <v>136</v>
      </c>
      <c r="B18" s="48" t="s">
        <v>135</v>
      </c>
      <c r="C18" s="85" t="s">
        <v>134</v>
      </c>
      <c r="D18" s="45" t="s">
        <v>274</v>
      </c>
      <c r="E18" s="44">
        <v>43435</v>
      </c>
      <c r="F18" s="72">
        <v>0</v>
      </c>
      <c r="G18" s="49">
        <f t="shared" si="2"/>
        <v>43435</v>
      </c>
      <c r="H18" s="44">
        <f t="shared" si="0"/>
        <v>42500</v>
      </c>
      <c r="I18" s="44">
        <f t="shared" si="1"/>
        <v>935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93"/>
      <c r="Y18" s="64">
        <v>29750</v>
      </c>
      <c r="Z18" s="64">
        <v>12750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14"/>
      <c r="AL18" s="14"/>
    </row>
    <row r="19" spans="1:38" ht="15" thickBot="1" x14ac:dyDescent="0.4">
      <c r="A19" s="74" t="s">
        <v>136</v>
      </c>
      <c r="B19" s="48" t="s">
        <v>135</v>
      </c>
      <c r="C19" s="74">
        <v>8030</v>
      </c>
      <c r="D19" s="45" t="s">
        <v>273</v>
      </c>
      <c r="E19" s="44">
        <v>50550</v>
      </c>
      <c r="F19" s="72">
        <v>0</v>
      </c>
      <c r="G19" s="49">
        <f t="shared" si="2"/>
        <v>50550</v>
      </c>
      <c r="H19" s="44">
        <f t="shared" si="0"/>
        <v>45655</v>
      </c>
      <c r="I19" s="44">
        <f t="shared" si="1"/>
        <v>4895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93"/>
      <c r="Y19" s="64"/>
      <c r="Z19" s="64">
        <f>16900+28755</f>
        <v>45655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8" ht="15" thickBot="1" x14ac:dyDescent="0.4">
      <c r="A20" s="74" t="s">
        <v>126</v>
      </c>
      <c r="B20" s="48" t="s">
        <v>243</v>
      </c>
      <c r="C20" s="85" t="s">
        <v>128</v>
      </c>
      <c r="D20" s="45" t="s">
        <v>127</v>
      </c>
      <c r="E20" s="44">
        <v>60000</v>
      </c>
      <c r="F20" s="72">
        <v>0</v>
      </c>
      <c r="G20" s="49">
        <f t="shared" si="2"/>
        <v>60000</v>
      </c>
      <c r="H20" s="44">
        <f t="shared" si="0"/>
        <v>60000</v>
      </c>
      <c r="I20" s="44">
        <f t="shared" si="1"/>
        <v>0</v>
      </c>
      <c r="J20" s="64"/>
      <c r="K20" s="64"/>
      <c r="L20" s="64"/>
      <c r="M20" s="64">
        <v>3517</v>
      </c>
      <c r="N20" s="64">
        <v>308</v>
      </c>
      <c r="O20" s="64">
        <v>1661</v>
      </c>
      <c r="P20" s="64">
        <v>230</v>
      </c>
      <c r="Q20" s="64">
        <v>138</v>
      </c>
      <c r="R20" s="64">
        <v>6342</v>
      </c>
      <c r="S20" s="64">
        <v>2306</v>
      </c>
      <c r="T20" s="64">
        <v>16902</v>
      </c>
      <c r="U20" s="64"/>
      <c r="V20" s="64"/>
      <c r="W20" s="64"/>
      <c r="X20" s="93">
        <v>28596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8" ht="15" thickBot="1" x14ac:dyDescent="0.4">
      <c r="A21" s="74" t="s">
        <v>126</v>
      </c>
      <c r="B21" s="48" t="s">
        <v>243</v>
      </c>
      <c r="C21" s="85" t="s">
        <v>130</v>
      </c>
      <c r="D21" s="45" t="s">
        <v>129</v>
      </c>
      <c r="E21" s="44">
        <v>60000</v>
      </c>
      <c r="F21" s="72">
        <v>0</v>
      </c>
      <c r="G21" s="49">
        <f t="shared" si="2"/>
        <v>60000</v>
      </c>
      <c r="H21" s="44">
        <f t="shared" si="0"/>
        <v>60000</v>
      </c>
      <c r="I21" s="44">
        <f t="shared" si="1"/>
        <v>0</v>
      </c>
      <c r="J21" s="64"/>
      <c r="K21" s="64"/>
      <c r="L21" s="64"/>
      <c r="M21" s="64"/>
      <c r="N21" s="64">
        <v>915</v>
      </c>
      <c r="O21" s="64">
        <v>2454</v>
      </c>
      <c r="P21" s="64">
        <f>913+2494</f>
        <v>3407</v>
      </c>
      <c r="Q21" s="64">
        <v>6352</v>
      </c>
      <c r="R21" s="64">
        <v>3205</v>
      </c>
      <c r="S21" s="64">
        <v>12111</v>
      </c>
      <c r="T21" s="64">
        <v>11433</v>
      </c>
      <c r="U21" s="64"/>
      <c r="V21" s="64"/>
      <c r="W21" s="64"/>
      <c r="X21" s="90">
        <v>20123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38" ht="15" thickBot="1" x14ac:dyDescent="0.4">
      <c r="A22" s="67"/>
      <c r="B22" s="48"/>
      <c r="C22" s="68"/>
      <c r="D22" s="45"/>
      <c r="E22" s="44"/>
      <c r="F22" s="44"/>
      <c r="G22" s="44"/>
      <c r="H22" s="44"/>
      <c r="I22" s="4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9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4"/>
      <c r="AL22" s="14"/>
    </row>
    <row r="23" spans="1:38" s="40" customFormat="1" ht="15" thickBot="1" x14ac:dyDescent="0.35">
      <c r="A23" s="43" t="s">
        <v>0</v>
      </c>
      <c r="B23" s="48"/>
      <c r="C23" s="45"/>
      <c r="D23" s="45"/>
      <c r="E23" s="41">
        <f t="shared" ref="E23:AJ23" si="3">SUM(E9:E21)</f>
        <v>923834</v>
      </c>
      <c r="F23" s="41">
        <f t="shared" si="3"/>
        <v>0</v>
      </c>
      <c r="G23" s="41">
        <f t="shared" si="3"/>
        <v>923834</v>
      </c>
      <c r="H23" s="41">
        <f t="shared" si="3"/>
        <v>868045</v>
      </c>
      <c r="I23" s="41">
        <f t="shared" si="3"/>
        <v>41109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3517</v>
      </c>
      <c r="N23" s="41">
        <f t="shared" si="3"/>
        <v>31133</v>
      </c>
      <c r="O23" s="41">
        <f t="shared" si="3"/>
        <v>4115</v>
      </c>
      <c r="P23" s="41">
        <f t="shared" si="3"/>
        <v>58287</v>
      </c>
      <c r="Q23" s="41">
        <f t="shared" si="3"/>
        <v>73423</v>
      </c>
      <c r="R23" s="41">
        <f t="shared" si="3"/>
        <v>41626</v>
      </c>
      <c r="S23" s="41">
        <f t="shared" si="3"/>
        <v>29549</v>
      </c>
      <c r="T23" s="41">
        <f t="shared" si="3"/>
        <v>140070</v>
      </c>
      <c r="U23" s="41">
        <f t="shared" si="3"/>
        <v>84624</v>
      </c>
      <c r="V23" s="41">
        <f t="shared" si="3"/>
        <v>110071</v>
      </c>
      <c r="W23" s="41">
        <f t="shared" si="3"/>
        <v>9304</v>
      </c>
      <c r="X23" s="41">
        <f t="shared" si="3"/>
        <v>50564</v>
      </c>
      <c r="Y23" s="41">
        <f t="shared" si="3"/>
        <v>117384</v>
      </c>
      <c r="Z23" s="41">
        <f t="shared" si="3"/>
        <v>74195</v>
      </c>
      <c r="AA23" s="41">
        <f t="shared" si="3"/>
        <v>40183</v>
      </c>
      <c r="AB23" s="41">
        <f t="shared" si="3"/>
        <v>0</v>
      </c>
      <c r="AC23" s="41">
        <f t="shared" si="3"/>
        <v>0</v>
      </c>
      <c r="AD23" s="41">
        <f t="shared" si="3"/>
        <v>0</v>
      </c>
      <c r="AE23" s="41">
        <f t="shared" si="3"/>
        <v>0</v>
      </c>
      <c r="AF23" s="41">
        <f t="shared" si="3"/>
        <v>0</v>
      </c>
      <c r="AG23" s="41">
        <f t="shared" si="3"/>
        <v>0</v>
      </c>
      <c r="AH23" s="41">
        <f t="shared" si="3"/>
        <v>0</v>
      </c>
      <c r="AI23" s="41">
        <f t="shared" si="3"/>
        <v>0</v>
      </c>
      <c r="AJ23" s="41">
        <f t="shared" si="3"/>
        <v>0</v>
      </c>
      <c r="AK23" s="41">
        <f t="shared" ref="AK23:AL23" si="4">SUM(AK9:AK21)</f>
        <v>0</v>
      </c>
      <c r="AL23" s="41">
        <f t="shared" si="4"/>
        <v>0</v>
      </c>
    </row>
    <row r="24" spans="1:38" x14ac:dyDescent="0.3">
      <c r="A24" s="38"/>
      <c r="B24" s="37"/>
      <c r="C24" s="37"/>
      <c r="D24" s="37"/>
      <c r="E24" s="37"/>
      <c r="F24" s="4"/>
      <c r="G24" s="39"/>
      <c r="H24" s="39"/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K24" s="36"/>
      <c r="AL24" s="36"/>
    </row>
    <row r="25" spans="1:38" x14ac:dyDescent="0.3">
      <c r="A25" s="38"/>
      <c r="B25" s="37"/>
      <c r="C25" s="37"/>
      <c r="D25" s="37"/>
      <c r="E25" s="37"/>
      <c r="F25" s="4"/>
      <c r="G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8" x14ac:dyDescent="0.3">
      <c r="A26" s="38"/>
      <c r="B26" s="37"/>
      <c r="C26" s="37"/>
      <c r="D26" s="37"/>
      <c r="E26" s="37"/>
      <c r="F26" s="37"/>
      <c r="G26" s="37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8" x14ac:dyDescent="0.3">
      <c r="F27" s="37"/>
      <c r="G27" s="37"/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3"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4"/>
      <c r="AL28" s="14"/>
    </row>
    <row r="29" spans="1:38" x14ac:dyDescent="0.3"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3"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3">
      <c r="H31" s="4"/>
      <c r="I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3">
      <c r="H32" s="4"/>
      <c r="I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8:38" x14ac:dyDescent="0.3">
      <c r="H33" s="4"/>
      <c r="I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8:38" x14ac:dyDescent="0.3">
      <c r="H34" s="4"/>
      <c r="I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8:38" x14ac:dyDescent="0.3">
      <c r="H35" s="4"/>
      <c r="I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8:38" x14ac:dyDescent="0.3">
      <c r="H36" s="4"/>
      <c r="I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4"/>
      <c r="AL36" s="14"/>
    </row>
    <row r="37" spans="8:38" x14ac:dyDescent="0.3"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8:38" x14ac:dyDescent="0.3"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8:38" x14ac:dyDescent="0.3">
      <c r="H39" s="4"/>
      <c r="I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8:38" x14ac:dyDescent="0.3">
      <c r="H40" s="4"/>
      <c r="I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8:38" x14ac:dyDescent="0.3">
      <c r="H41" s="4"/>
      <c r="I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8:38" x14ac:dyDescent="0.3"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8:38" x14ac:dyDescent="0.3">
      <c r="H43" s="4"/>
      <c r="I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8:38" x14ac:dyDescent="0.3">
      <c r="H44" s="4"/>
      <c r="I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8:38" x14ac:dyDescent="0.3">
      <c r="H45" s="4"/>
      <c r="I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8:38" x14ac:dyDescent="0.3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8:38" x14ac:dyDescent="0.3"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8:38" x14ac:dyDescent="0.3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2:38" x14ac:dyDescent="0.3"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2:38" x14ac:dyDescent="0.3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2:38" x14ac:dyDescent="0.3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2:38" x14ac:dyDescent="0.3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2:38" x14ac:dyDescent="0.3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"/>
      <c r="AL53" s="3"/>
    </row>
    <row r="54" spans="12:38" x14ac:dyDescent="0.3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2:38" x14ac:dyDescent="0.3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2:38" x14ac:dyDescent="0.3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2:38" x14ac:dyDescent="0.3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2:38" x14ac:dyDescent="0.3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2:38" x14ac:dyDescent="0.3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2:38" x14ac:dyDescent="0.3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2:38" x14ac:dyDescent="0.3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2:38" x14ac:dyDescent="0.3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2:38" x14ac:dyDescent="0.3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</sheetData>
  <sheetProtection password="DC61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CONNECT</vt:lpstr>
      <vt:lpstr>EASI ACCT PATHWAYS</vt:lpstr>
      <vt:lpstr>EASI CONNECT</vt:lpstr>
      <vt:lpstr>EASI CONSULT</vt:lpstr>
      <vt:lpstr>EASI DISTRICT D&amp;L</vt:lpstr>
      <vt:lpstr>EASI DR</vt:lpstr>
      <vt:lpstr>EASI ENGAGE PLAN</vt:lpstr>
      <vt:lpstr>PATHWAYS EA</vt:lpstr>
      <vt:lpstr>PATHWAYS IMP</vt:lpstr>
      <vt:lpstr>TIG 4</vt:lpstr>
      <vt:lpstr>TIG 5</vt:lpstr>
      <vt:lpstr>TIG 6</vt:lpstr>
      <vt:lpstr>TIG 7</vt:lpstr>
      <vt:lpstr>TNP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Hambleton, Jennifer</dc:creator>
  <cp:lastModifiedBy>Mueller, Pam</cp:lastModifiedBy>
  <dcterms:created xsi:type="dcterms:W3CDTF">2018-03-26T15:22:59Z</dcterms:created>
  <dcterms:modified xsi:type="dcterms:W3CDTF">2019-04-12T17:34:05Z</dcterms:modified>
</cp:coreProperties>
</file>