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IDEA Distributions\"/>
    </mc:Choice>
  </mc:AlternateContent>
  <xr:revisionPtr revIDLastSave="0" documentId="8_{7AFEF9BC-9B2F-4553-8085-0A6B24B0D4FF}" xr6:coauthVersionLast="47" xr6:coauthVersionMax="47" xr10:uidLastSave="{00000000-0000-0000-0000-000000000000}"/>
  <workbookProtection workbookAlgorithmName="SHA-512" workbookHashValue="Ytf6C/3TvtJvYqcUVu5Dji1PGUDPoj3wZwoKjV9z8/ZJG6Hv/36+kHks3h9qJb0O2mmlGa7gitW9o/qXPeX8IA==" workbookSaltValue="hukGZ7KcgdMOrCwtjIfXEg==" workbookSpinCount="100000" lockStructure="1"/>
  <bookViews>
    <workbookView xWindow="-120" yWindow="-120" windowWidth="29040" windowHeight="15840" tabRatio="857" firstSheet="1" activeTab="1" xr2:uid="{00000000-000D-0000-FFFF-FFFF00000000}"/>
  </bookViews>
  <sheets>
    <sheet name="Recon" sheetId="4" state="hidden" r:id="rId1"/>
    <sheet name="Distribution Sheet" sheetId="14" r:id="rId2"/>
    <sheet name="Recon 2" sheetId="8" state="hidden" r:id="rId3"/>
    <sheet name="21-22 Allocation" sheetId="2" state="hidden" r:id="rId4"/>
    <sheet name="20-21 Approved" sheetId="13" state="hidden" r:id="rId5"/>
    <sheet name="Sheet1" sheetId="5" state="hidden" r:id="rId6"/>
    <sheet name="Sheet3" sheetId="7" state="hidden" r:id="rId7"/>
    <sheet name="All 39SD Disbursements" sheetId="9" state="hidden" r:id="rId8"/>
    <sheet name="DB Remaining Balances" sheetId="11" state="hidden" r:id="rId9"/>
    <sheet name="Alloction Detail" sheetId="12" state="hidden" r:id="rId10"/>
    <sheet name="Vendor Codes" sheetId="10" state="hidden" r:id="rId11"/>
  </sheets>
  <externalReferences>
    <externalReference r:id="rId12"/>
  </externalReferences>
  <definedNames>
    <definedName name="_xlnm._FilterDatabase" localSheetId="7" hidden="1">'All 39SD Disbursements'!$A$1:$H$517</definedName>
    <definedName name="_xlnm._FilterDatabase" localSheetId="8" hidden="1">'DB Remaining Balances'!$A$1:$I$1</definedName>
    <definedName name="_xlnm._FilterDatabase" localSheetId="0" hidden="1">Recon!$B$1:$N$1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2" i="4"/>
  <c r="C65" i="2"/>
  <c r="B293" i="9" l="1"/>
  <c r="F293" i="9" s="1"/>
  <c r="B292" i="9"/>
  <c r="P3" i="14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2" i="14"/>
  <c r="G68" i="14"/>
  <c r="BJ43" i="14"/>
  <c r="BH43" i="14"/>
  <c r="BF43" i="14"/>
  <c r="BD43" i="14"/>
  <c r="BB43" i="14"/>
  <c r="AZ43" i="14"/>
  <c r="AX43" i="14"/>
  <c r="AV43" i="14"/>
  <c r="AT43" i="14"/>
  <c r="AR43" i="14"/>
  <c r="AP43" i="14"/>
  <c r="AN43" i="14"/>
  <c r="AL43" i="14"/>
  <c r="AJ43" i="14"/>
  <c r="AH43" i="14"/>
  <c r="AF43" i="14"/>
  <c r="AD43" i="14"/>
  <c r="AB43" i="14"/>
  <c r="Z43" i="14"/>
  <c r="X43" i="14"/>
  <c r="V43" i="14"/>
  <c r="T43" i="14"/>
  <c r="R43" i="14"/>
  <c r="N43" i="14"/>
  <c r="L43" i="14"/>
  <c r="J43" i="14"/>
  <c r="H43" i="14"/>
  <c r="G43" i="14"/>
  <c r="E71" i="13" l="1"/>
  <c r="I6" i="13" l="1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D69" i="13" l="1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L64" i="13" s="1"/>
  <c r="N64" i="13" s="1"/>
  <c r="D65" i="13"/>
  <c r="D66" i="13"/>
  <c r="D67" i="13"/>
  <c r="D68" i="13"/>
  <c r="L68" i="13" s="1"/>
  <c r="N68" i="13" s="1"/>
  <c r="D5" i="13"/>
  <c r="F5" i="13" s="1"/>
  <c r="D46" i="13" l="1"/>
  <c r="F46" i="13" s="1"/>
  <c r="J46" i="13" s="1"/>
  <c r="D43" i="14"/>
  <c r="F65" i="13"/>
  <c r="J65" i="13" s="1"/>
  <c r="K65" i="13"/>
  <c r="L65" i="13"/>
  <c r="N65" i="13" s="1"/>
  <c r="K53" i="13"/>
  <c r="F53" i="13"/>
  <c r="J53" i="13" s="1"/>
  <c r="L53" i="13"/>
  <c r="N53" i="13" s="1"/>
  <c r="K41" i="13"/>
  <c r="F41" i="13"/>
  <c r="J41" i="13" s="1"/>
  <c r="L41" i="13"/>
  <c r="N41" i="13" s="1"/>
  <c r="K40" i="13"/>
  <c r="F40" i="13"/>
  <c r="J40" i="13" s="1"/>
  <c r="L40" i="13"/>
  <c r="N40" i="13" s="1"/>
  <c r="L67" i="13"/>
  <c r="N67" i="13" s="1"/>
  <c r="K67" i="13"/>
  <c r="F67" i="13"/>
  <c r="J67" i="13" s="1"/>
  <c r="L63" i="13"/>
  <c r="N63" i="13" s="1"/>
  <c r="K63" i="13"/>
  <c r="F63" i="13"/>
  <c r="J63" i="13" s="1"/>
  <c r="L59" i="13"/>
  <c r="N59" i="13" s="1"/>
  <c r="K59" i="13"/>
  <c r="F59" i="13"/>
  <c r="J59" i="13" s="1"/>
  <c r="L55" i="13"/>
  <c r="N55" i="13" s="1"/>
  <c r="K55" i="13"/>
  <c r="F55" i="13"/>
  <c r="J55" i="13" s="1"/>
  <c r="L51" i="13"/>
  <c r="N51" i="13" s="1"/>
  <c r="K51" i="13"/>
  <c r="F51" i="13"/>
  <c r="J51" i="13" s="1"/>
  <c r="L47" i="13"/>
  <c r="N47" i="13" s="1"/>
  <c r="K47" i="13"/>
  <c r="F47" i="13"/>
  <c r="J47" i="13" s="1"/>
  <c r="L66" i="13"/>
  <c r="N66" i="13" s="1"/>
  <c r="K66" i="13"/>
  <c r="F66" i="13"/>
  <c r="J66" i="13" s="1"/>
  <c r="K62" i="13"/>
  <c r="F62" i="13"/>
  <c r="J62" i="13" s="1"/>
  <c r="L62" i="13"/>
  <c r="N62" i="13" s="1"/>
  <c r="L58" i="13"/>
  <c r="N58" i="13" s="1"/>
  <c r="K58" i="13"/>
  <c r="F58" i="13"/>
  <c r="J58" i="13" s="1"/>
  <c r="K54" i="13"/>
  <c r="F54" i="13"/>
  <c r="J54" i="13" s="1"/>
  <c r="L54" i="13"/>
  <c r="N54" i="13" s="1"/>
  <c r="L50" i="13"/>
  <c r="N50" i="13" s="1"/>
  <c r="K50" i="13"/>
  <c r="F50" i="13"/>
  <c r="J50" i="13" s="1"/>
  <c r="L46" i="13"/>
  <c r="N46" i="13" s="1"/>
  <c r="K46" i="13"/>
  <c r="K42" i="13"/>
  <c r="F42" i="13"/>
  <c r="J42" i="13" s="1"/>
  <c r="L42" i="13"/>
  <c r="N42" i="13" s="1"/>
  <c r="L38" i="13"/>
  <c r="N38" i="13" s="1"/>
  <c r="K38" i="13"/>
  <c r="F38" i="13"/>
  <c r="J38" i="13" s="1"/>
  <c r="K34" i="13"/>
  <c r="F34" i="13"/>
  <c r="J34" i="13" s="1"/>
  <c r="L34" i="13"/>
  <c r="N34" i="13" s="1"/>
  <c r="L30" i="13"/>
  <c r="N30" i="13" s="1"/>
  <c r="K30" i="13"/>
  <c r="F30" i="13"/>
  <c r="J30" i="13" s="1"/>
  <c r="L26" i="13"/>
  <c r="N26" i="13" s="1"/>
  <c r="K26" i="13"/>
  <c r="F26" i="13"/>
  <c r="J26" i="13" s="1"/>
  <c r="K22" i="13"/>
  <c r="F22" i="13"/>
  <c r="J22" i="13" s="1"/>
  <c r="L22" i="13"/>
  <c r="N22" i="13" s="1"/>
  <c r="L18" i="13"/>
  <c r="N18" i="13" s="1"/>
  <c r="K18" i="13"/>
  <c r="F18" i="13"/>
  <c r="J18" i="13" s="1"/>
  <c r="L14" i="13"/>
  <c r="N14" i="13" s="1"/>
  <c r="K14" i="13"/>
  <c r="F14" i="13"/>
  <c r="J14" i="13" s="1"/>
  <c r="L10" i="13"/>
  <c r="N10" i="13" s="1"/>
  <c r="K10" i="13"/>
  <c r="F10" i="13"/>
  <c r="J10" i="13" s="1"/>
  <c r="L6" i="13"/>
  <c r="N6" i="13" s="1"/>
  <c r="K6" i="13"/>
  <c r="F6" i="13"/>
  <c r="J6" i="13" s="1"/>
  <c r="K61" i="13"/>
  <c r="F61" i="13"/>
  <c r="J61" i="13" s="1"/>
  <c r="L61" i="13"/>
  <c r="N61" i="13" s="1"/>
  <c r="K49" i="13"/>
  <c r="F49" i="13"/>
  <c r="J49" i="13" s="1"/>
  <c r="L49" i="13"/>
  <c r="N49" i="13" s="1"/>
  <c r="K37" i="13"/>
  <c r="F37" i="13"/>
  <c r="J37" i="13" s="1"/>
  <c r="L37" i="13"/>
  <c r="N37" i="13" s="1"/>
  <c r="K33" i="13"/>
  <c r="F33" i="13"/>
  <c r="J33" i="13" s="1"/>
  <c r="L33" i="13"/>
  <c r="N33" i="13" s="1"/>
  <c r="K29" i="13"/>
  <c r="F29" i="13"/>
  <c r="J29" i="13" s="1"/>
  <c r="L29" i="13"/>
  <c r="N29" i="13" s="1"/>
  <c r="K25" i="13"/>
  <c r="F25" i="13"/>
  <c r="J25" i="13" s="1"/>
  <c r="L25" i="13"/>
  <c r="N25" i="13" s="1"/>
  <c r="K21" i="13"/>
  <c r="F21" i="13"/>
  <c r="J21" i="13" s="1"/>
  <c r="L21" i="13"/>
  <c r="N21" i="13" s="1"/>
  <c r="K17" i="13"/>
  <c r="F17" i="13"/>
  <c r="J17" i="13" s="1"/>
  <c r="L17" i="13"/>
  <c r="N17" i="13" s="1"/>
  <c r="K13" i="13"/>
  <c r="F13" i="13"/>
  <c r="J13" i="13" s="1"/>
  <c r="L13" i="13"/>
  <c r="N13" i="13" s="1"/>
  <c r="K9" i="13"/>
  <c r="F9" i="13"/>
  <c r="J9" i="13" s="1"/>
  <c r="L9" i="13"/>
  <c r="N9" i="13" s="1"/>
  <c r="K69" i="13"/>
  <c r="F69" i="13"/>
  <c r="J69" i="13" s="1"/>
  <c r="L69" i="13"/>
  <c r="N69" i="13" s="1"/>
  <c r="K57" i="13"/>
  <c r="F57" i="13"/>
  <c r="J57" i="13" s="1"/>
  <c r="L57" i="13"/>
  <c r="N57" i="13" s="1"/>
  <c r="K45" i="13"/>
  <c r="F45" i="13"/>
  <c r="J45" i="13" s="1"/>
  <c r="L45" i="13"/>
  <c r="N45" i="13" s="1"/>
  <c r="K44" i="13"/>
  <c r="F44" i="13"/>
  <c r="J44" i="13" s="1"/>
  <c r="L44" i="13"/>
  <c r="N44" i="13" s="1"/>
  <c r="K36" i="13"/>
  <c r="F36" i="13"/>
  <c r="J36" i="13" s="1"/>
  <c r="L36" i="13"/>
  <c r="N36" i="13" s="1"/>
  <c r="K32" i="13"/>
  <c r="F32" i="13"/>
  <c r="J32" i="13" s="1"/>
  <c r="L32" i="13"/>
  <c r="N32" i="13" s="1"/>
  <c r="K28" i="13"/>
  <c r="L28" i="13"/>
  <c r="N28" i="13" s="1"/>
  <c r="K24" i="13"/>
  <c r="F24" i="13"/>
  <c r="J24" i="13" s="1"/>
  <c r="L24" i="13"/>
  <c r="N24" i="13" s="1"/>
  <c r="K20" i="13"/>
  <c r="F20" i="13"/>
  <c r="J20" i="13" s="1"/>
  <c r="L20" i="13"/>
  <c r="N20" i="13" s="1"/>
  <c r="K16" i="13"/>
  <c r="F16" i="13"/>
  <c r="J16" i="13" s="1"/>
  <c r="L16" i="13"/>
  <c r="N16" i="13" s="1"/>
  <c r="K12" i="13"/>
  <c r="F12" i="13"/>
  <c r="J12" i="13" s="1"/>
  <c r="L12" i="13"/>
  <c r="N12" i="13" s="1"/>
  <c r="K8" i="13"/>
  <c r="F8" i="13"/>
  <c r="J8" i="13" s="1"/>
  <c r="L8" i="13"/>
  <c r="N8" i="13" s="1"/>
  <c r="K64" i="13"/>
  <c r="F64" i="13"/>
  <c r="J64" i="13" s="1"/>
  <c r="K52" i="13"/>
  <c r="F52" i="13"/>
  <c r="J52" i="13" s="1"/>
  <c r="L52" i="13"/>
  <c r="N52" i="13" s="1"/>
  <c r="L43" i="13"/>
  <c r="N43" i="13" s="1"/>
  <c r="K43" i="13"/>
  <c r="F43" i="13"/>
  <c r="J43" i="13" s="1"/>
  <c r="L35" i="13"/>
  <c r="N35" i="13" s="1"/>
  <c r="K35" i="13"/>
  <c r="F35" i="13"/>
  <c r="J35" i="13" s="1"/>
  <c r="L31" i="13"/>
  <c r="N31" i="13" s="1"/>
  <c r="K31" i="13"/>
  <c r="F31" i="13"/>
  <c r="J31" i="13" s="1"/>
  <c r="L27" i="13"/>
  <c r="N27" i="13" s="1"/>
  <c r="K27" i="13"/>
  <c r="F27" i="13"/>
  <c r="J27" i="13" s="1"/>
  <c r="L23" i="13"/>
  <c r="N23" i="13" s="1"/>
  <c r="K23" i="13"/>
  <c r="F23" i="13"/>
  <c r="J23" i="13" s="1"/>
  <c r="L19" i="13"/>
  <c r="N19" i="13" s="1"/>
  <c r="K19" i="13"/>
  <c r="F19" i="13"/>
  <c r="J19" i="13" s="1"/>
  <c r="L15" i="13"/>
  <c r="N15" i="13" s="1"/>
  <c r="K15" i="13"/>
  <c r="F15" i="13"/>
  <c r="J15" i="13" s="1"/>
  <c r="L11" i="13"/>
  <c r="N11" i="13" s="1"/>
  <c r="F11" i="13"/>
  <c r="J11" i="13" s="1"/>
  <c r="K11" i="13"/>
  <c r="K7" i="13"/>
  <c r="L7" i="13"/>
  <c r="N7" i="13" s="1"/>
  <c r="F7" i="13"/>
  <c r="J7" i="13" s="1"/>
  <c r="K60" i="13"/>
  <c r="L60" i="13"/>
  <c r="N60" i="13" s="1"/>
  <c r="K48" i="13"/>
  <c r="F48" i="13"/>
  <c r="J48" i="13" s="1"/>
  <c r="L48" i="13"/>
  <c r="N48" i="13" s="1"/>
  <c r="K68" i="13"/>
  <c r="F68" i="13"/>
  <c r="J68" i="13" s="1"/>
  <c r="K56" i="13"/>
  <c r="F56" i="13"/>
  <c r="J56" i="13" s="1"/>
  <c r="L56" i="13"/>
  <c r="N56" i="13" s="1"/>
  <c r="L39" i="13"/>
  <c r="N39" i="13" s="1"/>
  <c r="K39" i="13"/>
  <c r="F39" i="13"/>
  <c r="J39" i="13" s="1"/>
  <c r="I5" i="13"/>
  <c r="L5" i="13"/>
  <c r="N5" i="13" s="1"/>
  <c r="J43" i="4"/>
  <c r="G43" i="4"/>
  <c r="L43" i="4" s="1"/>
  <c r="F43" i="4"/>
  <c r="I43" i="4" l="1"/>
  <c r="K43" i="4" s="1"/>
  <c r="F43" i="14"/>
  <c r="L70" i="13"/>
  <c r="N70" i="13" s="1"/>
  <c r="K5" i="13"/>
  <c r="K70" i="13" s="1"/>
  <c r="J5" i="13"/>
  <c r="H43" i="4"/>
  <c r="B131" i="9"/>
  <c r="B138" i="9"/>
  <c r="B170" i="9"/>
  <c r="B141" i="9"/>
  <c r="B146" i="9"/>
  <c r="B142" i="9"/>
  <c r="B139" i="9"/>
  <c r="B143" i="9"/>
  <c r="B152" i="9"/>
  <c r="B155" i="9"/>
  <c r="B123" i="9"/>
  <c r="B147" i="9"/>
  <c r="B182" i="9"/>
  <c r="B156" i="9"/>
  <c r="B151" i="9"/>
  <c r="B169" i="9"/>
  <c r="B177" i="9"/>
  <c r="B158" i="9"/>
  <c r="B161" i="9"/>
  <c r="B124" i="9"/>
  <c r="B165" i="9"/>
  <c r="B162" i="9"/>
  <c r="B179" i="9"/>
  <c r="B153" i="9"/>
  <c r="B157" i="9"/>
  <c r="B154" i="9"/>
  <c r="B159" i="9"/>
  <c r="B166" i="9"/>
  <c r="B168" i="9"/>
  <c r="B163" i="9"/>
  <c r="B144" i="9"/>
  <c r="B175" i="9"/>
  <c r="B173" i="9"/>
  <c r="B172" i="9"/>
  <c r="B176" i="9"/>
  <c r="B181" i="9"/>
  <c r="B164" i="9"/>
  <c r="B167" i="9"/>
  <c r="B171" i="9"/>
  <c r="B186" i="9"/>
  <c r="B174" i="9"/>
  <c r="B185" i="9"/>
  <c r="B188" i="9"/>
  <c r="B178" i="9"/>
  <c r="B160" i="9"/>
  <c r="B183" i="9"/>
  <c r="B184" i="9"/>
  <c r="B208" i="9"/>
  <c r="B180" i="9"/>
  <c r="B199" i="9"/>
  <c r="B197" i="9"/>
  <c r="B203" i="9"/>
  <c r="B196" i="9"/>
  <c r="B189" i="9"/>
  <c r="B209" i="9"/>
  <c r="B190" i="9"/>
  <c r="B221" i="9"/>
  <c r="B207" i="9"/>
  <c r="B192" i="9"/>
  <c r="B200" i="9"/>
  <c r="B201" i="9"/>
  <c r="B205" i="9"/>
  <c r="B191" i="9"/>
  <c r="B187" i="9"/>
  <c r="B219" i="9"/>
  <c r="B195" i="9"/>
  <c r="B204" i="9"/>
  <c r="B218" i="9"/>
  <c r="B206" i="9"/>
  <c r="B213" i="9"/>
  <c r="B194" i="9"/>
  <c r="B215" i="9"/>
  <c r="B216" i="9"/>
  <c r="B193" i="9"/>
  <c r="B214" i="9"/>
  <c r="B217" i="9"/>
  <c r="B198" i="9"/>
  <c r="B270" i="9"/>
  <c r="B220" i="9"/>
  <c r="B211" i="9"/>
  <c r="B212" i="9"/>
  <c r="B249" i="9"/>
  <c r="B210" i="9"/>
  <c r="B223" i="9"/>
  <c r="B229" i="9"/>
  <c r="B250" i="9"/>
  <c r="B225" i="9"/>
  <c r="B227" i="9"/>
  <c r="B232" i="9"/>
  <c r="B222" i="9"/>
  <c r="B224" i="9"/>
  <c r="B226" i="9"/>
  <c r="B202" i="9"/>
  <c r="B245" i="9"/>
  <c r="B228" i="9"/>
  <c r="B251" i="9"/>
  <c r="B237" i="9"/>
  <c r="B230" i="9"/>
  <c r="B240" i="9"/>
  <c r="B242" i="9"/>
  <c r="B238" i="9"/>
  <c r="B267" i="9"/>
  <c r="B243" i="9"/>
  <c r="B246" i="9"/>
  <c r="B235" i="9"/>
  <c r="B233" i="9"/>
  <c r="B244" i="9"/>
  <c r="B247" i="9"/>
  <c r="B248" i="9"/>
  <c r="B239" i="9"/>
  <c r="B258" i="9"/>
  <c r="B252" i="9"/>
  <c r="B253" i="9"/>
  <c r="B236" i="9"/>
  <c r="B259" i="9"/>
  <c r="B289" i="9"/>
  <c r="B265" i="9"/>
  <c r="B269" i="9"/>
  <c r="B254" i="9"/>
  <c r="B268" i="9"/>
  <c r="B280" i="9"/>
  <c r="B231" i="9"/>
  <c r="B262" i="9"/>
  <c r="B264" i="9"/>
  <c r="B255" i="9"/>
  <c r="B263" i="9"/>
  <c r="B261" i="9"/>
  <c r="B266" i="9"/>
  <c r="B234" i="9"/>
  <c r="B291" i="9"/>
  <c r="B279" i="9"/>
  <c r="B272" i="9"/>
  <c r="B271" i="9"/>
  <c r="B257" i="9"/>
  <c r="B275" i="9"/>
  <c r="B278" i="9"/>
  <c r="B287" i="9"/>
  <c r="B286" i="9"/>
  <c r="B260" i="9"/>
  <c r="B284" i="9"/>
  <c r="B273" i="9"/>
  <c r="B274" i="9"/>
  <c r="B277" i="9"/>
  <c r="B288" i="9"/>
  <c r="B282" i="9"/>
  <c r="B241" i="9"/>
  <c r="B283" i="9"/>
  <c r="B256" i="9"/>
  <c r="B290" i="9"/>
  <c r="B281" i="9"/>
  <c r="B285" i="9"/>
  <c r="B276" i="9"/>
  <c r="B294" i="9"/>
  <c r="B295" i="9"/>
  <c r="B296" i="9"/>
  <c r="B297" i="9"/>
  <c r="B298" i="9"/>
  <c r="B300" i="9"/>
  <c r="B302" i="9"/>
  <c r="B304" i="9"/>
  <c r="B305" i="9"/>
  <c r="B307" i="9"/>
  <c r="B308" i="9"/>
  <c r="B311" i="9"/>
  <c r="B303" i="9"/>
  <c r="B306" i="9"/>
  <c r="B309" i="9"/>
  <c r="B301" i="9"/>
  <c r="B299" i="9"/>
  <c r="B310" i="9"/>
  <c r="B322" i="9"/>
  <c r="B312" i="9"/>
  <c r="B313" i="9"/>
  <c r="B314" i="9"/>
  <c r="B327" i="9"/>
  <c r="B318" i="9"/>
  <c r="B315" i="9"/>
  <c r="B316" i="9"/>
  <c r="B321" i="9"/>
  <c r="B319" i="9"/>
  <c r="B323" i="9"/>
  <c r="B320" i="9"/>
  <c r="B324" i="9"/>
  <c r="B325" i="9"/>
  <c r="B326" i="9"/>
  <c r="B317" i="9"/>
  <c r="B332" i="9"/>
  <c r="B328" i="9"/>
  <c r="B330" i="9"/>
  <c r="B331" i="9"/>
  <c r="B333" i="9"/>
  <c r="B334" i="9"/>
  <c r="B329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149" i="9"/>
  <c r="B72" i="9"/>
  <c r="B84" i="9"/>
  <c r="B9" i="9"/>
  <c r="B3" i="9"/>
  <c r="B32" i="9"/>
  <c r="B48" i="9"/>
  <c r="B21" i="9"/>
  <c r="B4" i="9"/>
  <c r="B73" i="9"/>
  <c r="B40" i="9"/>
  <c r="B64" i="9"/>
  <c r="B65" i="9"/>
  <c r="B85" i="9"/>
  <c r="B20" i="9"/>
  <c r="B22" i="9"/>
  <c r="B41" i="9"/>
  <c r="B49" i="9"/>
  <c r="B60" i="9"/>
  <c r="B10" i="9"/>
  <c r="B23" i="9"/>
  <c r="B87" i="9"/>
  <c r="B11" i="9"/>
  <c r="B86" i="9"/>
  <c r="B66" i="9"/>
  <c r="B5" i="9"/>
  <c r="B29" i="9"/>
  <c r="B75" i="9"/>
  <c r="B47" i="9"/>
  <c r="B42" i="9"/>
  <c r="B50" i="9"/>
  <c r="B74" i="9"/>
  <c r="B6" i="9"/>
  <c r="B38" i="9"/>
  <c r="B33" i="9"/>
  <c r="B16" i="9"/>
  <c r="B51" i="9"/>
  <c r="B68" i="9"/>
  <c r="B76" i="9"/>
  <c r="B88" i="9"/>
  <c r="B52" i="9"/>
  <c r="B43" i="9"/>
  <c r="B77" i="9"/>
  <c r="B44" i="9"/>
  <c r="B67" i="9"/>
  <c r="B7" i="9"/>
  <c r="B2" i="9"/>
  <c r="B17" i="9"/>
  <c r="B14" i="9"/>
  <c r="B61" i="9"/>
  <c r="B58" i="9"/>
  <c r="B24" i="9"/>
  <c r="B30" i="9"/>
  <c r="B57" i="9"/>
  <c r="B25" i="9"/>
  <c r="B34" i="9"/>
  <c r="B35" i="9"/>
  <c r="B81" i="9"/>
  <c r="B69" i="9"/>
  <c r="B59" i="9"/>
  <c r="B12" i="9"/>
  <c r="B89" i="9"/>
  <c r="B18" i="9"/>
  <c r="B83" i="9"/>
  <c r="B26" i="9"/>
  <c r="B78" i="9"/>
  <c r="B37" i="9"/>
  <c r="B28" i="9"/>
  <c r="B45" i="9"/>
  <c r="B31" i="9"/>
  <c r="B90" i="9"/>
  <c r="B13" i="9"/>
  <c r="B36" i="9"/>
  <c r="B15" i="9"/>
  <c r="B62" i="9"/>
  <c r="B53" i="9"/>
  <c r="B55" i="9"/>
  <c r="B8" i="9"/>
  <c r="B19" i="9"/>
  <c r="B27" i="9"/>
  <c r="B100" i="9"/>
  <c r="B46" i="9"/>
  <c r="B54" i="9"/>
  <c r="B117" i="9"/>
  <c r="B56" i="9"/>
  <c r="B82" i="9"/>
  <c r="B70" i="9"/>
  <c r="B110" i="9"/>
  <c r="B92" i="9"/>
  <c r="B93" i="9"/>
  <c r="B94" i="9"/>
  <c r="B95" i="9"/>
  <c r="B97" i="9"/>
  <c r="B98" i="9"/>
  <c r="B63" i="9"/>
  <c r="B116" i="9"/>
  <c r="B99" i="9"/>
  <c r="B105" i="9"/>
  <c r="B113" i="9"/>
  <c r="B114" i="9"/>
  <c r="B101" i="9"/>
  <c r="B79" i="9"/>
  <c r="B102" i="9"/>
  <c r="B91" i="9"/>
  <c r="B106" i="9"/>
  <c r="B107" i="9"/>
  <c r="B112" i="9"/>
  <c r="B115" i="9"/>
  <c r="B96" i="9"/>
  <c r="B104" i="9"/>
  <c r="B103" i="9"/>
  <c r="B108" i="9"/>
  <c r="B109" i="9"/>
  <c r="B111" i="9"/>
  <c r="B71" i="9"/>
  <c r="B80" i="9"/>
  <c r="B136" i="9"/>
  <c r="B118" i="9"/>
  <c r="B120" i="9"/>
  <c r="B150" i="9"/>
  <c r="B121" i="9"/>
  <c r="B119" i="9"/>
  <c r="B122" i="9"/>
  <c r="B128" i="9"/>
  <c r="B129" i="9"/>
  <c r="B130" i="9"/>
  <c r="B132" i="9"/>
  <c r="B133" i="9"/>
  <c r="B125" i="9"/>
  <c r="B126" i="9"/>
  <c r="B134" i="9"/>
  <c r="B135" i="9"/>
  <c r="B148" i="9"/>
  <c r="B137" i="9"/>
  <c r="B127" i="9"/>
  <c r="B140" i="9"/>
  <c r="B145" i="9"/>
  <c r="H70" i="13" l="1"/>
  <c r="G70" i="13"/>
  <c r="D70" i="13"/>
  <c r="I70" i="13" l="1"/>
  <c r="G74" i="12" l="1"/>
  <c r="G73" i="12"/>
  <c r="G72" i="12"/>
  <c r="G71" i="12"/>
  <c r="G70" i="12"/>
  <c r="G69" i="12"/>
  <c r="G68" i="12"/>
  <c r="G67" i="12"/>
  <c r="G66" i="12"/>
  <c r="G63" i="12"/>
  <c r="G62" i="12"/>
  <c r="G59" i="12"/>
  <c r="G57" i="12"/>
  <c r="G56" i="12"/>
  <c r="G55" i="12"/>
  <c r="G53" i="12"/>
  <c r="G50" i="12"/>
  <c r="G49" i="12"/>
  <c r="G47" i="12"/>
  <c r="G46" i="12"/>
  <c r="G43" i="12"/>
  <c r="G42" i="12"/>
  <c r="G41" i="12"/>
  <c r="G40" i="12"/>
  <c r="G39" i="12"/>
  <c r="G38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37" i="12" l="1"/>
  <c r="G44" i="12"/>
  <c r="G54" i="12"/>
  <c r="G65" i="12"/>
  <c r="G45" i="12"/>
  <c r="G51" i="12"/>
  <c r="G58" i="12"/>
  <c r="G12" i="12"/>
  <c r="G48" i="12"/>
  <c r="G52" i="12"/>
  <c r="G60" i="12"/>
  <c r="G61" i="12"/>
  <c r="G64" i="12"/>
  <c r="G77" i="12"/>
  <c r="G78" i="12" s="1"/>
  <c r="G75" i="12" l="1"/>
  <c r="G80" i="12" s="1"/>
  <c r="H77" i="12" l="1"/>
  <c r="H72" i="12"/>
  <c r="H68" i="12"/>
  <c r="H65" i="12"/>
  <c r="H61" i="12"/>
  <c r="H55" i="12"/>
  <c r="H74" i="12"/>
  <c r="H71" i="12"/>
  <c r="H67" i="12"/>
  <c r="H64" i="12"/>
  <c r="H60" i="12"/>
  <c r="H58" i="12"/>
  <c r="H54" i="12"/>
  <c r="H51" i="12"/>
  <c r="H48" i="12"/>
  <c r="H44" i="12"/>
  <c r="H37" i="12"/>
  <c r="H73" i="12"/>
  <c r="H70" i="12"/>
  <c r="H66" i="12"/>
  <c r="H63" i="12"/>
  <c r="H57" i="12"/>
  <c r="H53" i="12"/>
  <c r="H50" i="12"/>
  <c r="H47" i="12"/>
  <c r="H43" i="12"/>
  <c r="H40" i="12"/>
  <c r="H36" i="12"/>
  <c r="H33" i="12"/>
  <c r="H69" i="12"/>
  <c r="H46" i="12"/>
  <c r="H39" i="12"/>
  <c r="H28" i="12"/>
  <c r="H24" i="12"/>
  <c r="H20" i="12"/>
  <c r="H16" i="12"/>
  <c r="H62" i="12"/>
  <c r="H59" i="12"/>
  <c r="H49" i="12"/>
  <c r="H41" i="12"/>
  <c r="H27" i="12"/>
  <c r="H23" i="12"/>
  <c r="H19" i="12"/>
  <c r="H14" i="12"/>
  <c r="H52" i="12"/>
  <c r="H42" i="12"/>
  <c r="H32" i="12"/>
  <c r="H31" i="12"/>
  <c r="H30" i="12"/>
  <c r="H26" i="12"/>
  <c r="H22" i="12"/>
  <c r="H18" i="12"/>
  <c r="H56" i="12"/>
  <c r="H45" i="12"/>
  <c r="H38" i="12"/>
  <c r="H35" i="12"/>
  <c r="H34" i="12"/>
  <c r="H29" i="12"/>
  <c r="H25" i="12"/>
  <c r="H21" i="12"/>
  <c r="H17" i="12"/>
  <c r="H13" i="12"/>
  <c r="H12" i="12"/>
  <c r="H15" i="12"/>
  <c r="H75" i="12" l="1"/>
  <c r="J63" i="12"/>
  <c r="J57" i="12"/>
  <c r="K57" i="12" s="1"/>
  <c r="L57" i="12" s="1"/>
  <c r="J46" i="12"/>
  <c r="K46" i="12" s="1"/>
  <c r="L46" i="12" s="1"/>
  <c r="J42" i="12"/>
  <c r="K42" i="12" s="1"/>
  <c r="L42" i="12" s="1"/>
  <c r="J39" i="12"/>
  <c r="J38" i="12"/>
  <c r="K38" i="12" s="1"/>
  <c r="L38" i="12" s="1"/>
  <c r="J35" i="12"/>
  <c r="K35" i="12" s="1"/>
  <c r="L35" i="12" s="1"/>
  <c r="J31" i="12"/>
  <c r="K31" i="12" s="1"/>
  <c r="L31" i="12" s="1"/>
  <c r="J74" i="12"/>
  <c r="K74" i="12" s="1"/>
  <c r="L74" i="12" s="1"/>
  <c r="J71" i="12"/>
  <c r="J67" i="12"/>
  <c r="K67" i="12" s="1"/>
  <c r="L67" i="12" s="1"/>
  <c r="J64" i="12"/>
  <c r="K64" i="12" s="1"/>
  <c r="L64" i="12" s="1"/>
  <c r="J50" i="12"/>
  <c r="J33" i="12"/>
  <c r="J32" i="12"/>
  <c r="K32" i="12" s="1"/>
  <c r="L32" i="12" s="1"/>
  <c r="J30" i="12"/>
  <c r="K30" i="12" s="1"/>
  <c r="L30" i="12" s="1"/>
  <c r="J26" i="12"/>
  <c r="K26" i="12" s="1"/>
  <c r="L26" i="12" s="1"/>
  <c r="J22" i="12"/>
  <c r="K22" i="12" s="1"/>
  <c r="L22" i="12" s="1"/>
  <c r="J18" i="12"/>
  <c r="K18" i="12" s="1"/>
  <c r="L18" i="12" s="1"/>
  <c r="J13" i="12"/>
  <c r="K13" i="12" s="1"/>
  <c r="L13" i="12" s="1"/>
  <c r="J60" i="12"/>
  <c r="K60" i="12" s="1"/>
  <c r="L60" i="12" s="1"/>
  <c r="J53" i="12"/>
  <c r="K53" i="12" s="1"/>
  <c r="L53" i="12" s="1"/>
  <c r="J48" i="12"/>
  <c r="K48" i="12" s="1"/>
  <c r="L48" i="12" s="1"/>
  <c r="J43" i="12"/>
  <c r="K43" i="12" s="1"/>
  <c r="L43" i="12" s="1"/>
  <c r="J36" i="12"/>
  <c r="J34" i="12"/>
  <c r="K34" i="12" s="1"/>
  <c r="L34" i="12" s="1"/>
  <c r="J29" i="12"/>
  <c r="K29" i="12" s="1"/>
  <c r="L29" i="12" s="1"/>
  <c r="J25" i="12"/>
  <c r="K25" i="12" s="1"/>
  <c r="L25" i="12" s="1"/>
  <c r="J21" i="12"/>
  <c r="J20" i="12"/>
  <c r="K20" i="12" s="1"/>
  <c r="L20" i="12" s="1"/>
  <c r="J12" i="12"/>
  <c r="J58" i="12"/>
  <c r="K58" i="12" s="1"/>
  <c r="L58" i="12" s="1"/>
  <c r="J51" i="12"/>
  <c r="K51" i="12" s="1"/>
  <c r="L51" i="12" s="1"/>
  <c r="J28" i="12"/>
  <c r="J24" i="12"/>
  <c r="K24" i="12" s="1"/>
  <c r="L24" i="12" s="1"/>
  <c r="J54" i="12"/>
  <c r="K54" i="12" s="1"/>
  <c r="L54" i="12" s="1"/>
  <c r="J47" i="12"/>
  <c r="J44" i="12"/>
  <c r="J40" i="12"/>
  <c r="K40" i="12" s="1"/>
  <c r="L40" i="12" s="1"/>
  <c r="J37" i="12"/>
  <c r="K37" i="12" s="1"/>
  <c r="L37" i="12" s="1"/>
  <c r="J27" i="12"/>
  <c r="J23" i="12"/>
  <c r="K23" i="12" s="1"/>
  <c r="L23" i="12" s="1"/>
  <c r="J19" i="12"/>
  <c r="K19" i="12" s="1"/>
  <c r="L19" i="12" s="1"/>
  <c r="J15" i="12"/>
  <c r="K15" i="12" s="1"/>
  <c r="L15" i="12" s="1"/>
  <c r="J14" i="12"/>
  <c r="J17" i="12"/>
  <c r="K17" i="12" s="1"/>
  <c r="L17" i="12" s="1"/>
  <c r="J16" i="12"/>
  <c r="K16" i="12" s="1"/>
  <c r="L16" i="12" s="1"/>
  <c r="J49" i="12"/>
  <c r="K49" i="12" s="1"/>
  <c r="L49" i="12" s="1"/>
  <c r="J65" i="12"/>
  <c r="J69" i="12"/>
  <c r="K69" i="12" s="1"/>
  <c r="L69" i="12" s="1"/>
  <c r="J70" i="12"/>
  <c r="K70" i="12" s="1"/>
  <c r="L70" i="12" s="1"/>
  <c r="J68" i="12"/>
  <c r="K68" i="12" s="1"/>
  <c r="L68" i="12" s="1"/>
  <c r="J73" i="12"/>
  <c r="K73" i="12" s="1"/>
  <c r="L73" i="12" s="1"/>
  <c r="J77" i="12"/>
  <c r="J78" i="12" s="1"/>
  <c r="J52" i="12"/>
  <c r="K52" i="12" s="1"/>
  <c r="L52" i="12" s="1"/>
  <c r="J56" i="12"/>
  <c r="K56" i="12" s="1"/>
  <c r="L56" i="12" s="1"/>
  <c r="J45" i="12"/>
  <c r="K45" i="12" s="1"/>
  <c r="L45" i="12" s="1"/>
  <c r="J62" i="12"/>
  <c r="K62" i="12" s="1"/>
  <c r="L62" i="12" s="1"/>
  <c r="J41" i="12"/>
  <c r="K41" i="12" s="1"/>
  <c r="L41" i="12" s="1"/>
  <c r="J55" i="12"/>
  <c r="K55" i="12" s="1"/>
  <c r="L55" i="12" s="1"/>
  <c r="J72" i="12"/>
  <c r="K72" i="12" s="1"/>
  <c r="L72" i="12" s="1"/>
  <c r="J59" i="12"/>
  <c r="K59" i="12" s="1"/>
  <c r="L59" i="12" s="1"/>
  <c r="J61" i="12"/>
  <c r="K61" i="12" s="1"/>
  <c r="L61" i="12" s="1"/>
  <c r="J66" i="12"/>
  <c r="K66" i="12" s="1"/>
  <c r="L66" i="12" s="1"/>
  <c r="K27" i="12"/>
  <c r="L27" i="12" s="1"/>
  <c r="K28" i="12"/>
  <c r="L28" i="12" s="1"/>
  <c r="K33" i="12"/>
  <c r="L33" i="12" s="1"/>
  <c r="K47" i="12"/>
  <c r="L47" i="12" s="1"/>
  <c r="K63" i="12"/>
  <c r="L63" i="12" s="1"/>
  <c r="H78" i="12"/>
  <c r="K21" i="12"/>
  <c r="L21" i="12" s="1"/>
  <c r="K14" i="12"/>
  <c r="L14" i="12" s="1"/>
  <c r="K39" i="12"/>
  <c r="L39" i="12" s="1"/>
  <c r="K36" i="12"/>
  <c r="L36" i="12" s="1"/>
  <c r="K50" i="12"/>
  <c r="L50" i="12" s="1"/>
  <c r="K44" i="12"/>
  <c r="L44" i="12" s="1"/>
  <c r="K71" i="12"/>
  <c r="L71" i="12" s="1"/>
  <c r="K65" i="12"/>
  <c r="L65" i="12" s="1"/>
  <c r="K77" i="12" l="1"/>
  <c r="K78" i="12" s="1"/>
  <c r="H80" i="12"/>
  <c r="J75" i="12"/>
  <c r="J80" i="12" s="1"/>
  <c r="L77" i="12"/>
  <c r="K12" i="12"/>
  <c r="L78" i="12" l="1"/>
  <c r="C71" i="2"/>
  <c r="K75" i="12"/>
  <c r="K80" i="12" s="1"/>
  <c r="L12" i="12"/>
  <c r="L75" i="12" l="1"/>
  <c r="L80" i="12" s="1"/>
  <c r="C73" i="2"/>
  <c r="D71" i="13" s="1"/>
  <c r="L71" i="13" s="1"/>
  <c r="L73" i="13" l="1"/>
  <c r="N73" i="13" s="1"/>
  <c r="N71" i="13"/>
  <c r="F59" i="9"/>
  <c r="F110" i="9"/>
  <c r="BJ2" i="14"/>
  <c r="BJ69" i="14"/>
  <c r="BJ68" i="14"/>
  <c r="BJ67" i="14"/>
  <c r="BJ66" i="14"/>
  <c r="BJ65" i="14"/>
  <c r="BJ64" i="14"/>
  <c r="BJ63" i="14"/>
  <c r="BJ62" i="14"/>
  <c r="BJ61" i="14"/>
  <c r="BJ60" i="14"/>
  <c r="BJ59" i="14"/>
  <c r="BJ58" i="14"/>
  <c r="BJ57" i="14"/>
  <c r="BJ56" i="14"/>
  <c r="BJ55" i="14"/>
  <c r="BJ54" i="14"/>
  <c r="BJ53" i="14"/>
  <c r="BJ52" i="14"/>
  <c r="BJ51" i="14"/>
  <c r="BJ50" i="14"/>
  <c r="BJ49" i="14"/>
  <c r="BJ48" i="14"/>
  <c r="BJ47" i="14"/>
  <c r="BJ46" i="14"/>
  <c r="BJ45" i="14"/>
  <c r="BJ44" i="14"/>
  <c r="BJ42" i="14"/>
  <c r="BJ41" i="14"/>
  <c r="BJ40" i="14"/>
  <c r="BJ39" i="14"/>
  <c r="BJ38" i="14"/>
  <c r="BJ37" i="14"/>
  <c r="BJ36" i="14"/>
  <c r="BJ35" i="14"/>
  <c r="BJ34" i="14"/>
  <c r="BJ33" i="14"/>
  <c r="BJ32" i="14"/>
  <c r="BJ31" i="14"/>
  <c r="BJ30" i="14"/>
  <c r="BJ29" i="14"/>
  <c r="BJ28" i="14"/>
  <c r="BJ27" i="14"/>
  <c r="BJ26" i="14"/>
  <c r="BJ25" i="14"/>
  <c r="BJ24" i="14"/>
  <c r="BJ23" i="14"/>
  <c r="BJ22" i="14"/>
  <c r="BJ21" i="14"/>
  <c r="BJ20" i="14"/>
  <c r="BJ19" i="14"/>
  <c r="BJ18" i="14"/>
  <c r="BJ17" i="14"/>
  <c r="BJ16" i="14"/>
  <c r="BJ15" i="14"/>
  <c r="BJ14" i="14"/>
  <c r="BJ13" i="14"/>
  <c r="BJ12" i="14"/>
  <c r="BJ11" i="14"/>
  <c r="BJ10" i="14"/>
  <c r="BJ9" i="14"/>
  <c r="BJ8" i="14"/>
  <c r="BJ7" i="14"/>
  <c r="BJ6" i="14"/>
  <c r="BJ5" i="14"/>
  <c r="BJ4" i="14"/>
  <c r="BJ3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H2" i="14"/>
  <c r="BF69" i="14"/>
  <c r="BF68" i="14"/>
  <c r="BF67" i="14"/>
  <c r="BF66" i="14"/>
  <c r="BF65" i="14"/>
  <c r="BF64" i="14"/>
  <c r="BF63" i="14"/>
  <c r="BF62" i="14"/>
  <c r="BF61" i="14"/>
  <c r="BF60" i="14"/>
  <c r="BF59" i="14"/>
  <c r="BF58" i="14"/>
  <c r="BF57" i="14"/>
  <c r="BF56" i="14"/>
  <c r="BF55" i="14"/>
  <c r="BF54" i="14"/>
  <c r="BF53" i="14"/>
  <c r="BF52" i="14"/>
  <c r="BF51" i="14"/>
  <c r="BF50" i="14"/>
  <c r="BF49" i="14"/>
  <c r="BF48" i="14"/>
  <c r="BF47" i="14"/>
  <c r="BF46" i="14"/>
  <c r="BF45" i="14"/>
  <c r="BF44" i="14"/>
  <c r="BF42" i="14"/>
  <c r="BF41" i="14"/>
  <c r="BF40" i="14"/>
  <c r="BF39" i="14"/>
  <c r="BF38" i="14"/>
  <c r="BF37" i="14"/>
  <c r="BF36" i="14"/>
  <c r="BF35" i="14"/>
  <c r="BF34" i="14"/>
  <c r="BF33" i="14"/>
  <c r="BF32" i="14"/>
  <c r="BF31" i="14"/>
  <c r="BF30" i="14"/>
  <c r="BF29" i="14"/>
  <c r="BF28" i="14"/>
  <c r="BF27" i="14"/>
  <c r="BF26" i="14"/>
  <c r="BF25" i="14"/>
  <c r="BF24" i="14"/>
  <c r="BF23" i="14"/>
  <c r="BF22" i="14"/>
  <c r="BF21" i="14"/>
  <c r="BF20" i="14"/>
  <c r="BF19" i="14"/>
  <c r="BF18" i="14"/>
  <c r="BF17" i="14"/>
  <c r="BF16" i="14"/>
  <c r="BF15" i="14"/>
  <c r="BF14" i="14"/>
  <c r="BF13" i="14"/>
  <c r="BF12" i="14"/>
  <c r="BF11" i="14"/>
  <c r="BF10" i="14"/>
  <c r="BF9" i="14"/>
  <c r="BF8" i="14"/>
  <c r="BF7" i="14"/>
  <c r="BF6" i="14"/>
  <c r="BF5" i="14"/>
  <c r="BF4" i="14"/>
  <c r="BF3" i="14"/>
  <c r="BF2" i="14"/>
  <c r="BD69" i="14"/>
  <c r="BD68" i="14"/>
  <c r="BD67" i="14"/>
  <c r="BD66" i="14"/>
  <c r="BD65" i="14"/>
  <c r="BD64" i="14"/>
  <c r="BD63" i="14"/>
  <c r="BD62" i="14"/>
  <c r="BD61" i="14"/>
  <c r="BD60" i="14"/>
  <c r="BD59" i="14"/>
  <c r="BD58" i="14"/>
  <c r="BD57" i="14"/>
  <c r="BD56" i="14"/>
  <c r="BD55" i="14"/>
  <c r="BD54" i="14"/>
  <c r="BD53" i="14"/>
  <c r="BD52" i="14"/>
  <c r="BD51" i="14"/>
  <c r="BD50" i="14"/>
  <c r="BD49" i="14"/>
  <c r="BD48" i="14"/>
  <c r="BD47" i="14"/>
  <c r="BD46" i="14"/>
  <c r="BD45" i="14"/>
  <c r="BD44" i="14"/>
  <c r="BD42" i="14"/>
  <c r="BD41" i="14"/>
  <c r="BD40" i="14"/>
  <c r="BD39" i="14"/>
  <c r="BD38" i="14"/>
  <c r="BD37" i="14"/>
  <c r="BD36" i="14"/>
  <c r="BD35" i="14"/>
  <c r="BD34" i="14"/>
  <c r="BD33" i="14"/>
  <c r="BD32" i="14"/>
  <c r="BD31" i="14"/>
  <c r="BD30" i="14"/>
  <c r="BD29" i="14"/>
  <c r="BD28" i="14"/>
  <c r="BD27" i="14"/>
  <c r="BD26" i="14"/>
  <c r="BD25" i="14"/>
  <c r="BD24" i="14"/>
  <c r="BD23" i="14"/>
  <c r="BD22" i="14"/>
  <c r="BD21" i="14"/>
  <c r="BD20" i="14"/>
  <c r="BD19" i="14"/>
  <c r="BD18" i="14"/>
  <c r="BD17" i="14"/>
  <c r="BD16" i="14"/>
  <c r="BD15" i="14"/>
  <c r="BD14" i="14"/>
  <c r="BD13" i="14"/>
  <c r="BD12" i="14"/>
  <c r="BD11" i="14"/>
  <c r="BD10" i="14"/>
  <c r="BD9" i="14"/>
  <c r="BD8" i="14"/>
  <c r="BD7" i="14"/>
  <c r="BD6" i="14"/>
  <c r="BD5" i="14"/>
  <c r="BD4" i="14"/>
  <c r="BD3" i="14"/>
  <c r="BD2" i="14"/>
  <c r="BB69" i="14"/>
  <c r="BB68" i="14"/>
  <c r="BB67" i="14"/>
  <c r="BB66" i="14"/>
  <c r="BB65" i="14"/>
  <c r="BB64" i="14"/>
  <c r="BB63" i="14"/>
  <c r="BB62" i="14"/>
  <c r="BB61" i="14"/>
  <c r="BB60" i="14"/>
  <c r="BB59" i="14"/>
  <c r="BB58" i="14"/>
  <c r="BB57" i="14"/>
  <c r="BB56" i="14"/>
  <c r="BB55" i="14"/>
  <c r="BB54" i="14"/>
  <c r="BB53" i="14"/>
  <c r="BB52" i="14"/>
  <c r="BB51" i="14"/>
  <c r="BB50" i="14"/>
  <c r="BB49" i="14"/>
  <c r="BB48" i="14"/>
  <c r="BB47" i="14"/>
  <c r="BB46" i="14"/>
  <c r="BB45" i="14"/>
  <c r="BB44" i="14"/>
  <c r="BB42" i="14"/>
  <c r="BB41" i="14"/>
  <c r="BB40" i="14"/>
  <c r="BB39" i="14"/>
  <c r="BB38" i="14"/>
  <c r="BB37" i="14"/>
  <c r="BB36" i="14"/>
  <c r="BB35" i="14"/>
  <c r="BB34" i="14"/>
  <c r="BB33" i="14"/>
  <c r="BB32" i="14"/>
  <c r="BB31" i="14"/>
  <c r="BB30" i="14"/>
  <c r="BB29" i="14"/>
  <c r="BB28" i="14"/>
  <c r="BB27" i="14"/>
  <c r="BB26" i="14"/>
  <c r="BB25" i="14"/>
  <c r="BB24" i="14"/>
  <c r="BB23" i="14"/>
  <c r="BB22" i="14"/>
  <c r="BB21" i="14"/>
  <c r="BB20" i="14"/>
  <c r="BB19" i="14"/>
  <c r="BB18" i="14"/>
  <c r="BB17" i="14"/>
  <c r="BB16" i="14"/>
  <c r="BB15" i="14"/>
  <c r="BB14" i="14"/>
  <c r="BB13" i="14"/>
  <c r="BB12" i="14"/>
  <c r="BB11" i="14"/>
  <c r="BB10" i="14"/>
  <c r="BB9" i="14"/>
  <c r="BB8" i="14"/>
  <c r="BB7" i="14"/>
  <c r="BB6" i="14"/>
  <c r="BB5" i="14"/>
  <c r="BB4" i="14"/>
  <c r="BB3" i="14"/>
  <c r="BB2" i="14"/>
  <c r="AZ69" i="14"/>
  <c r="AZ68" i="14"/>
  <c r="AZ67" i="14"/>
  <c r="AZ66" i="14"/>
  <c r="AZ65" i="14"/>
  <c r="AZ64" i="14"/>
  <c r="AZ63" i="14"/>
  <c r="AZ62" i="14"/>
  <c r="AZ61" i="14"/>
  <c r="AZ60" i="14"/>
  <c r="AZ59" i="14"/>
  <c r="AZ58" i="14"/>
  <c r="AZ57" i="14"/>
  <c r="AZ56" i="14"/>
  <c r="AZ55" i="14"/>
  <c r="AZ54" i="14"/>
  <c r="AZ53" i="14"/>
  <c r="AZ52" i="14"/>
  <c r="AZ51" i="14"/>
  <c r="AZ50" i="14"/>
  <c r="AZ49" i="14"/>
  <c r="AZ48" i="14"/>
  <c r="AZ47" i="14"/>
  <c r="AZ46" i="14"/>
  <c r="AZ45" i="14"/>
  <c r="AZ44" i="14"/>
  <c r="AZ42" i="14"/>
  <c r="AZ41" i="14"/>
  <c r="AZ40" i="14"/>
  <c r="AZ39" i="14"/>
  <c r="AZ38" i="14"/>
  <c r="AZ37" i="14"/>
  <c r="AZ36" i="14"/>
  <c r="AZ35" i="14"/>
  <c r="AZ34" i="14"/>
  <c r="AZ33" i="14"/>
  <c r="AZ32" i="14"/>
  <c r="AZ31" i="14"/>
  <c r="AZ30" i="14"/>
  <c r="AZ29" i="14"/>
  <c r="AZ28" i="14"/>
  <c r="AZ27" i="14"/>
  <c r="AZ26" i="14"/>
  <c r="AZ25" i="14"/>
  <c r="AZ24" i="14"/>
  <c r="AZ23" i="14"/>
  <c r="AZ22" i="14"/>
  <c r="AZ21" i="14"/>
  <c r="AZ20" i="14"/>
  <c r="AZ19" i="14"/>
  <c r="AZ18" i="14"/>
  <c r="AZ17" i="14"/>
  <c r="AZ16" i="14"/>
  <c r="AZ15" i="14"/>
  <c r="AZ14" i="14"/>
  <c r="AZ13" i="14"/>
  <c r="AZ12" i="14"/>
  <c r="AZ11" i="14"/>
  <c r="AZ10" i="14"/>
  <c r="AZ9" i="14"/>
  <c r="AZ8" i="14"/>
  <c r="AZ7" i="14"/>
  <c r="AZ6" i="14"/>
  <c r="AZ5" i="14"/>
  <c r="AZ4" i="14"/>
  <c r="AZ3" i="14"/>
  <c r="AZ2" i="14"/>
  <c r="AX69" i="14"/>
  <c r="AX68" i="14"/>
  <c r="AX67" i="14"/>
  <c r="AX66" i="14"/>
  <c r="AX65" i="14"/>
  <c r="AX64" i="14"/>
  <c r="AX63" i="14"/>
  <c r="AX62" i="14"/>
  <c r="AX61" i="14"/>
  <c r="AX60" i="14"/>
  <c r="AX59" i="14"/>
  <c r="AX58" i="14"/>
  <c r="AX57" i="14"/>
  <c r="AX56" i="14"/>
  <c r="AX55" i="14"/>
  <c r="AX54" i="14"/>
  <c r="AX53" i="14"/>
  <c r="AX52" i="14"/>
  <c r="AX51" i="14"/>
  <c r="AX50" i="14"/>
  <c r="AX49" i="14"/>
  <c r="AX48" i="14"/>
  <c r="AX47" i="14"/>
  <c r="AX46" i="14"/>
  <c r="AX45" i="14"/>
  <c r="AX44" i="14"/>
  <c r="AX42" i="14"/>
  <c r="AX41" i="14"/>
  <c r="AX40" i="14"/>
  <c r="AX39" i="14"/>
  <c r="AX38" i="14"/>
  <c r="AX37" i="14"/>
  <c r="AX36" i="14"/>
  <c r="AX35" i="14"/>
  <c r="AX34" i="14"/>
  <c r="AX33" i="14"/>
  <c r="AX32" i="14"/>
  <c r="AX31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X2" i="14"/>
  <c r="AV69" i="14"/>
  <c r="AV68" i="14"/>
  <c r="AV67" i="14"/>
  <c r="AV66" i="14"/>
  <c r="AV65" i="14"/>
  <c r="AV64" i="14"/>
  <c r="AV63" i="14"/>
  <c r="AV62" i="14"/>
  <c r="AV61" i="14"/>
  <c r="AV60" i="14"/>
  <c r="AV59" i="14"/>
  <c r="AV58" i="14"/>
  <c r="AV57" i="14"/>
  <c r="AV56" i="14"/>
  <c r="AV55" i="14"/>
  <c r="AV54" i="14"/>
  <c r="AV53" i="14"/>
  <c r="AV52" i="14"/>
  <c r="AV51" i="14"/>
  <c r="AV50" i="14"/>
  <c r="AV49" i="14"/>
  <c r="AV48" i="14"/>
  <c r="AV47" i="14"/>
  <c r="AV46" i="14"/>
  <c r="AV45" i="14"/>
  <c r="AV44" i="14"/>
  <c r="AV42" i="14"/>
  <c r="AV41" i="14"/>
  <c r="AV40" i="14"/>
  <c r="AV39" i="14"/>
  <c r="AV38" i="14"/>
  <c r="AV37" i="14"/>
  <c r="AV36" i="14"/>
  <c r="AV35" i="14"/>
  <c r="AV34" i="14"/>
  <c r="AV33" i="14"/>
  <c r="AV32" i="14"/>
  <c r="AV31" i="14"/>
  <c r="AV30" i="14"/>
  <c r="AV29" i="14"/>
  <c r="AV28" i="14"/>
  <c r="AV27" i="14"/>
  <c r="AV26" i="14"/>
  <c r="AV25" i="14"/>
  <c r="AV24" i="14"/>
  <c r="AV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6" i="14"/>
  <c r="AV5" i="14"/>
  <c r="AV4" i="14"/>
  <c r="AV3" i="14"/>
  <c r="AV2" i="14"/>
  <c r="AT69" i="14"/>
  <c r="AT68" i="14"/>
  <c r="AT67" i="14"/>
  <c r="AT66" i="14"/>
  <c r="AT65" i="14"/>
  <c r="AT64" i="14"/>
  <c r="AT63" i="14"/>
  <c r="AT62" i="14"/>
  <c r="AT61" i="14"/>
  <c r="AT60" i="14"/>
  <c r="AT59" i="14"/>
  <c r="AT58" i="14"/>
  <c r="AT57" i="14"/>
  <c r="AT56" i="14"/>
  <c r="AT55" i="14"/>
  <c r="AT54" i="14"/>
  <c r="AT53" i="14"/>
  <c r="AT52" i="14"/>
  <c r="AT51" i="14"/>
  <c r="AT50" i="14"/>
  <c r="AT49" i="14"/>
  <c r="AT48" i="14"/>
  <c r="AT47" i="14"/>
  <c r="AT46" i="14"/>
  <c r="AT45" i="14"/>
  <c r="AT44" i="14"/>
  <c r="AT42" i="14"/>
  <c r="AT41" i="14"/>
  <c r="AT40" i="14"/>
  <c r="AT39" i="14"/>
  <c r="AT38" i="14"/>
  <c r="AT37" i="14"/>
  <c r="AT36" i="14"/>
  <c r="AT35" i="14"/>
  <c r="AT34" i="14"/>
  <c r="AT33" i="14"/>
  <c r="AT32" i="14"/>
  <c r="AT31" i="14"/>
  <c r="AT30" i="14"/>
  <c r="AT29" i="14"/>
  <c r="AT28" i="14"/>
  <c r="AT27" i="14"/>
  <c r="AT26" i="14"/>
  <c r="AT25" i="14"/>
  <c r="AT24" i="14"/>
  <c r="AT23" i="14"/>
  <c r="AT22" i="14"/>
  <c r="AT21" i="14"/>
  <c r="AT20" i="14"/>
  <c r="AT19" i="14"/>
  <c r="AT18" i="14"/>
  <c r="AT17" i="14"/>
  <c r="AT16" i="14"/>
  <c r="AT15" i="14"/>
  <c r="AT14" i="14"/>
  <c r="AT13" i="14"/>
  <c r="AT12" i="14"/>
  <c r="AT11" i="14"/>
  <c r="AT10" i="14"/>
  <c r="AT9" i="14"/>
  <c r="AT8" i="14"/>
  <c r="AT7" i="14"/>
  <c r="AT6" i="14"/>
  <c r="AT5" i="14"/>
  <c r="AT4" i="14"/>
  <c r="AT3" i="14"/>
  <c r="AT2" i="14"/>
  <c r="AR69" i="14"/>
  <c r="AR68" i="14"/>
  <c r="AR67" i="14"/>
  <c r="AR66" i="14"/>
  <c r="AR65" i="14"/>
  <c r="AR64" i="14"/>
  <c r="AR63" i="14"/>
  <c r="AR62" i="14"/>
  <c r="AR61" i="14"/>
  <c r="AR60" i="14"/>
  <c r="AR59" i="14"/>
  <c r="AR58" i="14"/>
  <c r="AR57" i="14"/>
  <c r="AR56" i="14"/>
  <c r="AR55" i="14"/>
  <c r="AR54" i="14"/>
  <c r="AR53" i="14"/>
  <c r="AR52" i="14"/>
  <c r="AR51" i="14"/>
  <c r="AR50" i="14"/>
  <c r="AR49" i="14"/>
  <c r="AR48" i="14"/>
  <c r="AR47" i="14"/>
  <c r="AR46" i="14"/>
  <c r="AR45" i="14"/>
  <c r="AR44" i="14"/>
  <c r="AR42" i="14"/>
  <c r="AR41" i="14"/>
  <c r="AR40" i="14"/>
  <c r="AR39" i="14"/>
  <c r="AR38" i="14"/>
  <c r="AR37" i="14"/>
  <c r="AR36" i="14"/>
  <c r="AR35" i="14"/>
  <c r="AR34" i="14"/>
  <c r="AR33" i="14"/>
  <c r="AR32" i="14"/>
  <c r="AR31" i="14"/>
  <c r="AR30" i="14"/>
  <c r="AR29" i="14"/>
  <c r="AR28" i="14"/>
  <c r="AR27" i="14"/>
  <c r="AR26" i="14"/>
  <c r="AR25" i="14"/>
  <c r="AR24" i="14"/>
  <c r="AR23" i="14"/>
  <c r="AR22" i="14"/>
  <c r="AR21" i="14"/>
  <c r="AR20" i="14"/>
  <c r="AR19" i="14"/>
  <c r="AR18" i="14"/>
  <c r="AR17" i="14"/>
  <c r="AR16" i="14"/>
  <c r="AR15" i="14"/>
  <c r="AR14" i="14"/>
  <c r="AR13" i="14"/>
  <c r="AR12" i="14"/>
  <c r="AR11" i="14"/>
  <c r="AR10" i="14"/>
  <c r="AR9" i="14"/>
  <c r="AR8" i="14"/>
  <c r="AR7" i="14"/>
  <c r="AR6" i="14"/>
  <c r="AR5" i="14"/>
  <c r="AR4" i="14"/>
  <c r="AR3" i="14"/>
  <c r="AR2" i="14"/>
  <c r="AP69" i="14"/>
  <c r="AP68" i="14"/>
  <c r="AP67" i="14"/>
  <c r="AP66" i="14"/>
  <c r="AP65" i="14"/>
  <c r="AP64" i="14"/>
  <c r="AP63" i="14"/>
  <c r="AP62" i="14"/>
  <c r="AP61" i="14"/>
  <c r="AP60" i="14"/>
  <c r="AP59" i="14"/>
  <c r="AP58" i="14"/>
  <c r="AP57" i="14"/>
  <c r="AP56" i="14"/>
  <c r="AP55" i="14"/>
  <c r="AP54" i="14"/>
  <c r="AP53" i="14"/>
  <c r="AP52" i="14"/>
  <c r="AP51" i="14"/>
  <c r="AP50" i="14"/>
  <c r="AP49" i="14"/>
  <c r="AP48" i="14"/>
  <c r="AP47" i="14"/>
  <c r="AP46" i="14"/>
  <c r="AP45" i="14"/>
  <c r="AP44" i="14"/>
  <c r="AP42" i="14"/>
  <c r="AP41" i="14"/>
  <c r="AP40" i="14"/>
  <c r="AP39" i="14"/>
  <c r="AP38" i="14"/>
  <c r="AP37" i="14"/>
  <c r="AP36" i="14"/>
  <c r="AP35" i="14"/>
  <c r="AP34" i="14"/>
  <c r="AP33" i="14"/>
  <c r="AP32" i="14"/>
  <c r="AP31" i="14"/>
  <c r="AP30" i="14"/>
  <c r="AP29" i="14"/>
  <c r="AP28" i="14"/>
  <c r="AP27" i="14"/>
  <c r="AP26" i="14"/>
  <c r="AP25" i="14"/>
  <c r="AP24" i="14"/>
  <c r="AP23" i="14"/>
  <c r="AP22" i="14"/>
  <c r="AP21" i="14"/>
  <c r="AP20" i="14"/>
  <c r="AP19" i="14"/>
  <c r="AP18" i="14"/>
  <c r="AP17" i="14"/>
  <c r="AP16" i="14"/>
  <c r="AP15" i="14"/>
  <c r="AP14" i="14"/>
  <c r="AP13" i="14"/>
  <c r="AP12" i="14"/>
  <c r="AP11" i="14"/>
  <c r="AP10" i="14"/>
  <c r="AP9" i="14"/>
  <c r="AP8" i="14"/>
  <c r="AP7" i="14"/>
  <c r="AP6" i="14"/>
  <c r="AP5" i="14"/>
  <c r="AP4" i="14"/>
  <c r="AP3" i="14"/>
  <c r="AP2" i="14"/>
  <c r="AN69" i="14"/>
  <c r="AN68" i="14"/>
  <c r="AN67" i="14"/>
  <c r="AN66" i="14"/>
  <c r="AN65" i="14"/>
  <c r="AN64" i="14"/>
  <c r="AN63" i="14"/>
  <c r="AN62" i="14"/>
  <c r="AN61" i="14"/>
  <c r="AN60" i="14"/>
  <c r="AN59" i="14"/>
  <c r="AN58" i="14"/>
  <c r="AN57" i="14"/>
  <c r="AN56" i="14"/>
  <c r="AN55" i="14"/>
  <c r="AN54" i="14"/>
  <c r="AN53" i="14"/>
  <c r="AN52" i="14"/>
  <c r="AN51" i="14"/>
  <c r="AN50" i="14"/>
  <c r="AN49" i="14"/>
  <c r="AN48" i="14"/>
  <c r="AN47" i="14"/>
  <c r="AN46" i="14"/>
  <c r="AN45" i="14"/>
  <c r="AN44" i="14"/>
  <c r="AN42" i="14"/>
  <c r="AN41" i="14"/>
  <c r="AN40" i="14"/>
  <c r="AN39" i="14"/>
  <c r="AN38" i="14"/>
  <c r="AN37" i="14"/>
  <c r="AN36" i="14"/>
  <c r="AN35" i="14"/>
  <c r="AN34" i="14"/>
  <c r="AN33" i="14"/>
  <c r="AN32" i="14"/>
  <c r="AN31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N2" i="14"/>
  <c r="AL69" i="14"/>
  <c r="AL68" i="14"/>
  <c r="AL67" i="14"/>
  <c r="AL66" i="14"/>
  <c r="AL65" i="14"/>
  <c r="AL64" i="14"/>
  <c r="AL63" i="14"/>
  <c r="AL62" i="14"/>
  <c r="AL61" i="14"/>
  <c r="AL60" i="14"/>
  <c r="AL59" i="14"/>
  <c r="AL58" i="14"/>
  <c r="AL57" i="14"/>
  <c r="AL56" i="14"/>
  <c r="AL55" i="14"/>
  <c r="AL54" i="14"/>
  <c r="AL53" i="14"/>
  <c r="AL52" i="14"/>
  <c r="AL51" i="14"/>
  <c r="AL50" i="14"/>
  <c r="AL49" i="14"/>
  <c r="AL48" i="14"/>
  <c r="AL47" i="14"/>
  <c r="AL46" i="14"/>
  <c r="AL45" i="14"/>
  <c r="AL44" i="14"/>
  <c r="AL42" i="14"/>
  <c r="AL41" i="14"/>
  <c r="AL40" i="14"/>
  <c r="AL39" i="14"/>
  <c r="AL38" i="14"/>
  <c r="AL37" i="14"/>
  <c r="AL36" i="14"/>
  <c r="AL35" i="14"/>
  <c r="AL34" i="14"/>
  <c r="AL33" i="14"/>
  <c r="AL32" i="14"/>
  <c r="AL31" i="14"/>
  <c r="AL30" i="14"/>
  <c r="AL29" i="14"/>
  <c r="AL28" i="14"/>
  <c r="AL27" i="14"/>
  <c r="AL26" i="14"/>
  <c r="AL25" i="14"/>
  <c r="AL24" i="14"/>
  <c r="AL23" i="14"/>
  <c r="AL22" i="14"/>
  <c r="AL21" i="14"/>
  <c r="AL20" i="14"/>
  <c r="AL19" i="14"/>
  <c r="AL18" i="14"/>
  <c r="AL17" i="14"/>
  <c r="AL16" i="14"/>
  <c r="AL15" i="14"/>
  <c r="AL14" i="14"/>
  <c r="AL13" i="14"/>
  <c r="AL12" i="14"/>
  <c r="AL11" i="14"/>
  <c r="AL10" i="14"/>
  <c r="AL9" i="14"/>
  <c r="AL8" i="14"/>
  <c r="AL7" i="14"/>
  <c r="AL6" i="14"/>
  <c r="AL5" i="14"/>
  <c r="AL4" i="14"/>
  <c r="AL3" i="14"/>
  <c r="AL2" i="14"/>
  <c r="AJ69" i="14"/>
  <c r="AJ68" i="14"/>
  <c r="AJ67" i="14"/>
  <c r="AJ66" i="14"/>
  <c r="AJ65" i="14"/>
  <c r="AJ64" i="14"/>
  <c r="AJ63" i="14"/>
  <c r="AJ62" i="14"/>
  <c r="AJ61" i="14"/>
  <c r="AJ60" i="14"/>
  <c r="AJ59" i="14"/>
  <c r="AJ58" i="14"/>
  <c r="AJ57" i="14"/>
  <c r="AJ56" i="14"/>
  <c r="AJ55" i="14"/>
  <c r="AJ54" i="14"/>
  <c r="AJ53" i="14"/>
  <c r="AJ52" i="14"/>
  <c r="AJ51" i="14"/>
  <c r="AJ50" i="14"/>
  <c r="AJ49" i="14"/>
  <c r="AJ48" i="14"/>
  <c r="AJ47" i="14"/>
  <c r="AJ46" i="14"/>
  <c r="AJ45" i="14"/>
  <c r="AJ44" i="14"/>
  <c r="AJ42" i="14"/>
  <c r="AJ41" i="14"/>
  <c r="AJ40" i="14"/>
  <c r="AJ39" i="14"/>
  <c r="AJ38" i="14"/>
  <c r="AJ37" i="14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J14" i="14"/>
  <c r="AJ13" i="14"/>
  <c r="AJ12" i="14"/>
  <c r="AJ11" i="14"/>
  <c r="AJ10" i="14"/>
  <c r="AJ9" i="14"/>
  <c r="AJ8" i="14"/>
  <c r="AJ7" i="14"/>
  <c r="AJ6" i="14"/>
  <c r="AJ5" i="14"/>
  <c r="AJ4" i="14"/>
  <c r="AJ3" i="14"/>
  <c r="AJ2" i="14"/>
  <c r="AH69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5" i="14"/>
  <c r="AH4" i="14"/>
  <c r="AH3" i="14"/>
  <c r="AH2" i="14"/>
  <c r="AF69" i="14"/>
  <c r="AF68" i="14"/>
  <c r="AF67" i="14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F13" i="14"/>
  <c r="AF12" i="14"/>
  <c r="AF11" i="14"/>
  <c r="AF10" i="14"/>
  <c r="AF9" i="14"/>
  <c r="AF8" i="14"/>
  <c r="AF7" i="14"/>
  <c r="AF6" i="14"/>
  <c r="AF5" i="14"/>
  <c r="AF4" i="14"/>
  <c r="AF3" i="14"/>
  <c r="AF2" i="14"/>
  <c r="AD69" i="14"/>
  <c r="AD68" i="14"/>
  <c r="AD67" i="14"/>
  <c r="AD66" i="14"/>
  <c r="AD65" i="14"/>
  <c r="AD64" i="14"/>
  <c r="AD63" i="14"/>
  <c r="AD62" i="14"/>
  <c r="AD61" i="14"/>
  <c r="AD60" i="14"/>
  <c r="AD59" i="14"/>
  <c r="AD58" i="14"/>
  <c r="AD57" i="14"/>
  <c r="AD56" i="14"/>
  <c r="AD55" i="14"/>
  <c r="AD54" i="14"/>
  <c r="AD53" i="14"/>
  <c r="AD52" i="14"/>
  <c r="AD51" i="14"/>
  <c r="AD50" i="14"/>
  <c r="AD49" i="14"/>
  <c r="AD48" i="14"/>
  <c r="AD47" i="14"/>
  <c r="AD46" i="14"/>
  <c r="AD45" i="14"/>
  <c r="AD44" i="14"/>
  <c r="AD42" i="14"/>
  <c r="AD41" i="14"/>
  <c r="AD40" i="14"/>
  <c r="AD39" i="14"/>
  <c r="AD38" i="14"/>
  <c r="AD37" i="14"/>
  <c r="AD36" i="14"/>
  <c r="AD35" i="14"/>
  <c r="AD34" i="14"/>
  <c r="AD33" i="14"/>
  <c r="AD32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AD2" i="14"/>
  <c r="AB69" i="14"/>
  <c r="AB68" i="14"/>
  <c r="AB67" i="14"/>
  <c r="AB66" i="14"/>
  <c r="AB65" i="14"/>
  <c r="AB64" i="14"/>
  <c r="AB63" i="14"/>
  <c r="AB62" i="14"/>
  <c r="AB61" i="14"/>
  <c r="AB60" i="14"/>
  <c r="AB59" i="14"/>
  <c r="AB58" i="14"/>
  <c r="AB57" i="14"/>
  <c r="AB56" i="14"/>
  <c r="AB55" i="14"/>
  <c r="AB54" i="14"/>
  <c r="AB53" i="14"/>
  <c r="AB52" i="14"/>
  <c r="AB51" i="14"/>
  <c r="AB50" i="14"/>
  <c r="AB49" i="14"/>
  <c r="AB48" i="14"/>
  <c r="AB47" i="14"/>
  <c r="AB46" i="14"/>
  <c r="AB45" i="14"/>
  <c r="AB44" i="14"/>
  <c r="AB42" i="14"/>
  <c r="AB41" i="14"/>
  <c r="AB40" i="14"/>
  <c r="AB39" i="14"/>
  <c r="AB38" i="14"/>
  <c r="AB37" i="14"/>
  <c r="AB36" i="14"/>
  <c r="AB35" i="14"/>
  <c r="AB34" i="14"/>
  <c r="AB33" i="14"/>
  <c r="AB32" i="14"/>
  <c r="AB31" i="14"/>
  <c r="AB30" i="14"/>
  <c r="AB29" i="14"/>
  <c r="AB28" i="14"/>
  <c r="AB27" i="14"/>
  <c r="AB26" i="14"/>
  <c r="AB25" i="14"/>
  <c r="AB24" i="14"/>
  <c r="AB23" i="14"/>
  <c r="AB22" i="14"/>
  <c r="AB21" i="14"/>
  <c r="AB20" i="14"/>
  <c r="AB19" i="14"/>
  <c r="AB18" i="14"/>
  <c r="AB17" i="14"/>
  <c r="AB16" i="14"/>
  <c r="AB15" i="14"/>
  <c r="AB14" i="14"/>
  <c r="AB13" i="14"/>
  <c r="AB12" i="14"/>
  <c r="AB11" i="14"/>
  <c r="AB10" i="14"/>
  <c r="AB9" i="14"/>
  <c r="AB8" i="14"/>
  <c r="AB7" i="14"/>
  <c r="AB6" i="14"/>
  <c r="AB5" i="14"/>
  <c r="AB4" i="14"/>
  <c r="AB3" i="14"/>
  <c r="AB2" i="14"/>
  <c r="Z69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Z4" i="14"/>
  <c r="Z3" i="14"/>
  <c r="Z2" i="14"/>
  <c r="X69" i="14"/>
  <c r="X68" i="14"/>
  <c r="X67" i="14"/>
  <c r="X66" i="14"/>
  <c r="X65" i="14"/>
  <c r="X64" i="14"/>
  <c r="X63" i="14"/>
  <c r="X62" i="14"/>
  <c r="X61" i="14"/>
  <c r="X60" i="14"/>
  <c r="X59" i="14"/>
  <c r="X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X4" i="14"/>
  <c r="X3" i="14"/>
  <c r="X2" i="14"/>
  <c r="V69" i="14"/>
  <c r="V68" i="14"/>
  <c r="V67" i="14"/>
  <c r="V66" i="14"/>
  <c r="V65" i="14"/>
  <c r="V64" i="14"/>
  <c r="V63" i="14"/>
  <c r="V62" i="14"/>
  <c r="V61" i="14"/>
  <c r="V60" i="14"/>
  <c r="V59" i="14"/>
  <c r="V58" i="14"/>
  <c r="V57" i="14"/>
  <c r="V56" i="14"/>
  <c r="V55" i="14"/>
  <c r="V54" i="14"/>
  <c r="V53" i="14"/>
  <c r="V52" i="14"/>
  <c r="V51" i="14"/>
  <c r="V50" i="14"/>
  <c r="V49" i="14"/>
  <c r="V48" i="14"/>
  <c r="V47" i="14"/>
  <c r="V46" i="14"/>
  <c r="V45" i="14"/>
  <c r="V44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V5" i="14"/>
  <c r="V4" i="14"/>
  <c r="V3" i="14"/>
  <c r="V2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T2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R2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N2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2" i="14"/>
  <c r="G69" i="14"/>
  <c r="D69" i="14"/>
  <c r="F69" i="14" s="1"/>
  <c r="D68" i="14"/>
  <c r="F68" i="14" s="1"/>
  <c r="G67" i="14"/>
  <c r="D67" i="14"/>
  <c r="F67" i="14" s="1"/>
  <c r="G66" i="14"/>
  <c r="D66" i="14"/>
  <c r="F66" i="14" s="1"/>
  <c r="G65" i="14"/>
  <c r="D65" i="14"/>
  <c r="F65" i="14" s="1"/>
  <c r="G64" i="14"/>
  <c r="D64" i="14"/>
  <c r="G63" i="14"/>
  <c r="D63" i="14"/>
  <c r="F63" i="14" s="1"/>
  <c r="G62" i="14"/>
  <c r="D62" i="14"/>
  <c r="F62" i="14" s="1"/>
  <c r="G61" i="14"/>
  <c r="D61" i="14"/>
  <c r="F61" i="14" s="1"/>
  <c r="G60" i="14"/>
  <c r="D60" i="14"/>
  <c r="G59" i="14"/>
  <c r="D59" i="14"/>
  <c r="G58" i="14"/>
  <c r="D58" i="14"/>
  <c r="F58" i="14" s="1"/>
  <c r="G57" i="14"/>
  <c r="D57" i="14"/>
  <c r="F57" i="14" s="1"/>
  <c r="G56" i="14"/>
  <c r="D56" i="14"/>
  <c r="G55" i="14"/>
  <c r="D55" i="14"/>
  <c r="G54" i="14"/>
  <c r="D54" i="14"/>
  <c r="F54" i="14" s="1"/>
  <c r="G53" i="14"/>
  <c r="D53" i="14"/>
  <c r="F53" i="14" s="1"/>
  <c r="G52" i="14"/>
  <c r="D52" i="14"/>
  <c r="G51" i="14"/>
  <c r="D51" i="14"/>
  <c r="F51" i="14" s="1"/>
  <c r="G50" i="14"/>
  <c r="D50" i="14"/>
  <c r="F50" i="14" s="1"/>
  <c r="G49" i="14"/>
  <c r="D49" i="14"/>
  <c r="F49" i="14" s="1"/>
  <c r="G48" i="14"/>
  <c r="D48" i="14"/>
  <c r="G47" i="14"/>
  <c r="D47" i="14"/>
  <c r="F47" i="14" s="1"/>
  <c r="G46" i="14"/>
  <c r="D46" i="14"/>
  <c r="F46" i="14" s="1"/>
  <c r="G45" i="14"/>
  <c r="D45" i="14"/>
  <c r="F45" i="14" s="1"/>
  <c r="G44" i="14"/>
  <c r="D44" i="14"/>
  <c r="G42" i="14"/>
  <c r="D42" i="14"/>
  <c r="F42" i="14" s="1"/>
  <c r="G41" i="14"/>
  <c r="D41" i="14"/>
  <c r="F41" i="14" s="1"/>
  <c r="G40" i="14"/>
  <c r="D40" i="14"/>
  <c r="F40" i="14" s="1"/>
  <c r="G39" i="14"/>
  <c r="D39" i="14"/>
  <c r="G38" i="14"/>
  <c r="D38" i="14"/>
  <c r="F38" i="14" s="1"/>
  <c r="G37" i="14"/>
  <c r="D37" i="14"/>
  <c r="F37" i="14" s="1"/>
  <c r="G36" i="14"/>
  <c r="D36" i="14"/>
  <c r="F36" i="14" s="1"/>
  <c r="G35" i="14"/>
  <c r="D35" i="14"/>
  <c r="F35" i="14" s="1"/>
  <c r="G34" i="14"/>
  <c r="D34" i="14"/>
  <c r="F34" i="14" s="1"/>
  <c r="G33" i="14"/>
  <c r="D33" i="14"/>
  <c r="F33" i="14" s="1"/>
  <c r="G32" i="14"/>
  <c r="D32" i="14"/>
  <c r="F32" i="14" s="1"/>
  <c r="G31" i="14"/>
  <c r="D31" i="14"/>
  <c r="G30" i="14"/>
  <c r="D30" i="14"/>
  <c r="F30" i="14" s="1"/>
  <c r="G29" i="14"/>
  <c r="D29" i="14"/>
  <c r="F29" i="14" s="1"/>
  <c r="G28" i="14"/>
  <c r="D28" i="14"/>
  <c r="F28" i="14" s="1"/>
  <c r="G27" i="14"/>
  <c r="D27" i="14"/>
  <c r="G26" i="14"/>
  <c r="D26" i="14"/>
  <c r="F26" i="14" s="1"/>
  <c r="G25" i="14"/>
  <c r="D25" i="14"/>
  <c r="F25" i="14" s="1"/>
  <c r="G24" i="14"/>
  <c r="D24" i="14"/>
  <c r="F24" i="14" s="1"/>
  <c r="G23" i="14"/>
  <c r="D23" i="14"/>
  <c r="G22" i="14"/>
  <c r="D22" i="14"/>
  <c r="F22" i="14" s="1"/>
  <c r="G21" i="14"/>
  <c r="D21" i="14"/>
  <c r="F21" i="14" s="1"/>
  <c r="G20" i="14"/>
  <c r="D20" i="14"/>
  <c r="F20" i="14" s="1"/>
  <c r="G19" i="14"/>
  <c r="D19" i="14"/>
  <c r="F19" i="14" s="1"/>
  <c r="G18" i="14"/>
  <c r="D18" i="14"/>
  <c r="F18" i="14" s="1"/>
  <c r="G17" i="14"/>
  <c r="D17" i="14"/>
  <c r="F17" i="14" s="1"/>
  <c r="G16" i="14"/>
  <c r="D16" i="14"/>
  <c r="F16" i="14" s="1"/>
  <c r="G15" i="14"/>
  <c r="D15" i="14"/>
  <c r="G14" i="14"/>
  <c r="D14" i="14"/>
  <c r="F14" i="14" s="1"/>
  <c r="G13" i="14"/>
  <c r="D13" i="14"/>
  <c r="F13" i="14" s="1"/>
  <c r="G12" i="14"/>
  <c r="D12" i="14"/>
  <c r="F12" i="14" s="1"/>
  <c r="G11" i="14"/>
  <c r="D11" i="14"/>
  <c r="G10" i="14"/>
  <c r="D10" i="14"/>
  <c r="F10" i="14" s="1"/>
  <c r="G9" i="14"/>
  <c r="D9" i="14"/>
  <c r="F9" i="14" s="1"/>
  <c r="G8" i="14"/>
  <c r="D8" i="14"/>
  <c r="F8" i="14" s="1"/>
  <c r="G7" i="14"/>
  <c r="D7" i="14"/>
  <c r="G6" i="14"/>
  <c r="D6" i="14"/>
  <c r="F6" i="14" s="1"/>
  <c r="G5" i="14"/>
  <c r="D5" i="14"/>
  <c r="F5" i="14" s="1"/>
  <c r="G4" i="14"/>
  <c r="D4" i="14"/>
  <c r="F4" i="14" s="1"/>
  <c r="G3" i="14"/>
  <c r="D3" i="14"/>
  <c r="G2" i="14"/>
  <c r="D2" i="14"/>
  <c r="F2" i="14" s="1"/>
  <c r="F23" i="14" l="1"/>
  <c r="F27" i="14"/>
  <c r="F56" i="14"/>
  <c r="F55" i="14"/>
  <c r="F7" i="14"/>
  <c r="F11" i="14"/>
  <c r="F31" i="14"/>
  <c r="F60" i="14"/>
  <c r="F3" i="14"/>
  <c r="F15" i="14"/>
  <c r="F64" i="14"/>
  <c r="D72" i="13"/>
  <c r="L72" i="13" s="1"/>
  <c r="N72" i="13" s="1"/>
  <c r="F39" i="14"/>
  <c r="F44" i="14"/>
  <c r="F52" i="14"/>
  <c r="F48" i="14"/>
  <c r="F59" i="14"/>
  <c r="BH71" i="14"/>
  <c r="BD71" i="14"/>
  <c r="AZ71" i="14"/>
  <c r="AV71" i="14"/>
  <c r="AR71" i="14"/>
  <c r="AN71" i="14"/>
  <c r="AJ71" i="14"/>
  <c r="AF71" i="14"/>
  <c r="AB71" i="14"/>
  <c r="X71" i="14"/>
  <c r="T71" i="14"/>
  <c r="P71" i="14"/>
  <c r="L71" i="14"/>
  <c r="H71" i="14"/>
  <c r="BJ71" i="14"/>
  <c r="BF71" i="14"/>
  <c r="BB71" i="14"/>
  <c r="AX71" i="14"/>
  <c r="AT71" i="14"/>
  <c r="AP71" i="14"/>
  <c r="AL71" i="14"/>
  <c r="AH71" i="14"/>
  <c r="AD71" i="14"/>
  <c r="Z71" i="14"/>
  <c r="V71" i="14"/>
  <c r="R71" i="14"/>
  <c r="N71" i="14"/>
  <c r="J71" i="14"/>
  <c r="D71" i="14"/>
  <c r="G71" i="14"/>
  <c r="J72" i="4"/>
  <c r="G2" i="4"/>
  <c r="F48" i="9"/>
  <c r="F32" i="9"/>
  <c r="F72" i="9"/>
  <c r="B39" i="9"/>
  <c r="F39" i="9" s="1"/>
  <c r="F9" i="9"/>
  <c r="F84" i="9"/>
  <c r="F20" i="9"/>
  <c r="F41" i="9"/>
  <c r="F4" i="9"/>
  <c r="F21" i="9"/>
  <c r="F65" i="9"/>
  <c r="F73" i="9"/>
  <c r="F85" i="9"/>
  <c r="F60" i="9"/>
  <c r="F11" i="9"/>
  <c r="F49" i="9"/>
  <c r="F87" i="9"/>
  <c r="F22" i="9"/>
  <c r="F23" i="9"/>
  <c r="F40" i="9"/>
  <c r="F86" i="9"/>
  <c r="F47" i="9"/>
  <c r="F10" i="9"/>
  <c r="F16" i="9"/>
  <c r="F64" i="9"/>
  <c r="F5" i="9"/>
  <c r="F2" i="9"/>
  <c r="F66" i="9"/>
  <c r="F52" i="9"/>
  <c r="F35" i="9"/>
  <c r="F50" i="9"/>
  <c r="F74" i="9"/>
  <c r="F51" i="9"/>
  <c r="F33" i="9"/>
  <c r="F29" i="9"/>
  <c r="F42" i="9"/>
  <c r="F25" i="9"/>
  <c r="F6" i="9"/>
  <c r="F68" i="9"/>
  <c r="F75" i="9"/>
  <c r="F67" i="9"/>
  <c r="F43" i="9"/>
  <c r="F30" i="9"/>
  <c r="F7" i="9"/>
  <c r="F38" i="9"/>
  <c r="F77" i="9"/>
  <c r="F58" i="9"/>
  <c r="F17" i="9"/>
  <c r="F76" i="9"/>
  <c r="F88" i="9"/>
  <c r="F14" i="9"/>
  <c r="F61" i="9"/>
  <c r="F24" i="9"/>
  <c r="F44" i="9"/>
  <c r="F34" i="9"/>
  <c r="F95" i="9"/>
  <c r="F69" i="9"/>
  <c r="F45" i="9"/>
  <c r="F114" i="9"/>
  <c r="F12" i="9"/>
  <c r="F83" i="9"/>
  <c r="F13" i="9"/>
  <c r="F89" i="9"/>
  <c r="F36" i="9"/>
  <c r="F26" i="9"/>
  <c r="F90" i="9"/>
  <c r="F81" i="9"/>
  <c r="F57" i="9"/>
  <c r="F31" i="9"/>
  <c r="F37" i="9"/>
  <c r="F78" i="9"/>
  <c r="F98" i="9"/>
  <c r="F15" i="9"/>
  <c r="F62" i="9"/>
  <c r="F53" i="9"/>
  <c r="F55" i="9"/>
  <c r="F101" i="9"/>
  <c r="F46" i="9"/>
  <c r="F19" i="9"/>
  <c r="F117" i="9"/>
  <c r="F82" i="9"/>
  <c r="F70" i="9"/>
  <c r="F54" i="9"/>
  <c r="F18" i="9"/>
  <c r="F8" i="9"/>
  <c r="F105" i="9"/>
  <c r="F27" i="9"/>
  <c r="F28" i="9"/>
  <c r="F63" i="9"/>
  <c r="F113" i="9"/>
  <c r="F56" i="9"/>
  <c r="F92" i="9"/>
  <c r="F136" i="9"/>
  <c r="F126" i="9"/>
  <c r="F93" i="9"/>
  <c r="F94" i="9"/>
  <c r="F97" i="9"/>
  <c r="F120" i="9"/>
  <c r="F116" i="9"/>
  <c r="F91" i="9"/>
  <c r="F99" i="9"/>
  <c r="F100" i="9"/>
  <c r="F115" i="9"/>
  <c r="F145" i="9"/>
  <c r="F104" i="9"/>
  <c r="F107" i="9"/>
  <c r="F119" i="9"/>
  <c r="F109" i="9"/>
  <c r="F112" i="9"/>
  <c r="F71" i="9"/>
  <c r="F148" i="9"/>
  <c r="F103" i="9"/>
  <c r="F106" i="9"/>
  <c r="F80" i="9"/>
  <c r="F134" i="9"/>
  <c r="F122" i="9"/>
  <c r="F128" i="9"/>
  <c r="F137" i="9"/>
  <c r="F96" i="9"/>
  <c r="F125" i="9"/>
  <c r="F118" i="9"/>
  <c r="F121" i="9"/>
  <c r="F150" i="9"/>
  <c r="F127" i="9"/>
  <c r="F140" i="9"/>
  <c r="F79" i="9"/>
  <c r="F102" i="9"/>
  <c r="F130" i="9"/>
  <c r="F129" i="9"/>
  <c r="F177" i="9"/>
  <c r="F158" i="9"/>
  <c r="F132" i="9"/>
  <c r="F108" i="9"/>
  <c r="F111" i="9"/>
  <c r="F181" i="9"/>
  <c r="F149" i="9"/>
  <c r="F141" i="9"/>
  <c r="F131" i="9"/>
  <c r="F133" i="9"/>
  <c r="F135" i="9"/>
  <c r="F138" i="9"/>
  <c r="F154" i="9"/>
  <c r="F152" i="9"/>
  <c r="F156" i="9"/>
  <c r="F147" i="9"/>
  <c r="F182" i="9"/>
  <c r="F142" i="9"/>
  <c r="F139" i="9"/>
  <c r="F123" i="9"/>
  <c r="F172" i="9"/>
  <c r="F176" i="9"/>
  <c r="F151" i="9"/>
  <c r="F169" i="9"/>
  <c r="F166" i="9"/>
  <c r="F163" i="9"/>
  <c r="F144" i="9"/>
  <c r="F161" i="9"/>
  <c r="F124" i="9"/>
  <c r="F143" i="9"/>
  <c r="F159" i="9"/>
  <c r="F175" i="9"/>
  <c r="F173" i="9"/>
  <c r="F155" i="9"/>
  <c r="F162" i="9"/>
  <c r="F165" i="9"/>
  <c r="F179" i="9"/>
  <c r="F153" i="9"/>
  <c r="F157" i="9"/>
  <c r="F168" i="9"/>
  <c r="F170" i="9"/>
  <c r="F146" i="9"/>
  <c r="F164" i="9"/>
  <c r="F167" i="9"/>
  <c r="F171" i="9"/>
  <c r="F186" i="9"/>
  <c r="F174" i="9"/>
  <c r="F185" i="9"/>
  <c r="F188" i="9"/>
  <c r="F178" i="9"/>
  <c r="F160" i="9"/>
  <c r="F183" i="9"/>
  <c r="F184" i="9"/>
  <c r="F208" i="9"/>
  <c r="F180" i="9"/>
  <c r="F199" i="9"/>
  <c r="F197" i="9"/>
  <c r="F203" i="9"/>
  <c r="F196" i="9"/>
  <c r="F189" i="9"/>
  <c r="F209" i="9"/>
  <c r="F190" i="9"/>
  <c r="F221" i="9"/>
  <c r="F207" i="9"/>
  <c r="F192" i="9"/>
  <c r="F200" i="9"/>
  <c r="F201" i="9"/>
  <c r="F205" i="9"/>
  <c r="F191" i="9"/>
  <c r="F187" i="9"/>
  <c r="F219" i="9"/>
  <c r="F195" i="9"/>
  <c r="F204" i="9"/>
  <c r="F218" i="9"/>
  <c r="F206" i="9"/>
  <c r="F213" i="9"/>
  <c r="F194" i="9"/>
  <c r="F215" i="9"/>
  <c r="F216" i="9"/>
  <c r="F193" i="9"/>
  <c r="F214" i="9"/>
  <c r="F217" i="9"/>
  <c r="F198" i="9"/>
  <c r="F270" i="9"/>
  <c r="F220" i="9"/>
  <c r="F211" i="9"/>
  <c r="F212" i="9"/>
  <c r="F249" i="9"/>
  <c r="F210" i="9"/>
  <c r="F223" i="9"/>
  <c r="F229" i="9"/>
  <c r="F250" i="9"/>
  <c r="F225" i="9"/>
  <c r="F227" i="9"/>
  <c r="F232" i="9"/>
  <c r="F222" i="9"/>
  <c r="F224" i="9"/>
  <c r="F226" i="9"/>
  <c r="F202" i="9"/>
  <c r="F245" i="9"/>
  <c r="F228" i="9"/>
  <c r="F251" i="9"/>
  <c r="F237" i="9"/>
  <c r="F230" i="9"/>
  <c r="F240" i="9"/>
  <c r="F242" i="9"/>
  <c r="F238" i="9"/>
  <c r="F267" i="9"/>
  <c r="F243" i="9"/>
  <c r="F246" i="9"/>
  <c r="F235" i="9"/>
  <c r="F233" i="9"/>
  <c r="F244" i="9"/>
  <c r="F247" i="9"/>
  <c r="F248" i="9"/>
  <c r="F239" i="9"/>
  <c r="F258" i="9"/>
  <c r="F252" i="9"/>
  <c r="F253" i="9"/>
  <c r="F236" i="9"/>
  <c r="F259" i="9"/>
  <c r="F289" i="9"/>
  <c r="F265" i="9"/>
  <c r="F269" i="9"/>
  <c r="F254" i="9"/>
  <c r="F268" i="9"/>
  <c r="F280" i="9"/>
  <c r="F231" i="9"/>
  <c r="F262" i="9"/>
  <c r="F264" i="9"/>
  <c r="F255" i="9"/>
  <c r="F263" i="9"/>
  <c r="F261" i="9"/>
  <c r="F266" i="9"/>
  <c r="F234" i="9"/>
  <c r="F291" i="9"/>
  <c r="F279" i="9"/>
  <c r="F272" i="9"/>
  <c r="F271" i="9"/>
  <c r="F257" i="9"/>
  <c r="F275" i="9"/>
  <c r="F278" i="9"/>
  <c r="F287" i="9"/>
  <c r="F286" i="9"/>
  <c r="F260" i="9"/>
  <c r="F284" i="9"/>
  <c r="F273" i="9"/>
  <c r="F274" i="9"/>
  <c r="F277" i="9"/>
  <c r="F288" i="9"/>
  <c r="F282" i="9"/>
  <c r="F241" i="9"/>
  <c r="F283" i="9"/>
  <c r="F256" i="9"/>
  <c r="F290" i="9"/>
  <c r="F281" i="9"/>
  <c r="F285" i="9"/>
  <c r="F276" i="9"/>
  <c r="F292" i="9"/>
  <c r="F294" i="9"/>
  <c r="F295" i="9"/>
  <c r="F296" i="9"/>
  <c r="F297" i="9"/>
  <c r="F298" i="9"/>
  <c r="F300" i="9"/>
  <c r="F302" i="9"/>
  <c r="F304" i="9"/>
  <c r="F305" i="9"/>
  <c r="F307" i="9"/>
  <c r="F308" i="9"/>
  <c r="F311" i="9"/>
  <c r="F303" i="9"/>
  <c r="F306" i="9"/>
  <c r="F309" i="9"/>
  <c r="F301" i="9"/>
  <c r="F299" i="9"/>
  <c r="F310" i="9"/>
  <c r="F322" i="9"/>
  <c r="F312" i="9"/>
  <c r="F313" i="9"/>
  <c r="F314" i="9"/>
  <c r="F327" i="9"/>
  <c r="F318" i="9"/>
  <c r="F315" i="9"/>
  <c r="F316" i="9"/>
  <c r="F321" i="9"/>
  <c r="F319" i="9"/>
  <c r="F323" i="9"/>
  <c r="F320" i="9"/>
  <c r="F324" i="9"/>
  <c r="F325" i="9"/>
  <c r="F326" i="9"/>
  <c r="F317" i="9"/>
  <c r="F332" i="9"/>
  <c r="F328" i="9"/>
  <c r="F330" i="9"/>
  <c r="F331" i="9"/>
  <c r="F333" i="9"/>
  <c r="F334" i="9"/>
  <c r="F329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3" i="9"/>
  <c r="J49" i="4"/>
  <c r="G49" i="4"/>
  <c r="L49" i="4" s="1"/>
  <c r="F49" i="4"/>
  <c r="Q3" i="14" l="1"/>
  <c r="Q7" i="14"/>
  <c r="Q11" i="14"/>
  <c r="Q15" i="14"/>
  <c r="Q19" i="14"/>
  <c r="Q23" i="14"/>
  <c r="Q27" i="14"/>
  <c r="Q31" i="14"/>
  <c r="Q35" i="14"/>
  <c r="Q39" i="14"/>
  <c r="Q43" i="14"/>
  <c r="Q47" i="14"/>
  <c r="Q51" i="14"/>
  <c r="Q55" i="14"/>
  <c r="Q59" i="14"/>
  <c r="Q63" i="14"/>
  <c r="Q67" i="14"/>
  <c r="AQ43" i="14"/>
  <c r="Q4" i="14"/>
  <c r="Q8" i="14"/>
  <c r="Q12" i="14"/>
  <c r="Q16" i="14"/>
  <c r="Q20" i="14"/>
  <c r="Q24" i="14"/>
  <c r="Q28" i="14"/>
  <c r="Q32" i="14"/>
  <c r="Q36" i="14"/>
  <c r="Q40" i="14"/>
  <c r="Q44" i="14"/>
  <c r="Q48" i="14"/>
  <c r="Q52" i="14"/>
  <c r="Q56" i="14"/>
  <c r="Q60" i="14"/>
  <c r="Q64" i="14"/>
  <c r="Q68" i="14"/>
  <c r="AA43" i="14"/>
  <c r="Q5" i="14"/>
  <c r="Q9" i="14"/>
  <c r="Q13" i="14"/>
  <c r="Q17" i="14"/>
  <c r="Q21" i="14"/>
  <c r="Q25" i="14"/>
  <c r="Q29" i="14"/>
  <c r="Q33" i="14"/>
  <c r="Q37" i="14"/>
  <c r="Q41" i="14"/>
  <c r="Q45" i="14"/>
  <c r="Q49" i="14"/>
  <c r="Q53" i="14"/>
  <c r="Q57" i="14"/>
  <c r="Q61" i="14"/>
  <c r="Q65" i="14"/>
  <c r="Q69" i="14"/>
  <c r="Q6" i="14"/>
  <c r="Q10" i="14"/>
  <c r="Q14" i="14"/>
  <c r="Q18" i="14"/>
  <c r="Q22" i="14"/>
  <c r="Q26" i="14"/>
  <c r="Q30" i="14"/>
  <c r="Q34" i="14"/>
  <c r="Q38" i="14"/>
  <c r="Q42" i="14"/>
  <c r="Q46" i="14"/>
  <c r="Q50" i="14"/>
  <c r="Q54" i="14"/>
  <c r="Q58" i="14"/>
  <c r="Q62" i="14"/>
  <c r="Q66" i="14"/>
  <c r="Q2" i="14"/>
  <c r="BG43" i="14"/>
  <c r="K43" i="14"/>
  <c r="Y43" i="14"/>
  <c r="BA43" i="14"/>
  <c r="AU43" i="14"/>
  <c r="U43" i="14"/>
  <c r="BK43" i="14"/>
  <c r="AC43" i="14"/>
  <c r="AO43" i="14"/>
  <c r="W43" i="14"/>
  <c r="AE43" i="14"/>
  <c r="S43" i="14"/>
  <c r="BC43" i="14"/>
  <c r="AI43" i="14"/>
  <c r="I43" i="14"/>
  <c r="AK43" i="14"/>
  <c r="M43" i="14"/>
  <c r="AM43" i="14"/>
  <c r="AG43" i="14"/>
  <c r="BI43" i="14"/>
  <c r="AW43" i="14"/>
  <c r="O43" i="14"/>
  <c r="AY43" i="14"/>
  <c r="AS43" i="14"/>
  <c r="BE43" i="14"/>
  <c r="F71" i="14"/>
  <c r="BK66" i="14"/>
  <c r="AK19" i="14"/>
  <c r="BK50" i="14"/>
  <c r="BK33" i="14"/>
  <c r="BK17" i="14"/>
  <c r="BI68" i="14"/>
  <c r="BI52" i="14"/>
  <c r="BI35" i="14"/>
  <c r="BI19" i="14"/>
  <c r="BI3" i="14"/>
  <c r="BG55" i="14"/>
  <c r="BG38" i="14"/>
  <c r="BG22" i="14"/>
  <c r="BG6" i="14"/>
  <c r="BE58" i="14"/>
  <c r="BE41" i="14"/>
  <c r="BE25" i="14"/>
  <c r="BE9" i="14"/>
  <c r="BC61" i="14"/>
  <c r="BC45" i="14"/>
  <c r="BC28" i="14"/>
  <c r="BC12" i="14"/>
  <c r="BA64" i="14"/>
  <c r="BK53" i="14"/>
  <c r="BK36" i="14"/>
  <c r="BK20" i="14"/>
  <c r="BK4" i="14"/>
  <c r="BI55" i="14"/>
  <c r="BI38" i="14"/>
  <c r="BI22" i="14"/>
  <c r="BI6" i="14"/>
  <c r="BG58" i="14"/>
  <c r="BG41" i="14"/>
  <c r="BG25" i="14"/>
  <c r="BG9" i="14"/>
  <c r="BE61" i="14"/>
  <c r="BE45" i="14"/>
  <c r="BE28" i="14"/>
  <c r="BE12" i="14"/>
  <c r="BC64" i="14"/>
  <c r="BC48" i="14"/>
  <c r="BC31" i="14"/>
  <c r="BC15" i="14"/>
  <c r="BA67" i="14"/>
  <c r="BK60" i="14"/>
  <c r="BK44" i="14"/>
  <c r="BK27" i="14"/>
  <c r="BK11" i="14"/>
  <c r="BI62" i="14"/>
  <c r="BI46" i="14"/>
  <c r="BI29" i="14"/>
  <c r="BI13" i="14"/>
  <c r="BG65" i="14"/>
  <c r="BG49" i="14"/>
  <c r="BG32" i="14"/>
  <c r="BG16" i="14"/>
  <c r="BE68" i="14"/>
  <c r="BA60" i="14"/>
  <c r="BA44" i="14"/>
  <c r="BA27" i="14"/>
  <c r="BA11" i="14"/>
  <c r="AY63" i="14"/>
  <c r="AY47" i="14"/>
  <c r="AY30" i="14"/>
  <c r="AY14" i="14"/>
  <c r="AW66" i="14"/>
  <c r="AW50" i="14"/>
  <c r="AW33" i="14"/>
  <c r="AW17" i="14"/>
  <c r="AU69" i="14"/>
  <c r="AU53" i="14"/>
  <c r="BA59" i="14"/>
  <c r="BA42" i="14"/>
  <c r="BA26" i="14"/>
  <c r="BA10" i="14"/>
  <c r="AY62" i="14"/>
  <c r="AY46" i="14"/>
  <c r="AY29" i="14"/>
  <c r="AY13" i="14"/>
  <c r="AW65" i="14"/>
  <c r="AW49" i="14"/>
  <c r="AW32" i="14"/>
  <c r="AW16" i="14"/>
  <c r="AU68" i="14"/>
  <c r="AU52" i="14"/>
  <c r="AU35" i="14"/>
  <c r="AU19" i="14"/>
  <c r="AU3" i="14"/>
  <c r="AS55" i="14"/>
  <c r="AS38" i="14"/>
  <c r="AS22" i="14"/>
  <c r="AS6" i="14"/>
  <c r="AQ58" i="14"/>
  <c r="BE39" i="14"/>
  <c r="BE23" i="14"/>
  <c r="BE7" i="14"/>
  <c r="BC59" i="14"/>
  <c r="BC42" i="14"/>
  <c r="BC26" i="14"/>
  <c r="BC10" i="14"/>
  <c r="BA62" i="14"/>
  <c r="BA46" i="14"/>
  <c r="BA29" i="14"/>
  <c r="BA13" i="14"/>
  <c r="AY65" i="14"/>
  <c r="AY49" i="14"/>
  <c r="AY32" i="14"/>
  <c r="AY16" i="14"/>
  <c r="AW68" i="14"/>
  <c r="AW52" i="14"/>
  <c r="AW35" i="14"/>
  <c r="AU36" i="14"/>
  <c r="AU20" i="14"/>
  <c r="AU4" i="14"/>
  <c r="AS56" i="14"/>
  <c r="AS39" i="14"/>
  <c r="AS23" i="14"/>
  <c r="AS7" i="14"/>
  <c r="AQ59" i="14"/>
  <c r="AQ42" i="14"/>
  <c r="AQ26" i="14"/>
  <c r="AQ10" i="14"/>
  <c r="AO62" i="14"/>
  <c r="AO46" i="14"/>
  <c r="AO29" i="14"/>
  <c r="AO13" i="14"/>
  <c r="AM65" i="14"/>
  <c r="AM49" i="14"/>
  <c r="AM32" i="14"/>
  <c r="AM16" i="14"/>
  <c r="AK68" i="14"/>
  <c r="AK52" i="14"/>
  <c r="AK35" i="14"/>
  <c r="AQ41" i="14"/>
  <c r="AQ25" i="14"/>
  <c r="AQ9" i="14"/>
  <c r="AO61" i="14"/>
  <c r="AO45" i="14"/>
  <c r="AO28" i="14"/>
  <c r="AO12" i="14"/>
  <c r="AM64" i="14"/>
  <c r="AM48" i="14"/>
  <c r="AM31" i="14"/>
  <c r="AM15" i="14"/>
  <c r="AK67" i="14"/>
  <c r="AK51" i="14"/>
  <c r="AK34" i="14"/>
  <c r="AK18" i="14"/>
  <c r="AI62" i="14"/>
  <c r="AI9" i="14"/>
  <c r="I2" i="14"/>
  <c r="I37" i="14"/>
  <c r="K11" i="14"/>
  <c r="K48" i="14"/>
  <c r="M20" i="14"/>
  <c r="M57" i="14"/>
  <c r="O25" i="14"/>
  <c r="O66" i="14"/>
  <c r="S11" i="14"/>
  <c r="S39" i="14"/>
  <c r="U20" i="14"/>
  <c r="U57" i="14"/>
  <c r="W29" i="14"/>
  <c r="W62" i="14"/>
  <c r="Y38" i="14"/>
  <c r="AA19" i="14"/>
  <c r="I62" i="14"/>
  <c r="K19" i="14"/>
  <c r="K64" i="14"/>
  <c r="M40" i="14"/>
  <c r="O17" i="14"/>
  <c r="O62" i="14"/>
  <c r="S15" i="14"/>
  <c r="S56" i="14"/>
  <c r="U36" i="14"/>
  <c r="W5" i="14"/>
  <c r="W66" i="14"/>
  <c r="Y55" i="14"/>
  <c r="AA35" i="14"/>
  <c r="I66" i="14"/>
  <c r="I21" i="14"/>
  <c r="K35" i="14"/>
  <c r="M49" i="14"/>
  <c r="O58" i="14"/>
  <c r="U4" i="14"/>
  <c r="W13" i="14"/>
  <c r="Y2" i="14"/>
  <c r="Y47" i="14"/>
  <c r="AA23" i="14"/>
  <c r="AC16" i="14"/>
  <c r="AE13" i="14"/>
  <c r="AE54" i="14"/>
  <c r="AG34" i="14"/>
  <c r="AI23" i="14"/>
  <c r="AK16" i="14"/>
  <c r="AM9" i="14"/>
  <c r="AO6" i="14"/>
  <c r="AQ3" i="14"/>
  <c r="AQ68" i="14"/>
  <c r="AS65" i="14"/>
  <c r="AU62" i="14"/>
  <c r="AW59" i="14"/>
  <c r="AY56" i="14"/>
  <c r="BA53" i="14"/>
  <c r="BC46" i="14"/>
  <c r="AC49" i="14"/>
  <c r="AI15" i="14"/>
  <c r="AK12" i="14"/>
  <c r="AM13" i="14"/>
  <c r="AO10" i="14"/>
  <c r="AQ7" i="14"/>
  <c r="AS4" i="14"/>
  <c r="AS69" i="14"/>
  <c r="AU66" i="14"/>
  <c r="AW63" i="14"/>
  <c r="AY60" i="14"/>
  <c r="BA61" i="14"/>
  <c r="BC58" i="14"/>
  <c r="BE47" i="14"/>
  <c r="BG27" i="14"/>
  <c r="BI8" i="14"/>
  <c r="BI57" i="14"/>
  <c r="BK42" i="14"/>
  <c r="AC28" i="14"/>
  <c r="AE21" i="14"/>
  <c r="AE58" i="14"/>
  <c r="AG38" i="14"/>
  <c r="AI27" i="14"/>
  <c r="AK24" i="14"/>
  <c r="AM21" i="14"/>
  <c r="AO18" i="14"/>
  <c r="AQ15" i="14"/>
  <c r="I58" i="14"/>
  <c r="I25" i="14"/>
  <c r="K15" i="14"/>
  <c r="K56" i="14"/>
  <c r="M28" i="14"/>
  <c r="M69" i="14"/>
  <c r="O37" i="14"/>
  <c r="S19" i="14"/>
  <c r="S52" i="14"/>
  <c r="U28" i="14"/>
  <c r="U69" i="14"/>
  <c r="W37" i="14"/>
  <c r="Y6" i="14"/>
  <c r="Y51" i="14"/>
  <c r="AA31" i="14"/>
  <c r="I33" i="14"/>
  <c r="K31" i="14"/>
  <c r="M4" i="14"/>
  <c r="M53" i="14"/>
  <c r="O29" i="14"/>
  <c r="S27" i="14"/>
  <c r="S68" i="14"/>
  <c r="U45" i="14"/>
  <c r="W17" i="14"/>
  <c r="Y10" i="14"/>
  <c r="Y67" i="14"/>
  <c r="AA48" i="14"/>
  <c r="I54" i="14"/>
  <c r="I9" i="14"/>
  <c r="K60" i="14"/>
  <c r="M61" i="14"/>
  <c r="S7" i="14"/>
  <c r="U16" i="14"/>
  <c r="W41" i="14"/>
  <c r="Y18" i="14"/>
  <c r="Y59" i="14"/>
  <c r="AA39" i="14"/>
  <c r="AC24" i="14"/>
  <c r="AE25" i="14"/>
  <c r="AE62" i="14"/>
  <c r="AG47" i="14"/>
  <c r="AI39" i="14"/>
  <c r="AK32" i="14"/>
  <c r="AM25" i="14"/>
  <c r="AO22" i="14"/>
  <c r="AQ19" i="14"/>
  <c r="AS16" i="14"/>
  <c r="AU13" i="14"/>
  <c r="AW10" i="14"/>
  <c r="AY7" i="14"/>
  <c r="BA4" i="14"/>
  <c r="BA69" i="14"/>
  <c r="BC66" i="14"/>
  <c r="AC65" i="14"/>
  <c r="AI31" i="14"/>
  <c r="AK28" i="14"/>
  <c r="AM29" i="14"/>
  <c r="AO26" i="14"/>
  <c r="AQ23" i="14"/>
  <c r="AS20" i="14"/>
  <c r="AU17" i="14"/>
  <c r="AW18" i="14"/>
  <c r="AY15" i="14"/>
  <c r="BA12" i="14"/>
  <c r="BC13" i="14"/>
  <c r="I50" i="14"/>
  <c r="I13" i="14"/>
  <c r="K27" i="14"/>
  <c r="K68" i="14"/>
  <c r="M36" i="14"/>
  <c r="O5" i="14"/>
  <c r="O46" i="14"/>
  <c r="S23" i="14"/>
  <c r="S64" i="14"/>
  <c r="U40" i="14"/>
  <c r="W9" i="14"/>
  <c r="W46" i="14"/>
  <c r="Y14" i="14"/>
  <c r="Y63" i="14"/>
  <c r="I46" i="14"/>
  <c r="M45" i="14"/>
  <c r="W21" i="14"/>
  <c r="AA44" i="14"/>
  <c r="K44" i="14"/>
  <c r="M65" i="14"/>
  <c r="S35" i="14"/>
  <c r="U53" i="14"/>
  <c r="Y22" i="14"/>
  <c r="AA60" i="14"/>
  <c r="K7" i="14"/>
  <c r="O21" i="14"/>
  <c r="S48" i="14"/>
  <c r="W50" i="14"/>
  <c r="AA3" i="14"/>
  <c r="AC40" i="14"/>
  <c r="AG6" i="14"/>
  <c r="AI56" i="14"/>
  <c r="AM41" i="14"/>
  <c r="AQ35" i="14"/>
  <c r="AU29" i="14"/>
  <c r="AY23" i="14"/>
  <c r="BC17" i="14"/>
  <c r="AE9" i="14"/>
  <c r="AK45" i="14"/>
  <c r="AO42" i="14"/>
  <c r="AS36" i="14"/>
  <c r="AW34" i="14"/>
  <c r="BA28" i="14"/>
  <c r="BE6" i="14"/>
  <c r="BG3" i="14"/>
  <c r="BG64" i="14"/>
  <c r="BI69" i="14"/>
  <c r="BK67" i="14"/>
  <c r="AE5" i="14"/>
  <c r="AE66" i="14"/>
  <c r="AG63" i="14"/>
  <c r="AK8" i="14"/>
  <c r="AM37" i="14"/>
  <c r="AO51" i="14"/>
  <c r="K3" i="14"/>
  <c r="O13" i="14"/>
  <c r="S31" i="14"/>
  <c r="W54" i="14"/>
  <c r="AA56" i="14"/>
  <c r="K52" i="14"/>
  <c r="O9" i="14"/>
  <c r="S44" i="14"/>
  <c r="U61" i="14"/>
  <c r="Y42" i="14"/>
  <c r="AA68" i="14"/>
  <c r="K23" i="14"/>
  <c r="O33" i="14"/>
  <c r="S60" i="14"/>
  <c r="W58" i="14"/>
  <c r="AA15" i="14"/>
  <c r="AC57" i="14"/>
  <c r="AG22" i="14"/>
  <c r="AK4" i="14"/>
  <c r="AM58" i="14"/>
  <c r="AQ52" i="14"/>
  <c r="AU46" i="14"/>
  <c r="AY39" i="14"/>
  <c r="BC33" i="14"/>
  <c r="AG67" i="14"/>
  <c r="AK61" i="14"/>
  <c r="AO59" i="14"/>
  <c r="AS53" i="14"/>
  <c r="AW51" i="14"/>
  <c r="BA45" i="14"/>
  <c r="BE18" i="14"/>
  <c r="BG15" i="14"/>
  <c r="BI20" i="14"/>
  <c r="BK14" i="14"/>
  <c r="AC8" i="14"/>
  <c r="AE29" i="14"/>
  <c r="AG10" i="14"/>
  <c r="AI11" i="14"/>
  <c r="AK40" i="14"/>
  <c r="AM54" i="14"/>
  <c r="AO67" i="14"/>
  <c r="AS12" i="14"/>
  <c r="AU9" i="14"/>
  <c r="AW6" i="14"/>
  <c r="AY3" i="14"/>
  <c r="AY68" i="14"/>
  <c r="BA65" i="14"/>
  <c r="BC62" i="14"/>
  <c r="BE42" i="14"/>
  <c r="BG19" i="14"/>
  <c r="K39" i="14"/>
  <c r="O54" i="14"/>
  <c r="U8" i="14"/>
  <c r="Y30" i="14"/>
  <c r="I17" i="14"/>
  <c r="M16" i="14"/>
  <c r="O41" i="14"/>
  <c r="U12" i="14"/>
  <c r="W25" i="14"/>
  <c r="AA11" i="14"/>
  <c r="I41" i="14"/>
  <c r="M12" i="14"/>
  <c r="U32" i="14"/>
  <c r="Y26" i="14"/>
  <c r="AA52" i="14"/>
  <c r="AE33" i="14"/>
  <c r="AG59" i="14"/>
  <c r="AK49" i="14"/>
  <c r="AO38" i="14"/>
  <c r="AS32" i="14"/>
  <c r="AW26" i="14"/>
  <c r="BA20" i="14"/>
  <c r="AC12" i="14"/>
  <c r="AI48" i="14"/>
  <c r="AM46" i="14"/>
  <c r="AQ39" i="14"/>
  <c r="AU33" i="14"/>
  <c r="AY27" i="14"/>
  <c r="BC25" i="14"/>
  <c r="BE34" i="14"/>
  <c r="BG39" i="14"/>
  <c r="BI32" i="14"/>
  <c r="BK30" i="14"/>
  <c r="AC45" i="14"/>
  <c r="AE41" i="14"/>
  <c r="AG26" i="14"/>
  <c r="AI44" i="14"/>
  <c r="AK57" i="14"/>
  <c r="AO2" i="14"/>
  <c r="AQ31" i="14"/>
  <c r="AS28" i="14"/>
  <c r="AU25" i="14"/>
  <c r="AW22" i="14"/>
  <c r="AY19" i="14"/>
  <c r="BA16" i="14"/>
  <c r="BC9" i="14"/>
  <c r="BE10" i="14"/>
  <c r="BE55" i="14"/>
  <c r="BG31" i="14"/>
  <c r="BI12" i="14"/>
  <c r="BI61" i="14"/>
  <c r="BK38" i="14"/>
  <c r="AC20" i="14"/>
  <c r="AE17" i="14"/>
  <c r="AG18" i="14"/>
  <c r="AI3" i="14"/>
  <c r="AI68" i="14"/>
  <c r="AK69" i="14"/>
  <c r="AM66" i="14"/>
  <c r="AO63" i="14"/>
  <c r="AQ60" i="14"/>
  <c r="AS57" i="14"/>
  <c r="AU54" i="14"/>
  <c r="AW47" i="14"/>
  <c r="AY44" i="14"/>
  <c r="BA40" i="14"/>
  <c r="BC37" i="14"/>
  <c r="BE26" i="14"/>
  <c r="BG11" i="14"/>
  <c r="BG60" i="14"/>
  <c r="BI40" i="14"/>
  <c r="BK22" i="14"/>
  <c r="I65" i="14"/>
  <c r="I20" i="14"/>
  <c r="K32" i="14"/>
  <c r="I45" i="14"/>
  <c r="K12" i="14"/>
  <c r="I61" i="14"/>
  <c r="I12" i="14"/>
  <c r="K40" i="14"/>
  <c r="M13" i="14"/>
  <c r="M62" i="14"/>
  <c r="O47" i="14"/>
  <c r="M8" i="14"/>
  <c r="I5" i="14"/>
  <c r="U24" i="14"/>
  <c r="M24" i="14"/>
  <c r="AA64" i="14"/>
  <c r="AO55" i="14"/>
  <c r="AC32" i="14"/>
  <c r="AU50" i="14"/>
  <c r="BG52" i="14"/>
  <c r="AE50" i="14"/>
  <c r="AO34" i="14"/>
  <c r="AS61" i="14"/>
  <c r="AW55" i="14"/>
  <c r="BA49" i="14"/>
  <c r="BE30" i="14"/>
  <c r="BG56" i="14"/>
  <c r="BI49" i="14"/>
  <c r="BK51" i="14"/>
  <c r="AC53" i="14"/>
  <c r="AG14" i="14"/>
  <c r="AI19" i="14"/>
  <c r="AK36" i="14"/>
  <c r="AM50" i="14"/>
  <c r="AQ11" i="14"/>
  <c r="AS24" i="14"/>
  <c r="AU37" i="14"/>
  <c r="AW67" i="14"/>
  <c r="BA8" i="14"/>
  <c r="BC21" i="14"/>
  <c r="BE38" i="14"/>
  <c r="BG35" i="14"/>
  <c r="BI28" i="14"/>
  <c r="BK34" i="14"/>
  <c r="I40" i="14"/>
  <c r="K20" i="14"/>
  <c r="I28" i="14"/>
  <c r="K36" i="14"/>
  <c r="I24" i="14"/>
  <c r="K45" i="14"/>
  <c r="M37" i="14"/>
  <c r="O34" i="14"/>
  <c r="S12" i="14"/>
  <c r="S61" i="14"/>
  <c r="U41" i="14"/>
  <c r="W26" i="14"/>
  <c r="Y7" i="14"/>
  <c r="Y56" i="14"/>
  <c r="AA45" i="14"/>
  <c r="M29" i="14"/>
  <c r="O6" i="14"/>
  <c r="O55" i="14"/>
  <c r="S16" i="14"/>
  <c r="S69" i="14"/>
  <c r="U50" i="14"/>
  <c r="W30" i="14"/>
  <c r="Y11" i="14"/>
  <c r="Y60" i="14"/>
  <c r="AA40" i="14"/>
  <c r="M33" i="14"/>
  <c r="O14" i="14"/>
  <c r="O63" i="14"/>
  <c r="S20" i="14"/>
  <c r="S65" i="14"/>
  <c r="U46" i="14"/>
  <c r="W22" i="14"/>
  <c r="Y3" i="14"/>
  <c r="Y52" i="14"/>
  <c r="AA32" i="14"/>
  <c r="AC5" i="14"/>
  <c r="AC33" i="14"/>
  <c r="AC50" i="14"/>
  <c r="AA69" i="14"/>
  <c r="I68" i="14"/>
  <c r="I52" i="14"/>
  <c r="I63" i="14"/>
  <c r="I47" i="14"/>
  <c r="AE2" i="14"/>
  <c r="AE18" i="14"/>
  <c r="AE34" i="14"/>
  <c r="AE51" i="14"/>
  <c r="AE67" i="14"/>
  <c r="AG15" i="14"/>
  <c r="AG31" i="14"/>
  <c r="AG48" i="14"/>
  <c r="AG64" i="14"/>
  <c r="AI12" i="14"/>
  <c r="AI28" i="14"/>
  <c r="AI45" i="14"/>
  <c r="AI61" i="14"/>
  <c r="AK9" i="14"/>
  <c r="AK25" i="14"/>
  <c r="AK41" i="14"/>
  <c r="AK58" i="14"/>
  <c r="AM6" i="14"/>
  <c r="AM22" i="14"/>
  <c r="AM38" i="14"/>
  <c r="AM55" i="14"/>
  <c r="I35" i="14"/>
  <c r="I19" i="14"/>
  <c r="I3" i="14"/>
  <c r="K17" i="14"/>
  <c r="K33" i="14"/>
  <c r="K50" i="14"/>
  <c r="K66" i="14"/>
  <c r="M14" i="14"/>
  <c r="M30" i="14"/>
  <c r="M47" i="14"/>
  <c r="M63" i="14"/>
  <c r="O11" i="14"/>
  <c r="O27" i="14"/>
  <c r="O44" i="14"/>
  <c r="O60" i="14"/>
  <c r="S5" i="14"/>
  <c r="S21" i="14"/>
  <c r="S37" i="14"/>
  <c r="S54" i="14"/>
  <c r="U2" i="14"/>
  <c r="U18" i="14"/>
  <c r="U34" i="14"/>
  <c r="U51" i="14"/>
  <c r="U67" i="14"/>
  <c r="W15" i="14"/>
  <c r="W31" i="14"/>
  <c r="W48" i="14"/>
  <c r="W64" i="14"/>
  <c r="Y12" i="14"/>
  <c r="I30" i="14"/>
  <c r="I14" i="14"/>
  <c r="K6" i="14"/>
  <c r="K22" i="14"/>
  <c r="K38" i="14"/>
  <c r="K55" i="14"/>
  <c r="M3" i="14"/>
  <c r="M19" i="14"/>
  <c r="M35" i="14"/>
  <c r="M52" i="14"/>
  <c r="M68" i="14"/>
  <c r="O16" i="14"/>
  <c r="O32" i="14"/>
  <c r="O49" i="14"/>
  <c r="O65" i="14"/>
  <c r="S10" i="14"/>
  <c r="S26" i="14"/>
  <c r="S42" i="14"/>
  <c r="M32" i="14"/>
  <c r="W33" i="14"/>
  <c r="AE46" i="14"/>
  <c r="AS49" i="14"/>
  <c r="AI64" i="14"/>
  <c r="AY48" i="14"/>
  <c r="BI45" i="14"/>
  <c r="AG51" i="14"/>
  <c r="AQ48" i="14"/>
  <c r="AU41" i="14"/>
  <c r="AY35" i="14"/>
  <c r="BC29" i="14"/>
  <c r="BE67" i="14"/>
  <c r="BG68" i="14"/>
  <c r="BK6" i="14"/>
  <c r="BK63" i="14"/>
  <c r="AC69" i="14"/>
  <c r="AG30" i="14"/>
  <c r="AI35" i="14"/>
  <c r="AK53" i="14"/>
  <c r="AO14" i="14"/>
  <c r="AQ27" i="14"/>
  <c r="AS40" i="14"/>
  <c r="AW2" i="14"/>
  <c r="AY11" i="14"/>
  <c r="BA24" i="14"/>
  <c r="BC54" i="14"/>
  <c r="BE51" i="14"/>
  <c r="BG48" i="14"/>
  <c r="BI53" i="14"/>
  <c r="BK47" i="14"/>
  <c r="I32" i="14"/>
  <c r="K53" i="14"/>
  <c r="I16" i="14"/>
  <c r="K49" i="14"/>
  <c r="K4" i="14"/>
  <c r="K57" i="14"/>
  <c r="M50" i="14"/>
  <c r="O59" i="14"/>
  <c r="S24" i="14"/>
  <c r="U5" i="14"/>
  <c r="U54" i="14"/>
  <c r="W38" i="14"/>
  <c r="Y19" i="14"/>
  <c r="Y68" i="14"/>
  <c r="K61" i="14"/>
  <c r="M41" i="14"/>
  <c r="O18" i="14"/>
  <c r="O67" i="14"/>
  <c r="S32" i="14"/>
  <c r="U13" i="14"/>
  <c r="U62" i="14"/>
  <c r="W42" i="14"/>
  <c r="Y23" i="14"/>
  <c r="AA4" i="14"/>
  <c r="K65" i="14"/>
  <c r="M46" i="14"/>
  <c r="O26" i="14"/>
  <c r="S28" i="14"/>
  <c r="U9" i="14"/>
  <c r="U58" i="14"/>
  <c r="W34" i="14"/>
  <c r="Y15" i="14"/>
  <c r="Y64" i="14"/>
  <c r="AA36" i="14"/>
  <c r="AC13" i="14"/>
  <c r="AC37" i="14"/>
  <c r="AC54" i="14"/>
  <c r="AC9" i="14"/>
  <c r="I64" i="14"/>
  <c r="I48" i="14"/>
  <c r="I59" i="14"/>
  <c r="AC58" i="14"/>
  <c r="AE6" i="14"/>
  <c r="AE22" i="14"/>
  <c r="AE38" i="14"/>
  <c r="AE55" i="14"/>
  <c r="AG3" i="14"/>
  <c r="AG19" i="14"/>
  <c r="AG35" i="14"/>
  <c r="AG52" i="14"/>
  <c r="AG68" i="14"/>
  <c r="AI16" i="14"/>
  <c r="AI32" i="14"/>
  <c r="AI49" i="14"/>
  <c r="AI65" i="14"/>
  <c r="AK13" i="14"/>
  <c r="AK29" i="14"/>
  <c r="AK46" i="14"/>
  <c r="AK62" i="14"/>
  <c r="AM10" i="14"/>
  <c r="AM26" i="14"/>
  <c r="AM42" i="14"/>
  <c r="AM59" i="14"/>
  <c r="I31" i="14"/>
  <c r="I15" i="14"/>
  <c r="K5" i="14"/>
  <c r="K21" i="14"/>
  <c r="K37" i="14"/>
  <c r="K54" i="14"/>
  <c r="M2" i="14"/>
  <c r="M18" i="14"/>
  <c r="M34" i="14"/>
  <c r="M51" i="14"/>
  <c r="M67" i="14"/>
  <c r="O15" i="14"/>
  <c r="O31" i="14"/>
  <c r="O48" i="14"/>
  <c r="O64" i="14"/>
  <c r="S9" i="14"/>
  <c r="S25" i="14"/>
  <c r="S41" i="14"/>
  <c r="S58" i="14"/>
  <c r="U6" i="14"/>
  <c r="U22" i="14"/>
  <c r="U38" i="14"/>
  <c r="U55" i="14"/>
  <c r="W3" i="14"/>
  <c r="W19" i="14"/>
  <c r="W35" i="14"/>
  <c r="W52" i="14"/>
  <c r="W68" i="14"/>
  <c r="I42" i="14"/>
  <c r="I26" i="14"/>
  <c r="I10" i="14"/>
  <c r="K10" i="14"/>
  <c r="K26" i="14"/>
  <c r="K42" i="14"/>
  <c r="K59" i="14"/>
  <c r="M7" i="14"/>
  <c r="M23" i="14"/>
  <c r="M39" i="14"/>
  <c r="M56" i="14"/>
  <c r="O4" i="14"/>
  <c r="O20" i="14"/>
  <c r="O36" i="14"/>
  <c r="O53" i="14"/>
  <c r="O69" i="14"/>
  <c r="U49" i="14"/>
  <c r="O50" i="14"/>
  <c r="AA27" i="14"/>
  <c r="U65" i="14"/>
  <c r="AI7" i="14"/>
  <c r="AW42" i="14"/>
  <c r="AM62" i="14"/>
  <c r="BC41" i="14"/>
  <c r="BK55" i="14"/>
  <c r="AI60" i="14"/>
  <c r="AQ64" i="14"/>
  <c r="AU58" i="14"/>
  <c r="AY52" i="14"/>
  <c r="BC50" i="14"/>
  <c r="BG7" i="14"/>
  <c r="BI24" i="14"/>
  <c r="BK18" i="14"/>
  <c r="AC4" i="14"/>
  <c r="AE37" i="14"/>
  <c r="AG42" i="14"/>
  <c r="AI52" i="14"/>
  <c r="AM17" i="14"/>
  <c r="AO30" i="14"/>
  <c r="AQ44" i="14"/>
  <c r="AU5" i="14"/>
  <c r="AW14" i="14"/>
  <c r="AY31" i="14"/>
  <c r="BA57" i="14"/>
  <c r="BE2" i="14"/>
  <c r="BE63" i="14"/>
  <c r="BI4" i="14"/>
  <c r="BI65" i="14"/>
  <c r="BK59" i="14"/>
  <c r="I4" i="14"/>
  <c r="I69" i="14"/>
  <c r="I8" i="14"/>
  <c r="I49" i="14"/>
  <c r="K16" i="14"/>
  <c r="K69" i="14"/>
  <c r="O10" i="14"/>
  <c r="S36" i="14"/>
  <c r="U17" i="14"/>
  <c r="U66" i="14"/>
  <c r="W51" i="14"/>
  <c r="Y31" i="14"/>
  <c r="AA12" i="14"/>
  <c r="M5" i="14"/>
  <c r="M54" i="14"/>
  <c r="O30" i="14"/>
  <c r="S45" i="14"/>
  <c r="U25" i="14"/>
  <c r="W6" i="14"/>
  <c r="W55" i="14"/>
  <c r="Y35" i="14"/>
  <c r="AA16" i="14"/>
  <c r="M9" i="14"/>
  <c r="M58" i="14"/>
  <c r="O38" i="14"/>
  <c r="S40" i="14"/>
  <c r="U21" i="14"/>
  <c r="W2" i="14"/>
  <c r="W47" i="14"/>
  <c r="Y27" i="14"/>
  <c r="AA8" i="14"/>
  <c r="AA53" i="14"/>
  <c r="AC21" i="14"/>
  <c r="AC41" i="14"/>
  <c r="AA49" i="14"/>
  <c r="AC17" i="14"/>
  <c r="I60" i="14"/>
  <c r="AA57" i="14"/>
  <c r="I55" i="14"/>
  <c r="AC62" i="14"/>
  <c r="AE10" i="14"/>
  <c r="AE26" i="14"/>
  <c r="AE42" i="14"/>
  <c r="AE59" i="14"/>
  <c r="AG7" i="14"/>
  <c r="AG23" i="14"/>
  <c r="AG39" i="14"/>
  <c r="AG56" i="14"/>
  <c r="AI4" i="14"/>
  <c r="AI20" i="14"/>
  <c r="AI36" i="14"/>
  <c r="AI53" i="14"/>
  <c r="AI69" i="14"/>
  <c r="AK17" i="14"/>
  <c r="AK33" i="14"/>
  <c r="AK50" i="14"/>
  <c r="AK66" i="14"/>
  <c r="AM14" i="14"/>
  <c r="AM30" i="14"/>
  <c r="AM47" i="14"/>
  <c r="I44" i="14"/>
  <c r="I27" i="14"/>
  <c r="I11" i="14"/>
  <c r="K9" i="14"/>
  <c r="K25" i="14"/>
  <c r="K41" i="14"/>
  <c r="K58" i="14"/>
  <c r="M6" i="14"/>
  <c r="M22" i="14"/>
  <c r="M38" i="14"/>
  <c r="M55" i="14"/>
  <c r="O3" i="14"/>
  <c r="O19" i="14"/>
  <c r="O35" i="14"/>
  <c r="O52" i="14"/>
  <c r="O68" i="14"/>
  <c r="S13" i="14"/>
  <c r="S29" i="14"/>
  <c r="S46" i="14"/>
  <c r="S62" i="14"/>
  <c r="U10" i="14"/>
  <c r="U26" i="14"/>
  <c r="U42" i="14"/>
  <c r="U59" i="14"/>
  <c r="W7" i="14"/>
  <c r="W23" i="14"/>
  <c r="W39" i="14"/>
  <c r="W56" i="14"/>
  <c r="Y4" i="14"/>
  <c r="I38" i="14"/>
  <c r="I22" i="14"/>
  <c r="I6" i="14"/>
  <c r="K14" i="14"/>
  <c r="K30" i="14"/>
  <c r="K47" i="14"/>
  <c r="K63" i="14"/>
  <c r="M11" i="14"/>
  <c r="M27" i="14"/>
  <c r="M44" i="14"/>
  <c r="M60" i="14"/>
  <c r="O8" i="14"/>
  <c r="O24" i="14"/>
  <c r="O40" i="14"/>
  <c r="O57" i="14"/>
  <c r="S2" i="14"/>
  <c r="S18" i="14"/>
  <c r="S34" i="14"/>
  <c r="S51" i="14"/>
  <c r="S67" i="14"/>
  <c r="U15" i="14"/>
  <c r="U31" i="14"/>
  <c r="U48" i="14"/>
  <c r="U64" i="14"/>
  <c r="W12" i="14"/>
  <c r="W28" i="14"/>
  <c r="W45" i="14"/>
  <c r="W61" i="14"/>
  <c r="Y9" i="14"/>
  <c r="Y25" i="14"/>
  <c r="Y41" i="14"/>
  <c r="Y58" i="14"/>
  <c r="AA6" i="14"/>
  <c r="AA22" i="14"/>
  <c r="AA7" i="14"/>
  <c r="S3" i="14"/>
  <c r="I29" i="14"/>
  <c r="Y34" i="14"/>
  <c r="AK65" i="14"/>
  <c r="BA36" i="14"/>
  <c r="AQ56" i="14"/>
  <c r="BE59" i="14"/>
  <c r="AC61" i="14"/>
  <c r="AM5" i="14"/>
  <c r="AS45" i="14"/>
  <c r="AW38" i="14"/>
  <c r="BA32" i="14"/>
  <c r="BE22" i="14"/>
  <c r="BG44" i="14"/>
  <c r="BI36" i="14"/>
  <c r="BK26" i="14"/>
  <c r="AC36" i="14"/>
  <c r="AG2" i="14"/>
  <c r="AG55" i="14"/>
  <c r="AK20" i="14"/>
  <c r="AM33" i="14"/>
  <c r="AO47" i="14"/>
  <c r="AS8" i="14"/>
  <c r="AU21" i="14"/>
  <c r="AW30" i="14"/>
  <c r="AY64" i="14"/>
  <c r="BC5" i="14"/>
  <c r="BE14" i="14"/>
  <c r="BG23" i="14"/>
  <c r="BI16" i="14"/>
  <c r="BK10" i="14"/>
  <c r="I57" i="14"/>
  <c r="K8" i="14"/>
  <c r="I53" i="14"/>
  <c r="K24" i="14"/>
  <c r="I36" i="14"/>
  <c r="K28" i="14"/>
  <c r="M25" i="14"/>
  <c r="O22" i="14"/>
  <c r="S49" i="14"/>
  <c r="U29" i="14"/>
  <c r="W14" i="14"/>
  <c r="W63" i="14"/>
  <c r="Y44" i="14"/>
  <c r="AA28" i="14"/>
  <c r="M17" i="14"/>
  <c r="M66" i="14"/>
  <c r="O42" i="14"/>
  <c r="S4" i="14"/>
  <c r="S57" i="14"/>
  <c r="U37" i="14"/>
  <c r="W18" i="14"/>
  <c r="W67" i="14"/>
  <c r="Y48" i="14"/>
  <c r="AA24" i="14"/>
  <c r="M21" i="14"/>
  <c r="O2" i="14"/>
  <c r="O51" i="14"/>
  <c r="S8" i="14"/>
  <c r="S53" i="14"/>
  <c r="U33" i="14"/>
  <c r="W10" i="14"/>
  <c r="W59" i="14"/>
  <c r="Y39" i="14"/>
  <c r="AA20" i="14"/>
  <c r="AA65" i="14"/>
  <c r="AC29" i="14"/>
  <c r="AC46" i="14"/>
  <c r="AA61" i="14"/>
  <c r="I51" i="14"/>
  <c r="AE47" i="14"/>
  <c r="AG44" i="14"/>
  <c r="AI40" i="14"/>
  <c r="AK37" i="14"/>
  <c r="AM34" i="14"/>
  <c r="I7" i="14"/>
  <c r="K62" i="14"/>
  <c r="M59" i="14"/>
  <c r="O56" i="14"/>
  <c r="S50" i="14"/>
  <c r="U47" i="14"/>
  <c r="W44" i="14"/>
  <c r="I18" i="14"/>
  <c r="K51" i="14"/>
  <c r="M48" i="14"/>
  <c r="O45" i="14"/>
  <c r="S22" i="14"/>
  <c r="S55" i="14"/>
  <c r="U7" i="14"/>
  <c r="U27" i="14"/>
  <c r="U52" i="14"/>
  <c r="W4" i="14"/>
  <c r="W24" i="14"/>
  <c r="W49" i="14"/>
  <c r="W69" i="14"/>
  <c r="Y21" i="14"/>
  <c r="Y46" i="14"/>
  <c r="Y66" i="14"/>
  <c r="AA18" i="14"/>
  <c r="AO3" i="14"/>
  <c r="AO19" i="14"/>
  <c r="AO35" i="14"/>
  <c r="AO52" i="14"/>
  <c r="AO68" i="14"/>
  <c r="AQ16" i="14"/>
  <c r="AQ32" i="14"/>
  <c r="AQ49" i="14"/>
  <c r="AQ65" i="14"/>
  <c r="AS13" i="14"/>
  <c r="AS29" i="14"/>
  <c r="AS46" i="14"/>
  <c r="AS62" i="14"/>
  <c r="AU10" i="14"/>
  <c r="AU26" i="14"/>
  <c r="AU42" i="14"/>
  <c r="AU59" i="14"/>
  <c r="Y24" i="14"/>
  <c r="Y40" i="14"/>
  <c r="Y57" i="14"/>
  <c r="AA5" i="14"/>
  <c r="AA21" i="14"/>
  <c r="AA37" i="14"/>
  <c r="AA54" i="14"/>
  <c r="AC2" i="14"/>
  <c r="AC18" i="14"/>
  <c r="AC34" i="14"/>
  <c r="AC51" i="14"/>
  <c r="AC67" i="14"/>
  <c r="AE15" i="14"/>
  <c r="AE31" i="14"/>
  <c r="AE48" i="14"/>
  <c r="AE64" i="14"/>
  <c r="AG12" i="14"/>
  <c r="AG28" i="14"/>
  <c r="AG45" i="14"/>
  <c r="AA38" i="14"/>
  <c r="AA55" i="14"/>
  <c r="AC3" i="14"/>
  <c r="AC19" i="14"/>
  <c r="AC35" i="14"/>
  <c r="AC52" i="14"/>
  <c r="AC68" i="14"/>
  <c r="AE16" i="14"/>
  <c r="AE32" i="14"/>
  <c r="AE49" i="14"/>
  <c r="AE65" i="14"/>
  <c r="AG13" i="14"/>
  <c r="AG29" i="14"/>
  <c r="AG46" i="14"/>
  <c r="AG62" i="14"/>
  <c r="AI10" i="14"/>
  <c r="AI26" i="14"/>
  <c r="AI42" i="14"/>
  <c r="AI59" i="14"/>
  <c r="AK7" i="14"/>
  <c r="AK23" i="14"/>
  <c r="AW3" i="14"/>
  <c r="AW19" i="14"/>
  <c r="AG65" i="14"/>
  <c r="AI13" i="14"/>
  <c r="AI29" i="14"/>
  <c r="AI46" i="14"/>
  <c r="AC25" i="14"/>
  <c r="AC66" i="14"/>
  <c r="AE63" i="14"/>
  <c r="AG60" i="14"/>
  <c r="AI57" i="14"/>
  <c r="AK54" i="14"/>
  <c r="AM51" i="14"/>
  <c r="K13" i="14"/>
  <c r="M10" i="14"/>
  <c r="O7" i="14"/>
  <c r="S66" i="14"/>
  <c r="U63" i="14"/>
  <c r="W60" i="14"/>
  <c r="K2" i="14"/>
  <c r="K67" i="14"/>
  <c r="M64" i="14"/>
  <c r="O61" i="14"/>
  <c r="S30" i="14"/>
  <c r="S59" i="14"/>
  <c r="U11" i="14"/>
  <c r="U35" i="14"/>
  <c r="U56" i="14"/>
  <c r="W8" i="14"/>
  <c r="W32" i="14"/>
  <c r="W53" i="14"/>
  <c r="Y5" i="14"/>
  <c r="Y29" i="14"/>
  <c r="Y50" i="14"/>
  <c r="AA2" i="14"/>
  <c r="AA26" i="14"/>
  <c r="AO7" i="14"/>
  <c r="AO23" i="14"/>
  <c r="AO39" i="14"/>
  <c r="AO56" i="14"/>
  <c r="AQ4" i="14"/>
  <c r="AQ20" i="14"/>
  <c r="AQ36" i="14"/>
  <c r="AQ53" i="14"/>
  <c r="AQ69" i="14"/>
  <c r="AS17" i="14"/>
  <c r="AS33" i="14"/>
  <c r="AS50" i="14"/>
  <c r="AS66" i="14"/>
  <c r="AU14" i="14"/>
  <c r="AU30" i="14"/>
  <c r="AU47" i="14"/>
  <c r="AU63" i="14"/>
  <c r="Y28" i="14"/>
  <c r="Y45" i="14"/>
  <c r="Y61" i="14"/>
  <c r="AA9" i="14"/>
  <c r="AA25" i="14"/>
  <c r="AA41" i="14"/>
  <c r="AA58" i="14"/>
  <c r="AC6" i="14"/>
  <c r="AC22" i="14"/>
  <c r="AC38" i="14"/>
  <c r="AC55" i="14"/>
  <c r="AE3" i="14"/>
  <c r="AE19" i="14"/>
  <c r="AE35" i="14"/>
  <c r="AE52" i="14"/>
  <c r="AE68" i="14"/>
  <c r="AG16" i="14"/>
  <c r="AG32" i="14"/>
  <c r="AG49" i="14"/>
  <c r="AA42" i="14"/>
  <c r="AA59" i="14"/>
  <c r="AC7" i="14"/>
  <c r="AC23" i="14"/>
  <c r="AC39" i="14"/>
  <c r="AC56" i="14"/>
  <c r="AE4" i="14"/>
  <c r="AE20" i="14"/>
  <c r="AE36" i="14"/>
  <c r="AE53" i="14"/>
  <c r="AE69" i="14"/>
  <c r="AG17" i="14"/>
  <c r="AG33" i="14"/>
  <c r="AG50" i="14"/>
  <c r="AG66" i="14"/>
  <c r="AI14" i="14"/>
  <c r="AI30" i="14"/>
  <c r="AI47" i="14"/>
  <c r="AI63" i="14"/>
  <c r="AK11" i="14"/>
  <c r="AK27" i="14"/>
  <c r="AW7" i="14"/>
  <c r="AG53" i="14"/>
  <c r="AG69" i="14"/>
  <c r="AI17" i="14"/>
  <c r="AI33" i="14"/>
  <c r="AI50" i="14"/>
  <c r="AI66" i="14"/>
  <c r="I56" i="14"/>
  <c r="AE14" i="14"/>
  <c r="AG11" i="14"/>
  <c r="AI8" i="14"/>
  <c r="AK5" i="14"/>
  <c r="AM2" i="14"/>
  <c r="I39" i="14"/>
  <c r="K29" i="14"/>
  <c r="M26" i="14"/>
  <c r="O23" i="14"/>
  <c r="S17" i="14"/>
  <c r="U14" i="14"/>
  <c r="W11" i="14"/>
  <c r="Y8" i="14"/>
  <c r="K18" i="14"/>
  <c r="M15" i="14"/>
  <c r="O12" i="14"/>
  <c r="S6" i="14"/>
  <c r="S38" i="14"/>
  <c r="S63" i="14"/>
  <c r="U19" i="14"/>
  <c r="U39" i="14"/>
  <c r="U60" i="14"/>
  <c r="W16" i="14"/>
  <c r="W36" i="14"/>
  <c r="W57" i="14"/>
  <c r="Y13" i="14"/>
  <c r="Y33" i="14"/>
  <c r="Y54" i="14"/>
  <c r="AA10" i="14"/>
  <c r="AM63" i="14"/>
  <c r="AO11" i="14"/>
  <c r="AO27" i="14"/>
  <c r="AO44" i="14"/>
  <c r="AO60" i="14"/>
  <c r="AQ8" i="14"/>
  <c r="AQ24" i="14"/>
  <c r="AQ40" i="14"/>
  <c r="AQ57" i="14"/>
  <c r="AS5" i="14"/>
  <c r="AS21" i="14"/>
  <c r="AS37" i="14"/>
  <c r="AS54" i="14"/>
  <c r="AU2" i="14"/>
  <c r="AU18" i="14"/>
  <c r="AU34" i="14"/>
  <c r="AU51" i="14"/>
  <c r="Y16" i="14"/>
  <c r="Y32" i="14"/>
  <c r="Y49" i="14"/>
  <c r="Y65" i="14"/>
  <c r="AA13" i="14"/>
  <c r="AA29" i="14"/>
  <c r="AA46" i="14"/>
  <c r="AA62" i="14"/>
  <c r="AC10" i="14"/>
  <c r="AC26" i="14"/>
  <c r="AC42" i="14"/>
  <c r="AC59" i="14"/>
  <c r="AE7" i="14"/>
  <c r="AE23" i="14"/>
  <c r="AE39" i="14"/>
  <c r="AE56" i="14"/>
  <c r="AG4" i="14"/>
  <c r="AG20" i="14"/>
  <c r="AG36" i="14"/>
  <c r="AA30" i="14"/>
  <c r="AA47" i="14"/>
  <c r="AA63" i="14"/>
  <c r="AC11" i="14"/>
  <c r="AC27" i="14"/>
  <c r="AC44" i="14"/>
  <c r="AC60" i="14"/>
  <c r="AE8" i="14"/>
  <c r="AE24" i="14"/>
  <c r="AE40" i="14"/>
  <c r="AE57" i="14"/>
  <c r="AG5" i="14"/>
  <c r="AG21" i="14"/>
  <c r="AG37" i="14"/>
  <c r="AG54" i="14"/>
  <c r="AI2" i="14"/>
  <c r="AI18" i="14"/>
  <c r="AI34" i="14"/>
  <c r="AI51" i="14"/>
  <c r="AI67" i="14"/>
  <c r="AK15" i="14"/>
  <c r="AK31" i="14"/>
  <c r="AW11" i="14"/>
  <c r="AG57" i="14"/>
  <c r="AI5" i="14"/>
  <c r="AI21" i="14"/>
  <c r="AI37" i="14"/>
  <c r="AI54" i="14"/>
  <c r="AK2" i="14"/>
  <c r="I67" i="14"/>
  <c r="AE30" i="14"/>
  <c r="AG27" i="14"/>
  <c r="AI24" i="14"/>
  <c r="AK21" i="14"/>
  <c r="AM18" i="14"/>
  <c r="I23" i="14"/>
  <c r="K46" i="14"/>
  <c r="M42" i="14"/>
  <c r="O39" i="14"/>
  <c r="S33" i="14"/>
  <c r="U30" i="14"/>
  <c r="W27" i="14"/>
  <c r="I34" i="14"/>
  <c r="K34" i="14"/>
  <c r="M31" i="14"/>
  <c r="O28" i="14"/>
  <c r="S14" i="14"/>
  <c r="S47" i="14"/>
  <c r="U3" i="14"/>
  <c r="U23" i="14"/>
  <c r="U44" i="14"/>
  <c r="U68" i="14"/>
  <c r="W20" i="14"/>
  <c r="W40" i="14"/>
  <c r="W65" i="14"/>
  <c r="Y17" i="14"/>
  <c r="Y37" i="14"/>
  <c r="Y62" i="14"/>
  <c r="AA14" i="14"/>
  <c r="AM67" i="14"/>
  <c r="AO15" i="14"/>
  <c r="AO31" i="14"/>
  <c r="AO48" i="14"/>
  <c r="AO64" i="14"/>
  <c r="AQ12" i="14"/>
  <c r="AQ28" i="14"/>
  <c r="AQ45" i="14"/>
  <c r="AQ61" i="14"/>
  <c r="AS9" i="14"/>
  <c r="AS25" i="14"/>
  <c r="AS41" i="14"/>
  <c r="AS58" i="14"/>
  <c r="AU6" i="14"/>
  <c r="AU22" i="14"/>
  <c r="AU38" i="14"/>
  <c r="AU55" i="14"/>
  <c r="Y20" i="14"/>
  <c r="Y36" i="14"/>
  <c r="Y53" i="14"/>
  <c r="Y69" i="14"/>
  <c r="AA17" i="14"/>
  <c r="AA33" i="14"/>
  <c r="AA50" i="14"/>
  <c r="AA66" i="14"/>
  <c r="AC14" i="14"/>
  <c r="AC30" i="14"/>
  <c r="AC47" i="14"/>
  <c r="AC63" i="14"/>
  <c r="AE11" i="14"/>
  <c r="AE27" i="14"/>
  <c r="AE44" i="14"/>
  <c r="AE60" i="14"/>
  <c r="AG8" i="14"/>
  <c r="AG24" i="14"/>
  <c r="AG40" i="14"/>
  <c r="AA34" i="14"/>
  <c r="AA51" i="14"/>
  <c r="AA67" i="14"/>
  <c r="AC15" i="14"/>
  <c r="AC31" i="14"/>
  <c r="AC48" i="14"/>
  <c r="AC64" i="14"/>
  <c r="AE12" i="14"/>
  <c r="AE28" i="14"/>
  <c r="AE45" i="14"/>
  <c r="AE61" i="14"/>
  <c r="AG9" i="14"/>
  <c r="AG25" i="14"/>
  <c r="AG41" i="14"/>
  <c r="AG58" i="14"/>
  <c r="AI6" i="14"/>
  <c r="AI22" i="14"/>
  <c r="BK62" i="14"/>
  <c r="BK46" i="14"/>
  <c r="BK29" i="14"/>
  <c r="BK13" i="14"/>
  <c r="BI64" i="14"/>
  <c r="BI48" i="14"/>
  <c r="BI31" i="14"/>
  <c r="BI15" i="14"/>
  <c r="BG67" i="14"/>
  <c r="BG51" i="14"/>
  <c r="BG34" i="14"/>
  <c r="BG18" i="14"/>
  <c r="BG2" i="14"/>
  <c r="BE54" i="14"/>
  <c r="BE37" i="14"/>
  <c r="BE21" i="14"/>
  <c r="BE5" i="14"/>
  <c r="BC57" i="14"/>
  <c r="BC40" i="14"/>
  <c r="BC24" i="14"/>
  <c r="BC8" i="14"/>
  <c r="BK65" i="14"/>
  <c r="BK49" i="14"/>
  <c r="BK32" i="14"/>
  <c r="BK16" i="14"/>
  <c r="BI67" i="14"/>
  <c r="BI51" i="14"/>
  <c r="BI34" i="14"/>
  <c r="BI18" i="14"/>
  <c r="BI2" i="14"/>
  <c r="BG54" i="14"/>
  <c r="BG37" i="14"/>
  <c r="BG21" i="14"/>
  <c r="BG5" i="14"/>
  <c r="BE57" i="14"/>
  <c r="BE40" i="14"/>
  <c r="BE24" i="14"/>
  <c r="BE8" i="14"/>
  <c r="BC60" i="14"/>
  <c r="BC44" i="14"/>
  <c r="BC27" i="14"/>
  <c r="BC11" i="14"/>
  <c r="BA63" i="14"/>
  <c r="BK56" i="14"/>
  <c r="BK39" i="14"/>
  <c r="BK23" i="14"/>
  <c r="BK7" i="14"/>
  <c r="BI58" i="14"/>
  <c r="BI41" i="14"/>
  <c r="BI25" i="14"/>
  <c r="BI9" i="14"/>
  <c r="BG61" i="14"/>
  <c r="BG45" i="14"/>
  <c r="BG28" i="14"/>
  <c r="BG12" i="14"/>
  <c r="BE64" i="14"/>
  <c r="BA56" i="14"/>
  <c r="BA39" i="14"/>
  <c r="BA23" i="14"/>
  <c r="BA7" i="14"/>
  <c r="AY59" i="14"/>
  <c r="AY42" i="14"/>
  <c r="AY26" i="14"/>
  <c r="AY10" i="14"/>
  <c r="AW62" i="14"/>
  <c r="AW46" i="14"/>
  <c r="AW29" i="14"/>
  <c r="AW13" i="14"/>
  <c r="AU65" i="14"/>
  <c r="AU49" i="14"/>
  <c r="BA55" i="14"/>
  <c r="BA38" i="14"/>
  <c r="BA22" i="14"/>
  <c r="BA6" i="14"/>
  <c r="AY58" i="14"/>
  <c r="AY41" i="14"/>
  <c r="AY25" i="14"/>
  <c r="AY9" i="14"/>
  <c r="AW61" i="14"/>
  <c r="AW45" i="14"/>
  <c r="AW28" i="14"/>
  <c r="AW12" i="14"/>
  <c r="AU64" i="14"/>
  <c r="AU48" i="14"/>
  <c r="AU31" i="14"/>
  <c r="AU15" i="14"/>
  <c r="AS67" i="14"/>
  <c r="AS51" i="14"/>
  <c r="AS34" i="14"/>
  <c r="AS18" i="14"/>
  <c r="AS2" i="14"/>
  <c r="BE52" i="14"/>
  <c r="BE35" i="14"/>
  <c r="BE19" i="14"/>
  <c r="BE3" i="14"/>
  <c r="BC55" i="14"/>
  <c r="BC38" i="14"/>
  <c r="BC22" i="14"/>
  <c r="BC6" i="14"/>
  <c r="BA58" i="14"/>
  <c r="BA41" i="14"/>
  <c r="BA25" i="14"/>
  <c r="BA9" i="14"/>
  <c r="AY61" i="14"/>
  <c r="AY45" i="14"/>
  <c r="AY28" i="14"/>
  <c r="AY12" i="14"/>
  <c r="AW64" i="14"/>
  <c r="AW48" i="14"/>
  <c r="AW31" i="14"/>
  <c r="AU32" i="14"/>
  <c r="AU16" i="14"/>
  <c r="AS68" i="14"/>
  <c r="AS52" i="14"/>
  <c r="AS35" i="14"/>
  <c r="AS19" i="14"/>
  <c r="AS3" i="14"/>
  <c r="AQ55" i="14"/>
  <c r="AQ38" i="14"/>
  <c r="AQ22" i="14"/>
  <c r="AQ6" i="14"/>
  <c r="AO58" i="14"/>
  <c r="AO41" i="14"/>
  <c r="AO25" i="14"/>
  <c r="AO9" i="14"/>
  <c r="AM61" i="14"/>
  <c r="AM45" i="14"/>
  <c r="AM28" i="14"/>
  <c r="AM12" i="14"/>
  <c r="AK64" i="14"/>
  <c r="AK48" i="14"/>
  <c r="AQ54" i="14"/>
  <c r="AQ37" i="14"/>
  <c r="AQ21" i="14"/>
  <c r="AQ5" i="14"/>
  <c r="AO57" i="14"/>
  <c r="AO40" i="14"/>
  <c r="AO24" i="14"/>
  <c r="AO8" i="14"/>
  <c r="AM60" i="14"/>
  <c r="AM44" i="14"/>
  <c r="AM27" i="14"/>
  <c r="AM11" i="14"/>
  <c r="AK63" i="14"/>
  <c r="AK47" i="14"/>
  <c r="AK30" i="14"/>
  <c r="AK14" i="14"/>
  <c r="AI58" i="14"/>
  <c r="AG61" i="14"/>
  <c r="AK3" i="14"/>
  <c r="BK2" i="14"/>
  <c r="BK58" i="14"/>
  <c r="BK41" i="14"/>
  <c r="BK25" i="14"/>
  <c r="BK9" i="14"/>
  <c r="BI60" i="14"/>
  <c r="BI44" i="14"/>
  <c r="BI27" i="14"/>
  <c r="BI11" i="14"/>
  <c r="BG63" i="14"/>
  <c r="BG47" i="14"/>
  <c r="BG30" i="14"/>
  <c r="BG14" i="14"/>
  <c r="BE66" i="14"/>
  <c r="BE50" i="14"/>
  <c r="BE33" i="14"/>
  <c r="BE17" i="14"/>
  <c r="BC69" i="14"/>
  <c r="BC53" i="14"/>
  <c r="BC36" i="14"/>
  <c r="BC20" i="14"/>
  <c r="BC4" i="14"/>
  <c r="BK61" i="14"/>
  <c r="BK45" i="14"/>
  <c r="BK28" i="14"/>
  <c r="BK12" i="14"/>
  <c r="BI63" i="14"/>
  <c r="BI47" i="14"/>
  <c r="BI30" i="14"/>
  <c r="BI14" i="14"/>
  <c r="BG66" i="14"/>
  <c r="BG50" i="14"/>
  <c r="BG33" i="14"/>
  <c r="BG17" i="14"/>
  <c r="BE69" i="14"/>
  <c r="BE53" i="14"/>
  <c r="BE36" i="14"/>
  <c r="BE20" i="14"/>
  <c r="BE4" i="14"/>
  <c r="BC56" i="14"/>
  <c r="BC39" i="14"/>
  <c r="BC23" i="14"/>
  <c r="BC7" i="14"/>
  <c r="BK68" i="14"/>
  <c r="BK52" i="14"/>
  <c r="BK35" i="14"/>
  <c r="BK19" i="14"/>
  <c r="BK3" i="14"/>
  <c r="BI54" i="14"/>
  <c r="BI37" i="14"/>
  <c r="BI21" i="14"/>
  <c r="BI5" i="14"/>
  <c r="BG57" i="14"/>
  <c r="BG40" i="14"/>
  <c r="BG24" i="14"/>
  <c r="BG8" i="14"/>
  <c r="BE60" i="14"/>
  <c r="BA52" i="14"/>
  <c r="BA35" i="14"/>
  <c r="BA19" i="14"/>
  <c r="BA3" i="14"/>
  <c r="AY55" i="14"/>
  <c r="AY38" i="14"/>
  <c r="AY22" i="14"/>
  <c r="AY6" i="14"/>
  <c r="AW58" i="14"/>
  <c r="AW41" i="14"/>
  <c r="AW25" i="14"/>
  <c r="AW9" i="14"/>
  <c r="AU61" i="14"/>
  <c r="AU45" i="14"/>
  <c r="BA51" i="14"/>
  <c r="BA34" i="14"/>
  <c r="BA18" i="14"/>
  <c r="BA2" i="14"/>
  <c r="AY54" i="14"/>
  <c r="AY37" i="14"/>
  <c r="AY21" i="14"/>
  <c r="AY5" i="14"/>
  <c r="AW57" i="14"/>
  <c r="AW40" i="14"/>
  <c r="AW24" i="14"/>
  <c r="AW8" i="14"/>
  <c r="AU60" i="14"/>
  <c r="AU44" i="14"/>
  <c r="AU27" i="14"/>
  <c r="AU11" i="14"/>
  <c r="AS63" i="14"/>
  <c r="AS47" i="14"/>
  <c r="AS30" i="14"/>
  <c r="AS14" i="14"/>
  <c r="AQ66" i="14"/>
  <c r="BE48" i="14"/>
  <c r="BE31" i="14"/>
  <c r="BE15" i="14"/>
  <c r="BC67" i="14"/>
  <c r="BC51" i="14"/>
  <c r="BC34" i="14"/>
  <c r="BC18" i="14"/>
  <c r="BC2" i="14"/>
  <c r="BA54" i="14"/>
  <c r="BA37" i="14"/>
  <c r="BA21" i="14"/>
  <c r="BA5" i="14"/>
  <c r="AY57" i="14"/>
  <c r="AY40" i="14"/>
  <c r="AY24" i="14"/>
  <c r="AY8" i="14"/>
  <c r="AW60" i="14"/>
  <c r="AW44" i="14"/>
  <c r="AW27" i="14"/>
  <c r="AU28" i="14"/>
  <c r="AU12" i="14"/>
  <c r="AS64" i="14"/>
  <c r="AS48" i="14"/>
  <c r="AS31" i="14"/>
  <c r="AS15" i="14"/>
  <c r="AQ67" i="14"/>
  <c r="AQ51" i="14"/>
  <c r="AQ34" i="14"/>
  <c r="AQ18" i="14"/>
  <c r="AQ2" i="14"/>
  <c r="AO54" i="14"/>
  <c r="AO37" i="14"/>
  <c r="AO21" i="14"/>
  <c r="AO5" i="14"/>
  <c r="AM57" i="14"/>
  <c r="AM40" i="14"/>
  <c r="AM24" i="14"/>
  <c r="AM8" i="14"/>
  <c r="AK60" i="14"/>
  <c r="AK44" i="14"/>
  <c r="AQ50" i="14"/>
  <c r="AQ33" i="14"/>
  <c r="AQ17" i="14"/>
  <c r="AO69" i="14"/>
  <c r="AO53" i="14"/>
  <c r="AO36" i="14"/>
  <c r="AO20" i="14"/>
  <c r="AO4" i="14"/>
  <c r="AM56" i="14"/>
  <c r="AM39" i="14"/>
  <c r="AM23" i="14"/>
  <c r="AM7" i="14"/>
  <c r="AK59" i="14"/>
  <c r="AK42" i="14"/>
  <c r="AK26" i="14"/>
  <c r="AK10" i="14"/>
  <c r="AI41" i="14"/>
  <c r="AW15" i="14"/>
  <c r="AI55" i="14"/>
  <c r="BK69" i="14"/>
  <c r="BK54" i="14"/>
  <c r="BK37" i="14"/>
  <c r="BK21" i="14"/>
  <c r="BK5" i="14"/>
  <c r="BI56" i="14"/>
  <c r="BI39" i="14"/>
  <c r="BI23" i="14"/>
  <c r="BI7" i="14"/>
  <c r="BG59" i="14"/>
  <c r="BG42" i="14"/>
  <c r="BG26" i="14"/>
  <c r="BG10" i="14"/>
  <c r="BE62" i="14"/>
  <c r="BE46" i="14"/>
  <c r="BE29" i="14"/>
  <c r="BE13" i="14"/>
  <c r="BC65" i="14"/>
  <c r="BC49" i="14"/>
  <c r="BC32" i="14"/>
  <c r="BC16" i="14"/>
  <c r="BA68" i="14"/>
  <c r="BK57" i="14"/>
  <c r="BK40" i="14"/>
  <c r="BK24" i="14"/>
  <c r="BK8" i="14"/>
  <c r="BI59" i="14"/>
  <c r="BI42" i="14"/>
  <c r="BI26" i="14"/>
  <c r="BI10" i="14"/>
  <c r="BG62" i="14"/>
  <c r="BG46" i="14"/>
  <c r="BG29" i="14"/>
  <c r="BG13" i="14"/>
  <c r="BE65" i="14"/>
  <c r="BE49" i="14"/>
  <c r="BE32" i="14"/>
  <c r="BE16" i="14"/>
  <c r="BC68" i="14"/>
  <c r="BC52" i="14"/>
  <c r="BC35" i="14"/>
  <c r="BC19" i="14"/>
  <c r="BC3" i="14"/>
  <c r="BK64" i="14"/>
  <c r="BK48" i="14"/>
  <c r="BK31" i="14"/>
  <c r="BK15" i="14"/>
  <c r="BI66" i="14"/>
  <c r="BI50" i="14"/>
  <c r="BI33" i="14"/>
  <c r="BI17" i="14"/>
  <c r="BG69" i="14"/>
  <c r="BG53" i="14"/>
  <c r="BG36" i="14"/>
  <c r="BG20" i="14"/>
  <c r="BG4" i="14"/>
  <c r="BE56" i="14"/>
  <c r="BA48" i="14"/>
  <c r="BA31" i="14"/>
  <c r="BA15" i="14"/>
  <c r="AY67" i="14"/>
  <c r="AY51" i="14"/>
  <c r="AY34" i="14"/>
  <c r="AY18" i="14"/>
  <c r="AY2" i="14"/>
  <c r="AW54" i="14"/>
  <c r="AW37" i="14"/>
  <c r="AW21" i="14"/>
  <c r="AW5" i="14"/>
  <c r="AU57" i="14"/>
  <c r="AU40" i="14"/>
  <c r="BA47" i="14"/>
  <c r="BA30" i="14"/>
  <c r="BA14" i="14"/>
  <c r="AY66" i="14"/>
  <c r="AY50" i="14"/>
  <c r="AY33" i="14"/>
  <c r="AY17" i="14"/>
  <c r="AW69" i="14"/>
  <c r="AW53" i="14"/>
  <c r="AW36" i="14"/>
  <c r="AW20" i="14"/>
  <c r="AW4" i="14"/>
  <c r="AU56" i="14"/>
  <c r="AU39" i="14"/>
  <c r="AU23" i="14"/>
  <c r="AU7" i="14"/>
  <c r="AS59" i="14"/>
  <c r="AS42" i="14"/>
  <c r="AS26" i="14"/>
  <c r="AS10" i="14"/>
  <c r="AQ62" i="14"/>
  <c r="BE44" i="14"/>
  <c r="BE27" i="14"/>
  <c r="BE11" i="14"/>
  <c r="BC63" i="14"/>
  <c r="BC47" i="14"/>
  <c r="BC30" i="14"/>
  <c r="BC14" i="14"/>
  <c r="BA66" i="14"/>
  <c r="BA50" i="14"/>
  <c r="BA33" i="14"/>
  <c r="BA17" i="14"/>
  <c r="AY69" i="14"/>
  <c r="AY53" i="14"/>
  <c r="AY36" i="14"/>
  <c r="AY20" i="14"/>
  <c r="AY4" i="14"/>
  <c r="AW56" i="14"/>
  <c r="AW39" i="14"/>
  <c r="AW23" i="14"/>
  <c r="AU24" i="14"/>
  <c r="AU8" i="14"/>
  <c r="AS60" i="14"/>
  <c r="AS44" i="14"/>
  <c r="AS27" i="14"/>
  <c r="AS11" i="14"/>
  <c r="AQ63" i="14"/>
  <c r="AQ47" i="14"/>
  <c r="AQ30" i="14"/>
  <c r="AQ14" i="14"/>
  <c r="AO66" i="14"/>
  <c r="AO50" i="14"/>
  <c r="AO33" i="14"/>
  <c r="AO17" i="14"/>
  <c r="AM69" i="14"/>
  <c r="AM53" i="14"/>
  <c r="AM36" i="14"/>
  <c r="AM20" i="14"/>
  <c r="AM4" i="14"/>
  <c r="AK56" i="14"/>
  <c r="AK39" i="14"/>
  <c r="AQ46" i="14"/>
  <c r="AQ29" i="14"/>
  <c r="AQ13" i="14"/>
  <c r="AO65" i="14"/>
  <c r="AO49" i="14"/>
  <c r="AO32" i="14"/>
  <c r="AO16" i="14"/>
  <c r="AM68" i="14"/>
  <c r="AM52" i="14"/>
  <c r="AM35" i="14"/>
  <c r="AM19" i="14"/>
  <c r="AM3" i="14"/>
  <c r="AK55" i="14"/>
  <c r="AK38" i="14"/>
  <c r="AK22" i="14"/>
  <c r="AK6" i="14"/>
  <c r="AI25" i="14"/>
  <c r="AU67" i="14"/>
  <c r="AI38" i="14"/>
  <c r="E71" i="14"/>
  <c r="H49" i="4"/>
  <c r="I49" i="4"/>
  <c r="K49" i="4" s="1"/>
  <c r="BL24" i="14" l="1"/>
  <c r="BM24" i="14" s="1"/>
  <c r="BL48" i="14"/>
  <c r="BM48" i="14" s="1"/>
  <c r="BL57" i="14"/>
  <c r="BM57" i="14" s="1"/>
  <c r="BL12" i="14"/>
  <c r="BM12" i="14" s="1"/>
  <c r="BL58" i="14"/>
  <c r="BM58" i="14" s="1"/>
  <c r="BL5" i="14"/>
  <c r="BM5" i="14" s="1"/>
  <c r="BL68" i="14"/>
  <c r="BN68" i="14" s="1"/>
  <c r="BL25" i="14"/>
  <c r="BN25" i="14" s="1"/>
  <c r="BL23" i="14"/>
  <c r="BM23" i="14" s="1"/>
  <c r="BL67" i="14"/>
  <c r="BN67" i="14" s="1"/>
  <c r="BL65" i="14"/>
  <c r="BM65" i="14" s="1"/>
  <c r="BL46" i="14"/>
  <c r="BL63" i="14"/>
  <c r="BM63" i="14" s="1"/>
  <c r="BL3" i="14"/>
  <c r="BN3" i="14" s="1"/>
  <c r="BL4" i="14"/>
  <c r="BM4" i="14" s="1"/>
  <c r="BL69" i="14"/>
  <c r="BM69" i="14" s="1"/>
  <c r="BL66" i="14"/>
  <c r="BN66" i="14" s="1"/>
  <c r="BL64" i="14"/>
  <c r="BN64" i="14" s="1"/>
  <c r="BL49" i="14"/>
  <c r="BM49" i="14" s="1"/>
  <c r="BL42" i="14"/>
  <c r="BN42" i="14" s="1"/>
  <c r="BL40" i="14"/>
  <c r="BM40" i="14" s="1"/>
  <c r="BL21" i="14"/>
  <c r="BM21" i="14" s="1"/>
  <c r="BL20" i="14"/>
  <c r="BM20" i="14" s="1"/>
  <c r="BL54" i="14"/>
  <c r="BM54" i="14" s="1"/>
  <c r="BL15" i="14"/>
  <c r="BN15" i="14" s="1"/>
  <c r="BL19" i="14"/>
  <c r="BN19" i="14" s="1"/>
  <c r="BL61" i="14"/>
  <c r="BM61" i="14" s="1"/>
  <c r="BL53" i="14"/>
  <c r="BM53" i="14" s="1"/>
  <c r="BL44" i="14"/>
  <c r="BN44" i="14" s="1"/>
  <c r="BL41" i="14"/>
  <c r="BM41" i="14" s="1"/>
  <c r="BL56" i="14"/>
  <c r="BM56" i="14" s="1"/>
  <c r="BL45" i="14"/>
  <c r="BN45" i="14" s="1"/>
  <c r="BL39" i="14"/>
  <c r="BM39" i="14" s="1"/>
  <c r="BL16" i="14"/>
  <c r="BM16" i="14" s="1"/>
  <c r="BL62" i="14"/>
  <c r="BL9" i="14"/>
  <c r="BM9" i="14" s="1"/>
  <c r="BL26" i="14"/>
  <c r="BN26" i="14" s="1"/>
  <c r="BL59" i="14"/>
  <c r="BN59" i="14" s="1"/>
  <c r="BL18" i="14"/>
  <c r="BM18" i="14" s="1"/>
  <c r="BL55" i="14"/>
  <c r="BN55" i="14" s="1"/>
  <c r="BL47" i="14"/>
  <c r="BM47" i="14" s="1"/>
  <c r="BL6" i="14"/>
  <c r="BN6" i="14" s="1"/>
  <c r="BL27" i="14"/>
  <c r="BN27" i="14" s="1"/>
  <c r="BL50" i="14"/>
  <c r="BN50" i="14" s="1"/>
  <c r="BL17" i="14"/>
  <c r="BN17" i="14" s="1"/>
  <c r="BL37" i="14"/>
  <c r="BM37" i="14" s="1"/>
  <c r="BL32" i="14"/>
  <c r="BL51" i="14"/>
  <c r="BN51" i="14" s="1"/>
  <c r="BL30" i="14"/>
  <c r="BM30" i="14" s="1"/>
  <c r="BL35" i="14"/>
  <c r="BN35" i="14" s="1"/>
  <c r="BL60" i="14"/>
  <c r="BN60" i="14" s="1"/>
  <c r="BL33" i="14"/>
  <c r="BM33" i="14" s="1"/>
  <c r="BL36" i="14"/>
  <c r="BM36" i="14" s="1"/>
  <c r="BL31" i="14"/>
  <c r="BN31" i="14" s="1"/>
  <c r="BL13" i="14"/>
  <c r="BL10" i="14"/>
  <c r="BM10" i="14" s="1"/>
  <c r="BL8" i="14"/>
  <c r="BM8" i="14" s="1"/>
  <c r="BL52" i="14"/>
  <c r="BN52" i="14" s="1"/>
  <c r="BL28" i="14"/>
  <c r="BM28" i="14" s="1"/>
  <c r="BL11" i="14"/>
  <c r="BN11" i="14" s="1"/>
  <c r="BL7" i="14"/>
  <c r="BN7" i="14" s="1"/>
  <c r="BL29" i="14"/>
  <c r="BL34" i="14"/>
  <c r="BM34" i="14" s="1"/>
  <c r="BL22" i="14"/>
  <c r="BM22" i="14" s="1"/>
  <c r="BL38" i="14"/>
  <c r="BL14" i="14"/>
  <c r="BL2" i="14"/>
  <c r="BL43" i="14"/>
  <c r="AI71" i="14"/>
  <c r="AE71" i="14"/>
  <c r="BC71" i="14"/>
  <c r="AA71" i="14"/>
  <c r="AC71" i="14"/>
  <c r="AQ71" i="14"/>
  <c r="BE71" i="14"/>
  <c r="AS71" i="14"/>
  <c r="AO71" i="14"/>
  <c r="AM71" i="14"/>
  <c r="AU71" i="14"/>
  <c r="BA71" i="14"/>
  <c r="BG71" i="14"/>
  <c r="BI71" i="14"/>
  <c r="BK71" i="14"/>
  <c r="AK71" i="14"/>
  <c r="S71" i="14"/>
  <c r="AY71" i="14"/>
  <c r="AW71" i="14"/>
  <c r="U71" i="14"/>
  <c r="Y71" i="14"/>
  <c r="K71" i="14"/>
  <c r="O71" i="14"/>
  <c r="M71" i="14"/>
  <c r="W71" i="14"/>
  <c r="AG71" i="14"/>
  <c r="Q71" i="14"/>
  <c r="I71" i="14"/>
  <c r="BN43" i="14" l="1"/>
  <c r="BM43" i="14"/>
  <c r="BM2" i="14"/>
  <c r="BN2" i="14"/>
  <c r="BL71" i="14"/>
  <c r="BN65" i="14"/>
  <c r="BN22" i="14"/>
  <c r="BN39" i="14"/>
  <c r="BM11" i="14"/>
  <c r="BM45" i="14"/>
  <c r="BM15" i="14"/>
  <c r="BN53" i="14"/>
  <c r="BM66" i="14"/>
  <c r="BN41" i="14"/>
  <c r="BN56" i="14"/>
  <c r="BN48" i="14"/>
  <c r="BN18" i="14"/>
  <c r="BM50" i="14"/>
  <c r="BN61" i="14"/>
  <c r="BM42" i="14"/>
  <c r="BN28" i="14"/>
  <c r="BM55" i="14"/>
  <c r="BM59" i="14"/>
  <c r="BM67" i="14"/>
  <c r="BM17" i="14"/>
  <c r="BM3" i="14"/>
  <c r="BM51" i="14"/>
  <c r="BM27" i="14"/>
  <c r="BN34" i="14"/>
  <c r="BM60" i="14"/>
  <c r="BN69" i="14"/>
  <c r="BN47" i="14"/>
  <c r="BN63" i="14"/>
  <c r="BN49" i="14"/>
  <c r="BM35" i="14"/>
  <c r="BN40" i="14"/>
  <c r="BN37" i="14"/>
  <c r="BN10" i="14"/>
  <c r="BM44" i="14"/>
  <c r="BN36" i="14"/>
  <c r="BN30" i="14"/>
  <c r="BN57" i="14"/>
  <c r="BM19" i="14"/>
  <c r="BN8" i="14"/>
  <c r="BN4" i="14"/>
  <c r="BM7" i="14"/>
  <c r="BM25" i="14"/>
  <c r="BM52" i="14"/>
  <c r="BM26" i="14"/>
  <c r="BN12" i="14"/>
  <c r="BN54" i="14"/>
  <c r="BN16" i="14"/>
  <c r="BN9" i="14"/>
  <c r="BN21" i="14"/>
  <c r="BM68" i="14"/>
  <c r="BN33" i="14"/>
  <c r="BN58" i="14"/>
  <c r="BN5" i="14"/>
  <c r="BN24" i="14"/>
  <c r="BM6" i="14"/>
  <c r="BN20" i="14"/>
  <c r="BM64" i="14"/>
  <c r="BN23" i="14"/>
  <c r="BM31" i="14"/>
  <c r="BN29" i="14"/>
  <c r="BM29" i="14"/>
  <c r="BM13" i="14"/>
  <c r="BN13" i="14"/>
  <c r="BN62" i="14"/>
  <c r="BM62" i="14"/>
  <c r="BN38" i="14"/>
  <c r="BM38" i="14"/>
  <c r="BN46" i="14"/>
  <c r="BM46" i="14"/>
  <c r="BM32" i="14"/>
  <c r="BN32" i="14"/>
  <c r="BM14" i="14"/>
  <c r="BN14" i="14"/>
  <c r="BN71" i="14" l="1"/>
  <c r="BM71" i="14"/>
  <c r="G35" i="4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4" i="4"/>
  <c r="J45" i="4"/>
  <c r="J46" i="4"/>
  <c r="J47" i="4"/>
  <c r="J48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2" i="4"/>
  <c r="J71" i="4" l="1"/>
  <c r="J73" i="4" s="1"/>
  <c r="C75" i="2" l="1"/>
  <c r="B20" i="8" l="1"/>
  <c r="A3" i="8" l="1"/>
  <c r="A2" i="8"/>
  <c r="M71" i="4" l="1"/>
  <c r="G56" i="4"/>
  <c r="G64" i="4"/>
  <c r="G63" i="4" l="1"/>
  <c r="F63" i="4"/>
  <c r="D72" i="4"/>
  <c r="G31" i="4"/>
  <c r="F31" i="4"/>
  <c r="I31" i="4" l="1"/>
  <c r="I63" i="4"/>
  <c r="H63" i="4"/>
  <c r="H31" i="4"/>
  <c r="G69" i="4"/>
  <c r="L69" i="4" s="1"/>
  <c r="K31" i="4" l="1"/>
  <c r="K63" i="4"/>
  <c r="G44" i="4"/>
  <c r="F44" i="4"/>
  <c r="G40" i="4"/>
  <c r="L40" i="4" s="1"/>
  <c r="F40" i="4"/>
  <c r="I40" i="4" l="1"/>
  <c r="K40" i="4" s="1"/>
  <c r="I44" i="4"/>
  <c r="K44" i="4" s="1"/>
  <c r="H44" i="4"/>
  <c r="H40" i="4"/>
  <c r="G59" i="4"/>
  <c r="F2" i="4"/>
  <c r="H2" i="4" l="1"/>
  <c r="B6" i="8" l="1"/>
  <c r="G58" i="4" l="1"/>
  <c r="G21" i="4" l="1"/>
  <c r="G17" i="4"/>
  <c r="A6" i="8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8" i="4"/>
  <c r="G19" i="4"/>
  <c r="G20" i="4"/>
  <c r="L20" i="4" s="1"/>
  <c r="G22" i="4"/>
  <c r="G23" i="4"/>
  <c r="G24" i="4"/>
  <c r="G25" i="4"/>
  <c r="G26" i="4"/>
  <c r="G27" i="4"/>
  <c r="G28" i="4"/>
  <c r="G29" i="4"/>
  <c r="G30" i="4"/>
  <c r="G32" i="4"/>
  <c r="G33" i="4"/>
  <c r="G34" i="4"/>
  <c r="L34" i="4" s="1"/>
  <c r="G36" i="4"/>
  <c r="G37" i="4"/>
  <c r="G38" i="4"/>
  <c r="G39" i="4"/>
  <c r="G41" i="4"/>
  <c r="G42" i="4"/>
  <c r="G45" i="4"/>
  <c r="G46" i="4"/>
  <c r="L46" i="4" s="1"/>
  <c r="G47" i="4"/>
  <c r="G48" i="4"/>
  <c r="G50" i="4"/>
  <c r="G51" i="4"/>
  <c r="G52" i="4"/>
  <c r="G53" i="4"/>
  <c r="G54" i="4"/>
  <c r="G55" i="4"/>
  <c r="G57" i="4"/>
  <c r="G60" i="4"/>
  <c r="G61" i="4"/>
  <c r="G62" i="4"/>
  <c r="G65" i="4"/>
  <c r="G66" i="4"/>
  <c r="G67" i="4"/>
  <c r="L67" i="4" s="1"/>
  <c r="G68" i="4"/>
  <c r="L68" i="4" s="1"/>
  <c r="G71" i="4" l="1"/>
  <c r="A4" i="8" l="1"/>
  <c r="A7" i="8" s="1"/>
  <c r="B3" i="8"/>
  <c r="F17" i="4"/>
  <c r="F18" i="4"/>
  <c r="F19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1" i="4"/>
  <c r="F42" i="4"/>
  <c r="F45" i="4"/>
  <c r="F46" i="4"/>
  <c r="F47" i="4"/>
  <c r="F48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4" i="4"/>
  <c r="F65" i="4"/>
  <c r="F66" i="4"/>
  <c r="F67" i="4"/>
  <c r="F68" i="4"/>
  <c r="F69" i="4"/>
  <c r="I57" i="4" l="1"/>
  <c r="I48" i="4"/>
  <c r="I33" i="4"/>
  <c r="K33" i="4" s="1"/>
  <c r="I20" i="4"/>
  <c r="I9" i="4"/>
  <c r="I18" i="4"/>
  <c r="K18" i="4" s="1"/>
  <c r="I65" i="4"/>
  <c r="K65" i="4" s="1"/>
  <c r="I60" i="4"/>
  <c r="I56" i="4"/>
  <c r="K56" i="4" s="1"/>
  <c r="I52" i="4"/>
  <c r="I47" i="4"/>
  <c r="K47" i="4" s="1"/>
  <c r="I41" i="4"/>
  <c r="I36" i="4"/>
  <c r="K36" i="4" s="1"/>
  <c r="I32" i="4"/>
  <c r="I27" i="4"/>
  <c r="K27" i="4" s="1"/>
  <c r="I23" i="4"/>
  <c r="I16" i="4"/>
  <c r="K16" i="4" s="1"/>
  <c r="I12" i="4"/>
  <c r="I8" i="4"/>
  <c r="K8" i="4" s="1"/>
  <c r="I4" i="4"/>
  <c r="I17" i="4"/>
  <c r="K17" i="4" s="1"/>
  <c r="I66" i="4"/>
  <c r="I53" i="4"/>
  <c r="K53" i="4" s="1"/>
  <c r="I37" i="4"/>
  <c r="I24" i="4"/>
  <c r="I13" i="4"/>
  <c r="K13" i="4" s="1"/>
  <c r="I5" i="4"/>
  <c r="K5" i="4" s="1"/>
  <c r="I68" i="4"/>
  <c r="I64" i="4"/>
  <c r="I59" i="4"/>
  <c r="I55" i="4"/>
  <c r="K55" i="4" s="1"/>
  <c r="I51" i="4"/>
  <c r="K51" i="4" s="1"/>
  <c r="I46" i="4"/>
  <c r="I39" i="4"/>
  <c r="K39" i="4" s="1"/>
  <c r="I35" i="4"/>
  <c r="I30" i="4"/>
  <c r="K30" i="4" s="1"/>
  <c r="I26" i="4"/>
  <c r="I22" i="4"/>
  <c r="K22" i="4" s="1"/>
  <c r="I15" i="4"/>
  <c r="I11" i="4"/>
  <c r="K11" i="4" s="1"/>
  <c r="I7" i="4"/>
  <c r="I3" i="4"/>
  <c r="I61" i="4"/>
  <c r="I42" i="4"/>
  <c r="I28" i="4"/>
  <c r="K28" i="4" s="1"/>
  <c r="I69" i="4"/>
  <c r="I67" i="4"/>
  <c r="K67" i="4" s="1"/>
  <c r="I62" i="4"/>
  <c r="I58" i="4"/>
  <c r="K58" i="4" s="1"/>
  <c r="I54" i="4"/>
  <c r="I50" i="4"/>
  <c r="K50" i="4" s="1"/>
  <c r="I45" i="4"/>
  <c r="I38" i="4"/>
  <c r="K38" i="4" s="1"/>
  <c r="I34" i="4"/>
  <c r="I29" i="4"/>
  <c r="K29" i="4" s="1"/>
  <c r="I25" i="4"/>
  <c r="I21" i="4"/>
  <c r="I14" i="4"/>
  <c r="I10" i="4"/>
  <c r="K10" i="4" s="1"/>
  <c r="I6" i="4"/>
  <c r="I19" i="4"/>
  <c r="H66" i="4"/>
  <c r="H57" i="4"/>
  <c r="H42" i="4"/>
  <c r="H33" i="4"/>
  <c r="H24" i="4"/>
  <c r="H9" i="4"/>
  <c r="H69" i="4"/>
  <c r="H56" i="4"/>
  <c r="H47" i="4"/>
  <c r="H36" i="4"/>
  <c r="H23" i="4"/>
  <c r="H12" i="4"/>
  <c r="H17" i="4"/>
  <c r="H64" i="4"/>
  <c r="H55" i="4"/>
  <c r="H51" i="4"/>
  <c r="H46" i="4"/>
  <c r="H39" i="4"/>
  <c r="H35" i="4"/>
  <c r="H30" i="4"/>
  <c r="H26" i="4"/>
  <c r="H22" i="4"/>
  <c r="H15" i="4"/>
  <c r="H11" i="4"/>
  <c r="H7" i="4"/>
  <c r="H3" i="4"/>
  <c r="H61" i="4"/>
  <c r="H53" i="4"/>
  <c r="H48" i="4"/>
  <c r="H37" i="4"/>
  <c r="H28" i="4"/>
  <c r="H20" i="4"/>
  <c r="H13" i="4"/>
  <c r="H5" i="4"/>
  <c r="H18" i="4"/>
  <c r="H65" i="4"/>
  <c r="H60" i="4"/>
  <c r="H52" i="4"/>
  <c r="H41" i="4"/>
  <c r="H32" i="4"/>
  <c r="H27" i="4"/>
  <c r="H16" i="4"/>
  <c r="H8" i="4"/>
  <c r="H4" i="4"/>
  <c r="H68" i="4"/>
  <c r="H59" i="4"/>
  <c r="H67" i="4"/>
  <c r="H62" i="4"/>
  <c r="H58" i="4"/>
  <c r="H54" i="4"/>
  <c r="H50" i="4"/>
  <c r="H45" i="4"/>
  <c r="H38" i="4"/>
  <c r="H34" i="4"/>
  <c r="H29" i="4"/>
  <c r="H25" i="4"/>
  <c r="H21" i="4"/>
  <c r="H14" i="4"/>
  <c r="H10" i="4"/>
  <c r="H6" i="4"/>
  <c r="H19" i="4"/>
  <c r="D71" i="4"/>
  <c r="E72" i="4" l="1"/>
  <c r="F72" i="4"/>
  <c r="H71" i="4"/>
  <c r="H73" i="4" s="1"/>
  <c r="K48" i="4"/>
  <c r="K12" i="4"/>
  <c r="K23" i="4"/>
  <c r="K32" i="4"/>
  <c r="K41" i="4"/>
  <c r="K52" i="4"/>
  <c r="K60" i="4"/>
  <c r="K69" i="4"/>
  <c r="K9" i="4"/>
  <c r="K20" i="4"/>
  <c r="K37" i="4"/>
  <c r="K57" i="4"/>
  <c r="K66" i="4"/>
  <c r="K24" i="4"/>
  <c r="K42" i="4"/>
  <c r="K61" i="4"/>
  <c r="K68" i="4"/>
  <c r="K14" i="4"/>
  <c r="K25" i="4"/>
  <c r="K45" i="4"/>
  <c r="K54" i="4"/>
  <c r="K62" i="4"/>
  <c r="K7" i="4"/>
  <c r="K15" i="4"/>
  <c r="K26" i="4"/>
  <c r="K35" i="4"/>
  <c r="K46" i="4"/>
  <c r="K59" i="4"/>
  <c r="K64" i="4"/>
  <c r="K19" i="4"/>
  <c r="K21" i="4"/>
  <c r="K4" i="4"/>
  <c r="K6" i="4"/>
  <c r="K34" i="4"/>
  <c r="D73" i="4"/>
  <c r="K3" i="4" l="1"/>
  <c r="F71" i="4"/>
  <c r="F73" i="4" s="1"/>
  <c r="I2" i="4"/>
  <c r="I71" i="4" s="1"/>
  <c r="E71" i="4"/>
  <c r="B2" i="8" l="1"/>
  <c r="B4" i="8" s="1"/>
  <c r="B7" i="8" s="1"/>
  <c r="B9" i="8" s="1"/>
  <c r="B22" i="8" s="1"/>
  <c r="E73" i="4"/>
  <c r="K2" i="4"/>
  <c r="K71" i="4" s="1"/>
  <c r="F28" i="13" l="1"/>
  <c r="J28" i="13" s="1"/>
  <c r="E70" i="13" l="1"/>
  <c r="E72" i="13" s="1"/>
  <c r="F60" i="13"/>
  <c r="J60" i="13" l="1"/>
  <c r="J70" i="13" s="1"/>
  <c r="F70" i="13"/>
  <c r="L63" i="4" l="1"/>
  <c r="L31" i="4"/>
  <c r="L44" i="4" l="1"/>
  <c r="L2" i="4" l="1"/>
  <c r="L66" i="4" l="1"/>
  <c r="L57" i="4"/>
  <c r="L42" i="4"/>
  <c r="L33" i="4"/>
  <c r="L24" i="4"/>
  <c r="L9" i="4"/>
  <c r="L56" i="4"/>
  <c r="L47" i="4"/>
  <c r="L36" i="4"/>
  <c r="L23" i="4"/>
  <c r="L12" i="4"/>
  <c r="L17" i="4"/>
  <c r="L64" i="4"/>
  <c r="L55" i="4"/>
  <c r="L51" i="4"/>
  <c r="L39" i="4"/>
  <c r="L35" i="4"/>
  <c r="L30" i="4"/>
  <c r="L26" i="4"/>
  <c r="L22" i="4"/>
  <c r="L15" i="4"/>
  <c r="L11" i="4"/>
  <c r="L7" i="4"/>
  <c r="L3" i="4"/>
  <c r="L61" i="4"/>
  <c r="L53" i="4"/>
  <c r="L48" i="4"/>
  <c r="L37" i="4"/>
  <c r="L28" i="4"/>
  <c r="L13" i="4"/>
  <c r="L5" i="4"/>
  <c r="L18" i="4"/>
  <c r="L65" i="4"/>
  <c r="L60" i="4"/>
  <c r="L52" i="4"/>
  <c r="L41" i="4"/>
  <c r="L32" i="4"/>
  <c r="L27" i="4"/>
  <c r="L16" i="4"/>
  <c r="L8" i="4"/>
  <c r="L4" i="4"/>
  <c r="L59" i="4"/>
  <c r="L62" i="4"/>
  <c r="L58" i="4"/>
  <c r="L54" i="4"/>
  <c r="L50" i="4"/>
  <c r="L45" i="4"/>
  <c r="L38" i="4"/>
  <c r="L29" i="4"/>
  <c r="L25" i="4"/>
  <c r="L21" i="4"/>
  <c r="L14" i="4"/>
  <c r="L10" i="4"/>
  <c r="L6" i="4"/>
  <c r="L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Schneiderman, David</author>
  </authors>
  <commentList>
    <comment ref="C59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Elizabether EC BOCES</t>
        </r>
      </text>
    </comment>
  </commentList>
</comments>
</file>

<file path=xl/sharedStrings.xml><?xml version="1.0" encoding="utf-8"?>
<sst xmlns="http://schemas.openxmlformats.org/spreadsheetml/2006/main" count="26111" uniqueCount="3532">
  <si>
    <t>ID</t>
  </si>
  <si>
    <t/>
  </si>
  <si>
    <t>Charter School Institute</t>
  </si>
  <si>
    <t>Department of Corrections</t>
  </si>
  <si>
    <t>Division of Youth Services</t>
  </si>
  <si>
    <t>1040</t>
  </si>
  <si>
    <t>0020</t>
  </si>
  <si>
    <t>0180</t>
  </si>
  <si>
    <t>0030</t>
  </si>
  <si>
    <t>0480</t>
  </si>
  <si>
    <t>0040</t>
  </si>
  <si>
    <t>1140</t>
  </si>
  <si>
    <t>9035</t>
  </si>
  <si>
    <t>0130</t>
  </si>
  <si>
    <t>1020</t>
  </si>
  <si>
    <t>1010</t>
  </si>
  <si>
    <t>0870</t>
  </si>
  <si>
    <t>0880</t>
  </si>
  <si>
    <t>0900</t>
  </si>
  <si>
    <t>0910</t>
  </si>
  <si>
    <t>9025</t>
  </si>
  <si>
    <t>0120</t>
  </si>
  <si>
    <t>1110</t>
  </si>
  <si>
    <t>2405</t>
  </si>
  <si>
    <t>1000</t>
  </si>
  <si>
    <t>3120</t>
  </si>
  <si>
    <t>1360</t>
  </si>
  <si>
    <t>0980</t>
  </si>
  <si>
    <t>1420</t>
  </si>
  <si>
    <t>3110</t>
  </si>
  <si>
    <t>1080</t>
  </si>
  <si>
    <t>0140</t>
  </si>
  <si>
    <t>0010</t>
  </si>
  <si>
    <t>2000</t>
  </si>
  <si>
    <t>2020</t>
  </si>
  <si>
    <t>2180</t>
  </si>
  <si>
    <t>9140</t>
  </si>
  <si>
    <t>9030</t>
  </si>
  <si>
    <t>9040</t>
  </si>
  <si>
    <t>9095</t>
  </si>
  <si>
    <t>9045</t>
  </si>
  <si>
    <t>1550</t>
  </si>
  <si>
    <t>2690</t>
  </si>
  <si>
    <t>2700</t>
  </si>
  <si>
    <t>9125</t>
  </si>
  <si>
    <t>0470</t>
  </si>
  <si>
    <t>9050</t>
  </si>
  <si>
    <t>9055</t>
  </si>
  <si>
    <t>9150</t>
  </si>
  <si>
    <t>0123</t>
  </si>
  <si>
    <t>9060</t>
  </si>
  <si>
    <t>9075</t>
  </si>
  <si>
    <t>1560</t>
  </si>
  <si>
    <t>9145</t>
  </si>
  <si>
    <t>9165</t>
  </si>
  <si>
    <t>1828</t>
  </si>
  <si>
    <t>3140</t>
  </si>
  <si>
    <t>0070</t>
  </si>
  <si>
    <t>0990</t>
  </si>
  <si>
    <t>3100</t>
  </si>
  <si>
    <t>80010</t>
  </si>
  <si>
    <t>66060</t>
  </si>
  <si>
    <t>66050</t>
  </si>
  <si>
    <t>66070</t>
  </si>
  <si>
    <t>66080</t>
  </si>
  <si>
    <t>1570</t>
  </si>
  <si>
    <t>01010</t>
  </si>
  <si>
    <t>Adams 1, Mapleton</t>
  </si>
  <si>
    <t>01020</t>
  </si>
  <si>
    <t>Adams 12, Northglenn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</si>
  <si>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</si>
  <si>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</si>
  <si>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</si>
  <si>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</si>
  <si>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</si>
  <si>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</si>
  <si>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</si>
  <si>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</si>
  <si>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</si>
  <si>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</si>
  <si>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</si>
  <si>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</si>
  <si>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</si>
  <si>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</si>
  <si>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</si>
  <si>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</si>
  <si>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</si>
  <si>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Longmont</t>
  </si>
  <si>
    <t>07020</t>
  </si>
  <si>
    <t>Boulder RE2, Boulder</t>
  </si>
  <si>
    <t>15010</t>
  </si>
  <si>
    <t>Delta 50J, Delta</t>
  </si>
  <si>
    <t>16010</t>
  </si>
  <si>
    <t>Denver 1, Denver</t>
  </si>
  <si>
    <t>EAGLE COUNTY RE 50J</t>
  </si>
  <si>
    <t>18010</t>
  </si>
  <si>
    <t>Douglas RE 1, Castle Rock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</si>
  <si>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</si>
  <si>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</si>
  <si>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</si>
  <si>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</si>
  <si>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</si>
  <si>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</si>
  <si>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</si>
  <si>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</si>
  <si>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</si>
  <si>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</si>
  <si>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</si>
  <si>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</si>
  <si>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</si>
  <si>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</si>
  <si>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</si>
  <si>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</si>
  <si>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</si>
  <si>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</si>
  <si>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</si>
  <si>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</si>
  <si>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</si>
  <si>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 RE1J, Gunnison</t>
  </si>
  <si>
    <t>30011</t>
  </si>
  <si>
    <t>Jefferson R-1, Lakewood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</si>
  <si>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</si>
  <si>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</si>
  <si>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</si>
  <si>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</si>
  <si>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</si>
  <si>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</si>
  <si>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</si>
  <si>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</si>
  <si>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</si>
  <si>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</si>
  <si>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</si>
  <si>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</si>
  <si>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</si>
  <si>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</si>
  <si>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</si>
  <si>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</si>
  <si>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51010</t>
  </si>
  <si>
    <t>Pueblo 60, Pueblo (urban)</t>
  </si>
  <si>
    <t>51020</t>
  </si>
  <si>
    <t>Pueblo 70, Pueblo (rural)</t>
  </si>
  <si>
    <t>62040</t>
  </si>
  <si>
    <t>Weld RE-4, Windsor</t>
  </si>
  <si>
    <t>62050</t>
  </si>
  <si>
    <t xml:space="preserve">Weld RE-5J Johnstown-Milliken 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</si>
  <si>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</si>
  <si>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</si>
  <si>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</si>
  <si>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</si>
  <si>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</si>
  <si>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</si>
  <si>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</si>
  <si>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</si>
  <si>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64103</t>
  </si>
  <si>
    <t>Northeast Colorado BOCES, Haxtun</t>
  </si>
  <si>
    <t>64123</t>
  </si>
  <si>
    <t>Northwest Colorado BOCES, Steamboat Springs</t>
  </si>
  <si>
    <t>64133</t>
  </si>
  <si>
    <t>Pikes Peak BOCS, Colorado Springs</t>
  </si>
  <si>
    <t>64143</t>
  </si>
  <si>
    <t>San Juan BOCS, Durango</t>
  </si>
  <si>
    <t>64153</t>
  </si>
  <si>
    <t>San Luis Valley BOCS, Alamosa</t>
  </si>
  <si>
    <t>64160</t>
  </si>
  <si>
    <t>Santa Fe Trail BOCES, La Junta</t>
  </si>
  <si>
    <t>64163</t>
  </si>
  <si>
    <t>South Central BOCS, Pueblo</t>
  </si>
  <si>
    <t>64193</t>
  </si>
  <si>
    <t>Southeastern BOCES, Lamar</t>
  </si>
  <si>
    <t>64200</t>
  </si>
  <si>
    <t>Uncompahgre BOCS, Telluride</t>
  </si>
  <si>
    <t>64203</t>
  </si>
  <si>
    <t>Centennial BOCES, La Salle</t>
  </si>
  <si>
    <t>64205</t>
  </si>
  <si>
    <t>Ute Pass BOCES, Woodland Park</t>
  </si>
  <si>
    <t>64213</t>
  </si>
  <si>
    <t>Rio Blanco BOCS, Rangely</t>
  </si>
  <si>
    <t xml:space="preserve">     Total Administrative Units</t>
  </si>
  <si>
    <t>STATE OPERATED PROGRAMS</t>
  </si>
  <si>
    <t>Colorado School for the Deaf and the Blind</t>
  </si>
  <si>
    <t>Colorado Mental Health Institute, Pueblo</t>
  </si>
  <si>
    <t xml:space="preserve">     Total State Operated Programs</t>
  </si>
  <si>
    <t xml:space="preserve">     GRAND TOTAL</t>
  </si>
  <si>
    <t>Allocation</t>
  </si>
  <si>
    <t>Distributions</t>
  </si>
  <si>
    <t>AU Code</t>
  </si>
  <si>
    <t>Disctrict Code</t>
  </si>
  <si>
    <t>Difference</t>
  </si>
  <si>
    <t>Correction</t>
  </si>
  <si>
    <t>Comments</t>
  </si>
  <si>
    <t>8001</t>
  </si>
  <si>
    <t>VC00000000069558</t>
  </si>
  <si>
    <t>VC00000000014422</t>
  </si>
  <si>
    <t>VC00000000014335</t>
  </si>
  <si>
    <t>VC00000000069674</t>
  </si>
  <si>
    <t>VC00000000013077</t>
  </si>
  <si>
    <t>CODEno</t>
  </si>
  <si>
    <t>CODEno-D</t>
  </si>
  <si>
    <t>Name1</t>
  </si>
  <si>
    <t>County</t>
  </si>
  <si>
    <t>FEINno</t>
  </si>
  <si>
    <t>Warrant Vendor ID</t>
  </si>
  <si>
    <t>Address ID</t>
  </si>
  <si>
    <t>Object Code</t>
  </si>
  <si>
    <t>m_name</t>
  </si>
  <si>
    <t>contact</t>
  </si>
  <si>
    <t>title</t>
  </si>
  <si>
    <t>add1</t>
  </si>
  <si>
    <t>city</t>
  </si>
  <si>
    <t>st</t>
  </si>
  <si>
    <t>zip</t>
  </si>
  <si>
    <t>0010-D</t>
  </si>
  <si>
    <t>Mapleton 1</t>
  </si>
  <si>
    <t>ADAMS</t>
  </si>
  <si>
    <t>846000817</t>
  </si>
  <si>
    <t>VC00000000014296</t>
  </si>
  <si>
    <t>CN001</t>
  </si>
  <si>
    <t>5171</t>
  </si>
  <si>
    <t>Adams County School District 1</t>
  </si>
  <si>
    <t>Ms.Diane Blumenschein</t>
  </si>
  <si>
    <t>Director of Special Education</t>
  </si>
  <si>
    <t>602 East 64th Avenue</t>
  </si>
  <si>
    <t>Denver</t>
  </si>
  <si>
    <t>CO</t>
  </si>
  <si>
    <t>80229</t>
  </si>
  <si>
    <t>0020-D</t>
  </si>
  <si>
    <t>Northglenn-Thornton 12</t>
  </si>
  <si>
    <t>846000822A</t>
  </si>
  <si>
    <t>VC00000000014297</t>
  </si>
  <si>
    <t>0030-D</t>
  </si>
  <si>
    <t>Adams 14</t>
  </si>
  <si>
    <t>846000823</t>
  </si>
  <si>
    <t>VC00000000014298</t>
  </si>
  <si>
    <t>Adams County School District 14</t>
  </si>
  <si>
    <t>Barb Mackenzie</t>
  </si>
  <si>
    <t>4720 East 69th Avenue</t>
  </si>
  <si>
    <t>Commerce City</t>
  </si>
  <si>
    <t>80022</t>
  </si>
  <si>
    <t>0040-D</t>
  </si>
  <si>
    <t>School District 27J</t>
  </si>
  <si>
    <t>846012304</t>
  </si>
  <si>
    <t>VC00000000014407</t>
  </si>
  <si>
    <t>Adams County School District 27J</t>
  </si>
  <si>
    <t>Ms. Eileen Burkhalter</t>
  </si>
  <si>
    <t>630 South 8th Avenue</t>
  </si>
  <si>
    <t>Brighton</t>
  </si>
  <si>
    <t>80601</t>
  </si>
  <si>
    <t>0050</t>
  </si>
  <si>
    <t>0050-D</t>
  </si>
  <si>
    <t>Bennett 29J</t>
  </si>
  <si>
    <t>846000834</t>
  </si>
  <si>
    <t>VC00000000014299</t>
  </si>
  <si>
    <t>0060</t>
  </si>
  <si>
    <t>0060-D</t>
  </si>
  <si>
    <t>Strasburg 31J</t>
  </si>
  <si>
    <t>846000836</t>
  </si>
  <si>
    <t>VC00000000014300</t>
  </si>
  <si>
    <t>0070-D</t>
  </si>
  <si>
    <t>Westminster 50</t>
  </si>
  <si>
    <t>846000839</t>
  </si>
  <si>
    <t>VC00000000014301</t>
  </si>
  <si>
    <t>Adams County School District 50</t>
  </si>
  <si>
    <t>Ms. Jackie Whittington</t>
  </si>
  <si>
    <t>4476 West 68th Avenue</t>
  </si>
  <si>
    <t>Westminster</t>
  </si>
  <si>
    <t>80030</t>
  </si>
  <si>
    <t>0075</t>
  </si>
  <si>
    <t>CSI-Animas HS</t>
  </si>
  <si>
    <t>840644739CSI</t>
  </si>
  <si>
    <t>5770</t>
  </si>
  <si>
    <t>0090</t>
  </si>
  <si>
    <t>NE BOCES-Akron HS</t>
  </si>
  <si>
    <t>840585537</t>
  </si>
  <si>
    <t>VC00000000061045</t>
  </si>
  <si>
    <t>0099</t>
  </si>
  <si>
    <t>Academy 360</t>
  </si>
  <si>
    <t>DENVER</t>
  </si>
  <si>
    <t>846001099</t>
  </si>
  <si>
    <t>VC00000000014308</t>
  </si>
  <si>
    <t>AD003</t>
  </si>
  <si>
    <t>0100</t>
  </si>
  <si>
    <t>0100-D</t>
  </si>
  <si>
    <t>Alamosa RE-11J</t>
  </si>
  <si>
    <t>ALAMOSA</t>
  </si>
  <si>
    <t>846011793</t>
  </si>
  <si>
    <t>VC00000000014390</t>
  </si>
  <si>
    <t>ALAMOSA RE-11J</t>
  </si>
  <si>
    <t>Jerry Stucky</t>
  </si>
  <si>
    <t>209 Victoria Ave.</t>
  </si>
  <si>
    <t>Alamosa</t>
  </si>
  <si>
    <t>81101</t>
  </si>
  <si>
    <t>Adams 12 Five Star Schools</t>
  </si>
  <si>
    <t>0110</t>
  </si>
  <si>
    <t>0110-D</t>
  </si>
  <si>
    <t>Sangre de Cristo RE-22J</t>
  </si>
  <si>
    <t>846012005</t>
  </si>
  <si>
    <t>VC00000000014398</t>
  </si>
  <si>
    <t>0114</t>
  </si>
  <si>
    <t>Alamosa SD-Ortega MS</t>
  </si>
  <si>
    <t>0120-D</t>
  </si>
  <si>
    <t>Englewood 1</t>
  </si>
  <si>
    <t>ARAPAHOE</t>
  </si>
  <si>
    <t>846000858</t>
  </si>
  <si>
    <t>VC00000000014302</t>
  </si>
  <si>
    <t>Arapahoe County School District 1</t>
  </si>
  <si>
    <t>Mrs. Joan E. Diedrich</t>
  </si>
  <si>
    <t>4101 South Bannock Street</t>
  </si>
  <si>
    <t>Englewood</t>
  </si>
  <si>
    <t>80110</t>
  </si>
  <si>
    <t>0123-D</t>
  </si>
  <si>
    <t>Sheridan 2</t>
  </si>
  <si>
    <t>840521403</t>
  </si>
  <si>
    <t>VC00000000017168</t>
  </si>
  <si>
    <t>CB001</t>
  </si>
  <si>
    <t>Arapahoe County School District 2</t>
  </si>
  <si>
    <t>Mr. Steven Kennedy</t>
  </si>
  <si>
    <t>P.O. Box 1198</t>
  </si>
  <si>
    <t>80150</t>
  </si>
  <si>
    <t>0130-D</t>
  </si>
  <si>
    <t>Cherry Creek 5</t>
  </si>
  <si>
    <t>846000861</t>
  </si>
  <si>
    <t>VC00000000014303</t>
  </si>
  <si>
    <t>Arapahoe County School District 5</t>
  </si>
  <si>
    <t>Dr. Anita Manning</t>
  </si>
  <si>
    <t>4700 South Yosemite</t>
  </si>
  <si>
    <t>Greenwood Village</t>
  </si>
  <si>
    <t>80111</t>
  </si>
  <si>
    <t>0130N</t>
  </si>
  <si>
    <t>VC00000000018244</t>
  </si>
  <si>
    <t>14270 E Briarwood</t>
  </si>
  <si>
    <t>Centennial</t>
  </si>
  <si>
    <t>80112</t>
  </si>
  <si>
    <t>0140-D</t>
  </si>
  <si>
    <t>Littleton 6</t>
  </si>
  <si>
    <t>846000862</t>
  </si>
  <si>
    <t>VC00000000014304</t>
  </si>
  <si>
    <t>Arapahoe County School District 6</t>
  </si>
  <si>
    <t>Ms. Lucinda Hundley</t>
  </si>
  <si>
    <t>5776 South Crocker Street</t>
  </si>
  <si>
    <t>Littleton</t>
  </si>
  <si>
    <t>80120</t>
  </si>
  <si>
    <t>0170</t>
  </si>
  <si>
    <t>0170-D</t>
  </si>
  <si>
    <t>Deer Trail 26J</t>
  </si>
  <si>
    <t>846000869</t>
  </si>
  <si>
    <t>VC00000000069556</t>
  </si>
  <si>
    <t>DEER TRAIL 26J</t>
  </si>
  <si>
    <t>Krista Rector</t>
  </si>
  <si>
    <t>P.O. Box 129</t>
  </si>
  <si>
    <t>Deer Trail</t>
  </si>
  <si>
    <t>80105</t>
  </si>
  <si>
    <t>0180-D</t>
  </si>
  <si>
    <t>Adams -Arapahoe 28J</t>
  </si>
  <si>
    <t>846000870</t>
  </si>
  <si>
    <t>CN005</t>
  </si>
  <si>
    <t>Adams/Arapahoe County School District 28J</t>
  </si>
  <si>
    <t>Ms. Bonnie Soman</t>
  </si>
  <si>
    <t>15700 East 1st Avenue</t>
  </si>
  <si>
    <t>Aurora</t>
  </si>
  <si>
    <t>80011-9008</t>
  </si>
  <si>
    <t>0190</t>
  </si>
  <si>
    <t>0190-D</t>
  </si>
  <si>
    <t>Byers 32J</t>
  </si>
  <si>
    <t>846012496</t>
  </si>
  <si>
    <t>VC00000000014411</t>
  </si>
  <si>
    <t>0210</t>
  </si>
  <si>
    <t>Adams 12 SD-Vantage Point HS</t>
  </si>
  <si>
    <t>0220</t>
  </si>
  <si>
    <t>0220-D</t>
  </si>
  <si>
    <t>Archuleta 50 JT</t>
  </si>
  <si>
    <t>ARCHULETA</t>
  </si>
  <si>
    <t>846002725</t>
  </si>
  <si>
    <t>VC00000000018275</t>
  </si>
  <si>
    <t>ARCHULETA COUNTY 50 JT</t>
  </si>
  <si>
    <t>Terry Alley</t>
  </si>
  <si>
    <t>P.O. Box 1498</t>
  </si>
  <si>
    <t>Pagosa Springs</t>
  </si>
  <si>
    <t>81147</t>
  </si>
  <si>
    <t>0230</t>
  </si>
  <si>
    <t>0230-D</t>
  </si>
  <si>
    <t>Walsh RE-1</t>
  </si>
  <si>
    <t>BACA</t>
  </si>
  <si>
    <t>846013311</t>
  </si>
  <si>
    <t>VC00000000014421</t>
  </si>
  <si>
    <t>0240</t>
  </si>
  <si>
    <t>0240-D</t>
  </si>
  <si>
    <t>Pritchett RE-3</t>
  </si>
  <si>
    <t>846013516</t>
  </si>
  <si>
    <t>VC00000000014428</t>
  </si>
  <si>
    <t>0250</t>
  </si>
  <si>
    <t>0250-D</t>
  </si>
  <si>
    <t>Springfield RE-4</t>
  </si>
  <si>
    <t>846000904</t>
  </si>
  <si>
    <t>VC00000000014305</t>
  </si>
  <si>
    <t>0260</t>
  </si>
  <si>
    <t>0260-D</t>
  </si>
  <si>
    <t>Vilas RE5</t>
  </si>
  <si>
    <t>846013736</t>
  </si>
  <si>
    <t>VC00000000014431</t>
  </si>
  <si>
    <t>0263</t>
  </si>
  <si>
    <t>Mapleton PS-GLA</t>
  </si>
  <si>
    <t>0270</t>
  </si>
  <si>
    <t>0270-D</t>
  </si>
  <si>
    <t>Campo RE6</t>
  </si>
  <si>
    <t>846013868</t>
  </si>
  <si>
    <t>VC00000000069676</t>
  </si>
  <si>
    <t>CAMPO RE-6</t>
  </si>
  <si>
    <t>Joe Patton</t>
  </si>
  <si>
    <t>P.O. Box 70</t>
  </si>
  <si>
    <t>Campo</t>
  </si>
  <si>
    <t>81029</t>
  </si>
  <si>
    <t>0290</t>
  </si>
  <si>
    <t>0290-D</t>
  </si>
  <si>
    <t>Las Animas RE 1</t>
  </si>
  <si>
    <t>BENT</t>
  </si>
  <si>
    <t>846014863</t>
  </si>
  <si>
    <t>VC00000000018307</t>
  </si>
  <si>
    <t>Adams/Arapahoe 28J, Aurora</t>
  </si>
  <si>
    <t>0310</t>
  </si>
  <si>
    <t>0310-D</t>
  </si>
  <si>
    <t>McClave RE 2</t>
  </si>
  <si>
    <t>846014681</t>
  </si>
  <si>
    <t>VC00000000069694</t>
  </si>
  <si>
    <t>0370</t>
  </si>
  <si>
    <t>Arvada High School</t>
  </si>
  <si>
    <t>JEFFERSON</t>
  </si>
  <si>
    <t>846002817</t>
  </si>
  <si>
    <t>VC00000000069599</t>
  </si>
  <si>
    <t>CN002</t>
  </si>
  <si>
    <t>0464</t>
  </si>
  <si>
    <t>APS-Aurora Hills MS</t>
  </si>
  <si>
    <t>0469</t>
  </si>
  <si>
    <t>Harrison-Atlas Preparatory School</t>
  </si>
  <si>
    <t>EL PASO</t>
  </si>
  <si>
    <t>846001175</t>
  </si>
  <si>
    <t>VC00000000014310</t>
  </si>
  <si>
    <t>0470-D</t>
  </si>
  <si>
    <t>St. Vrain RE1J</t>
  </si>
  <si>
    <t>BOULDER</t>
  </si>
  <si>
    <t>846014380</t>
  </si>
  <si>
    <t>VC00000000014442</t>
  </si>
  <si>
    <t>Boulder County School District RE-1J</t>
  </si>
  <si>
    <t>Ms. Mary Sires</t>
  </si>
  <si>
    <t>621 Baker</t>
  </si>
  <si>
    <t>Longmont</t>
  </si>
  <si>
    <t>80501</t>
  </si>
  <si>
    <t>0480-D</t>
  </si>
  <si>
    <t>Boulder RE 2</t>
  </si>
  <si>
    <t>846014683</t>
  </si>
  <si>
    <t>VC00000000014448</t>
  </si>
  <si>
    <t>Boulder County School District RE-2</t>
  </si>
  <si>
    <t>Dr. Jean Riordan</t>
  </si>
  <si>
    <t>P.O. Box 9011</t>
  </si>
  <si>
    <t>Boulder</t>
  </si>
  <si>
    <t>80301</t>
  </si>
  <si>
    <t>0490</t>
  </si>
  <si>
    <t>0490-D</t>
  </si>
  <si>
    <t>Buena Vista R 31</t>
  </si>
  <si>
    <t>CHAFFEE</t>
  </si>
  <si>
    <t>846011248</t>
  </si>
  <si>
    <t>VC00000000018291</t>
  </si>
  <si>
    <t>0500</t>
  </si>
  <si>
    <t>0500-D</t>
  </si>
  <si>
    <t>Salida R32</t>
  </si>
  <si>
    <t>846001010</t>
  </si>
  <si>
    <t>VC00000000014306</t>
  </si>
  <si>
    <t>SALIDA R-32</t>
  </si>
  <si>
    <t>Chuck Stenzel</t>
  </si>
  <si>
    <t>310 E 9 Street</t>
  </si>
  <si>
    <t>Salida</t>
  </si>
  <si>
    <t>80201</t>
  </si>
  <si>
    <t>0510</t>
  </si>
  <si>
    <t>0510-D</t>
  </si>
  <si>
    <t>Kit Carson R1</t>
  </si>
  <si>
    <t>CHEYENNE</t>
  </si>
  <si>
    <t>846012501</t>
  </si>
  <si>
    <t>VC00000000014413</t>
  </si>
  <si>
    <t>0520</t>
  </si>
  <si>
    <t>0520-D</t>
  </si>
  <si>
    <t>Cheyenne County RE5</t>
  </si>
  <si>
    <t>846001023</t>
  </si>
  <si>
    <t>VC00000000018249</t>
  </si>
  <si>
    <t>0540</t>
  </si>
  <si>
    <t>0540-D</t>
  </si>
  <si>
    <t>Clear Creek RE1</t>
  </si>
  <si>
    <t>CLEAR CREEK</t>
  </si>
  <si>
    <t>846012505</t>
  </si>
  <si>
    <t>VC00000000014415</t>
  </si>
  <si>
    <t>Clear Creek School District RE-1</t>
  </si>
  <si>
    <t>Ms. Joyce Conrey</t>
  </si>
  <si>
    <t>P.O. Box 3399</t>
  </si>
  <si>
    <t>Idaho Springs</t>
  </si>
  <si>
    <t>80452</t>
  </si>
  <si>
    <t>0550</t>
  </si>
  <si>
    <t>0550-D</t>
  </si>
  <si>
    <t>North Conejos RE 1J</t>
  </si>
  <si>
    <t>CONEJOS</t>
  </si>
  <si>
    <t>846001052</t>
  </si>
  <si>
    <t>VC00000000018251</t>
  </si>
  <si>
    <t>0560</t>
  </si>
  <si>
    <t>0560-D</t>
  </si>
  <si>
    <t>Sanford 6J</t>
  </si>
  <si>
    <t>846001042</t>
  </si>
  <si>
    <t>VC00000000069560</t>
  </si>
  <si>
    <t>0580</t>
  </si>
  <si>
    <t>0580-D</t>
  </si>
  <si>
    <t>South Conejos RE 10</t>
  </si>
  <si>
    <t>846001045</t>
  </si>
  <si>
    <t>VC00000000018250</t>
  </si>
  <si>
    <t>0640</t>
  </si>
  <si>
    <t>0640-D</t>
  </si>
  <si>
    <t>Centennial R1</t>
  </si>
  <si>
    <t>COSTILLA</t>
  </si>
  <si>
    <t>840518168</t>
  </si>
  <si>
    <t>VC00000000013004</t>
  </si>
  <si>
    <t>0655</t>
  </si>
  <si>
    <t>CSI-High Point Academy</t>
  </si>
  <si>
    <t>Boulder RE-1J</t>
  </si>
  <si>
    <t>Boulder RE-2, Boulder</t>
  </si>
  <si>
    <t>0740</t>
  </si>
  <si>
    <t>0740-D</t>
  </si>
  <si>
    <t>Sierrra Grande R 30</t>
  </si>
  <si>
    <t>840568701</t>
  </si>
  <si>
    <t>VC00000000060957</t>
  </si>
  <si>
    <t>0754</t>
  </si>
  <si>
    <t>Benjamin Eaton Elementary School</t>
  </si>
  <si>
    <t>WELD</t>
  </si>
  <si>
    <t>840519375</t>
  </si>
  <si>
    <t>VC00000000013009</t>
  </si>
  <si>
    <t>0770</t>
  </si>
  <si>
    <t>0770-D</t>
  </si>
  <si>
    <t>Crowley County Re 1 J</t>
  </si>
  <si>
    <t>CROWLEY</t>
  </si>
  <si>
    <t>840517898</t>
  </si>
  <si>
    <t>VC00000000013002</t>
  </si>
  <si>
    <t>0860</t>
  </si>
  <si>
    <t>0860-D</t>
  </si>
  <si>
    <t>Consolidated C 1</t>
  </si>
  <si>
    <t>CUSTER</t>
  </si>
  <si>
    <t>846002724</t>
  </si>
  <si>
    <t>VC00000000069597</t>
  </si>
  <si>
    <t>0870-D</t>
  </si>
  <si>
    <t>Delta 50J</t>
  </si>
  <si>
    <t>DELTA</t>
  </si>
  <si>
    <t>846002820</t>
  </si>
  <si>
    <t>VC00000000014358</t>
  </si>
  <si>
    <t>FX345</t>
  </si>
  <si>
    <t>Delta County School District 50 J</t>
  </si>
  <si>
    <t>Ms. Nora O'Brien</t>
  </si>
  <si>
    <t>7655 2075 Road</t>
  </si>
  <si>
    <t>Delta</t>
  </si>
  <si>
    <t>81416</t>
  </si>
  <si>
    <t>0880-D</t>
  </si>
  <si>
    <t>Denver 1</t>
  </si>
  <si>
    <t>Denver County School District 1</t>
  </si>
  <si>
    <t>Sharon Hurst</t>
  </si>
  <si>
    <t>Director of Special Ed</t>
  </si>
  <si>
    <t>1860 Lincoln St</t>
  </si>
  <si>
    <t>80203</t>
  </si>
  <si>
    <t>0890</t>
  </si>
  <si>
    <t>0890-D</t>
  </si>
  <si>
    <t>Dolores RE2</t>
  </si>
  <si>
    <t>DOLORES</t>
  </si>
  <si>
    <t>846013766</t>
  </si>
  <si>
    <t>VC00000000014434</t>
  </si>
  <si>
    <t>0892</t>
  </si>
  <si>
    <t>Poudre School District-Blevins MS</t>
  </si>
  <si>
    <t>LARIMER</t>
  </si>
  <si>
    <t>846013733</t>
  </si>
  <si>
    <t>VC00000000014430</t>
  </si>
  <si>
    <t>0900-D</t>
  </si>
  <si>
    <t>Douglas 1</t>
  </si>
  <si>
    <t>DOUGLAS</t>
  </si>
  <si>
    <t>846011446</t>
  </si>
  <si>
    <t>VC00000000069649</t>
  </si>
  <si>
    <t>Douglas County School District RE-1</t>
  </si>
  <si>
    <t>John Liberatore</t>
  </si>
  <si>
    <t>Director of Instructional Support</t>
  </si>
  <si>
    <t>620 Wilcox St</t>
  </si>
  <si>
    <t>Castle Rock</t>
  </si>
  <si>
    <t>80104</t>
  </si>
  <si>
    <t>09010</t>
  </si>
  <si>
    <t>Clear Creek RE-1, Idaho Springs</t>
  </si>
  <si>
    <t>0910-D</t>
  </si>
  <si>
    <t>Eagle 50</t>
  </si>
  <si>
    <t>EAGLE</t>
  </si>
  <si>
    <t>846012253</t>
  </si>
  <si>
    <t>VC00000000014406</t>
  </si>
  <si>
    <t>Eagle County SD RE-50</t>
  </si>
  <si>
    <t>P.O. Box 740</t>
  </si>
  <si>
    <t>81631</t>
  </si>
  <si>
    <t>0920</t>
  </si>
  <si>
    <t>0920-D</t>
  </si>
  <si>
    <t>Elizabeth C 1</t>
  </si>
  <si>
    <t>ELBERT</t>
  </si>
  <si>
    <t>846001145</t>
  </si>
  <si>
    <t>VC00000000014309</t>
  </si>
  <si>
    <t>Elbert County School District C-1</t>
  </si>
  <si>
    <t>Dr. Lu McDaniel</t>
  </si>
  <si>
    <t>PO Box 610</t>
  </si>
  <si>
    <t>Elizabeth</t>
  </si>
  <si>
    <t>80107</t>
  </si>
  <si>
    <t>0930</t>
  </si>
  <si>
    <t>0930-D</t>
  </si>
  <si>
    <t>Kiowa C2</t>
  </si>
  <si>
    <t>846001148</t>
  </si>
  <si>
    <t>VC00000000069561</t>
  </si>
  <si>
    <t>KIOWA C-2</t>
  </si>
  <si>
    <t>Denise Pearson</t>
  </si>
  <si>
    <t>P.O. Box 128</t>
  </si>
  <si>
    <t>Kiowa</t>
  </si>
  <si>
    <t>80117</t>
  </si>
  <si>
    <t>0934</t>
  </si>
  <si>
    <t>BVSD-Boulder Prep, Boulder Universal</t>
  </si>
  <si>
    <t>0940</t>
  </si>
  <si>
    <t>0940-D</t>
  </si>
  <si>
    <t>Big Sandy 100J</t>
  </si>
  <si>
    <t>846002876</t>
  </si>
  <si>
    <t>VC00000000069603</t>
  </si>
  <si>
    <t>BIG SANDY 100J</t>
  </si>
  <si>
    <t>Chad Thieman</t>
  </si>
  <si>
    <t>P.O. Box 68</t>
  </si>
  <si>
    <t>Simla</t>
  </si>
  <si>
    <t>80835</t>
  </si>
  <si>
    <t>0950</t>
  </si>
  <si>
    <t>0950-D</t>
  </si>
  <si>
    <t>Elbert 200</t>
  </si>
  <si>
    <t>846002880</t>
  </si>
  <si>
    <t>VC00000000014362</t>
  </si>
  <si>
    <t>0960</t>
  </si>
  <si>
    <t>0960-D</t>
  </si>
  <si>
    <t>Agate 300</t>
  </si>
  <si>
    <t>846003039</t>
  </si>
  <si>
    <t>VC00000000069609</t>
  </si>
  <si>
    <t>0970</t>
  </si>
  <si>
    <t>0970-D</t>
  </si>
  <si>
    <t>Calhan RJ1</t>
  </si>
  <si>
    <t>840600582</t>
  </si>
  <si>
    <t>VC00000000013157</t>
  </si>
  <si>
    <t>0980-D</t>
  </si>
  <si>
    <t>Harrison 2</t>
  </si>
  <si>
    <t>El Paso County School District 2</t>
  </si>
  <si>
    <t>Mr. Roger Piwowarski</t>
  </si>
  <si>
    <t>2948 E Fountain Blvd</t>
  </si>
  <si>
    <t>Colorado Springs</t>
  </si>
  <si>
    <t>80910</t>
  </si>
  <si>
    <t>0990-D</t>
  </si>
  <si>
    <t>Widefield 3</t>
  </si>
  <si>
    <t>846001176</t>
  </si>
  <si>
    <t>VC00000000014311</t>
  </si>
  <si>
    <t>El Paso County School District 3</t>
  </si>
  <si>
    <t>Mr. Jerry Hahn</t>
  </si>
  <si>
    <t>930 Leta Drive</t>
  </si>
  <si>
    <t>80911</t>
  </si>
  <si>
    <t>1000-D</t>
  </si>
  <si>
    <t>Fountain 8</t>
  </si>
  <si>
    <t>846008041</t>
  </si>
  <si>
    <t>VC00000000014379</t>
  </si>
  <si>
    <t>El Paso County School District 8</t>
  </si>
  <si>
    <t>Mr. Brian Printz</t>
  </si>
  <si>
    <t>Director of Special Programs</t>
  </si>
  <si>
    <t>425 W. Alabama Ave</t>
  </si>
  <si>
    <t>Fountain</t>
  </si>
  <si>
    <t>80817</t>
  </si>
  <si>
    <t>1010-D</t>
  </si>
  <si>
    <t>Colorado Springs 11</t>
  </si>
  <si>
    <t>846001179</t>
  </si>
  <si>
    <t>VC00000000014312</t>
  </si>
  <si>
    <t>El Paso County School District 11</t>
  </si>
  <si>
    <t>Dr. Robert Howell</t>
  </si>
  <si>
    <t>1115 North El Paso Street</t>
  </si>
  <si>
    <t>80903</t>
  </si>
  <si>
    <t>1020-D</t>
  </si>
  <si>
    <t>Cheyenne Mtn 12</t>
  </si>
  <si>
    <t>846001180</t>
  </si>
  <si>
    <t>VC00000000014313</t>
  </si>
  <si>
    <t>1030</t>
  </si>
  <si>
    <t>1030-D</t>
  </si>
  <si>
    <t>Manitou Springs 14</t>
  </si>
  <si>
    <t>846001181</t>
  </si>
  <si>
    <t>VC00000000014314</t>
  </si>
  <si>
    <t>1040-D</t>
  </si>
  <si>
    <t>Academy 20</t>
  </si>
  <si>
    <t>846001185</t>
  </si>
  <si>
    <t>VC00000000014315</t>
  </si>
  <si>
    <t>El Paso County School District 20</t>
  </si>
  <si>
    <t>Ms. Deb Montgomery</t>
  </si>
  <si>
    <t>Director of Student Support Services</t>
  </si>
  <si>
    <t>Woodmen Center, 1130 W Woodmen Rd</t>
  </si>
  <si>
    <t>80919</t>
  </si>
  <si>
    <t>1050</t>
  </si>
  <si>
    <t>1050-D</t>
  </si>
  <si>
    <t>Ellicott 22</t>
  </si>
  <si>
    <t>846001187</t>
  </si>
  <si>
    <t>VC00000000014316</t>
  </si>
  <si>
    <t>1060</t>
  </si>
  <si>
    <t>1060-D</t>
  </si>
  <si>
    <t>Peyton 23JT</t>
  </si>
  <si>
    <t>846001188</t>
  </si>
  <si>
    <t>VC00000000014317</t>
  </si>
  <si>
    <t>PEYTON 23 JT</t>
  </si>
  <si>
    <t>Val Mullenax</t>
  </si>
  <si>
    <t>13885 Bradshaw Road</t>
  </si>
  <si>
    <t>Peyton</t>
  </si>
  <si>
    <t>80831</t>
  </si>
  <si>
    <t>1070</t>
  </si>
  <si>
    <t>1070-D</t>
  </si>
  <si>
    <t>Hanover 28</t>
  </si>
  <si>
    <t>846001189</t>
  </si>
  <si>
    <t>VC00000000014318</t>
  </si>
  <si>
    <t>1080-D</t>
  </si>
  <si>
    <t>Lewis Palmer 38</t>
  </si>
  <si>
    <t>846001191</t>
  </si>
  <si>
    <t>VC00000000014319</t>
  </si>
  <si>
    <t>El Paso County School District 38</t>
  </si>
  <si>
    <t>Mrs. Linda Williams-Blackwell</t>
  </si>
  <si>
    <t>Executive Director of Special Services</t>
  </si>
  <si>
    <t>146 Jefferson Street</t>
  </si>
  <si>
    <t>Monument</t>
  </si>
  <si>
    <t>80132-0040</t>
  </si>
  <si>
    <t>1110-D</t>
  </si>
  <si>
    <t>Falcon 49</t>
  </si>
  <si>
    <t>846001199</t>
  </si>
  <si>
    <t>VC00000000014320</t>
  </si>
  <si>
    <t>Ms. Sharon Hurst</t>
  </si>
  <si>
    <t>10850 Woodman Rd.</t>
  </si>
  <si>
    <t>Falcon</t>
  </si>
  <si>
    <t>1120</t>
  </si>
  <si>
    <t>1120-D</t>
  </si>
  <si>
    <t>Edison 54JT</t>
  </si>
  <si>
    <t>846001200</t>
  </si>
  <si>
    <t>VC00000000069566</t>
  </si>
  <si>
    <t>1130</t>
  </si>
  <si>
    <t>1130-D</t>
  </si>
  <si>
    <t>Miami/Yoder 60JT</t>
  </si>
  <si>
    <t>846002967</t>
  </si>
  <si>
    <t>VC00000000069607</t>
  </si>
  <si>
    <t>1140-D</t>
  </si>
  <si>
    <t>Canon RE-1</t>
  </si>
  <si>
    <t>FREMONT</t>
  </si>
  <si>
    <t>846013945</t>
  </si>
  <si>
    <t>VC00000000014435</t>
  </si>
  <si>
    <t>Fremont County School District RE-1</t>
  </si>
  <si>
    <t>Mrs. Debi Blackwell</t>
  </si>
  <si>
    <t>101 North 14th Street</t>
  </si>
  <si>
    <t>Canon City</t>
  </si>
  <si>
    <t>81212</t>
  </si>
  <si>
    <t>1150</t>
  </si>
  <si>
    <t>1150-D</t>
  </si>
  <si>
    <t>Florence RE 2</t>
  </si>
  <si>
    <t>846012305</t>
  </si>
  <si>
    <t>VC00000000014408</t>
  </si>
  <si>
    <t>1160</t>
  </si>
  <si>
    <t>1160-D</t>
  </si>
  <si>
    <t>Cotopaxi RE 3</t>
  </si>
  <si>
    <t>846001224</t>
  </si>
  <si>
    <t>VC00000000069567</t>
  </si>
  <si>
    <t>1180</t>
  </si>
  <si>
    <t>1180-D</t>
  </si>
  <si>
    <t>Roaring Fork Re1</t>
  </si>
  <si>
    <t>GARFIELD</t>
  </si>
  <si>
    <t>846012220</t>
  </si>
  <si>
    <t>VC00000000014400</t>
  </si>
  <si>
    <t>Roaring Fork School District RE-1</t>
  </si>
  <si>
    <t>1405 Grand Avenue, Box 820</t>
  </si>
  <si>
    <t>Glenwood Springs</t>
  </si>
  <si>
    <t>81601</t>
  </si>
  <si>
    <t>1195</t>
  </si>
  <si>
    <t>1195-D</t>
  </si>
  <si>
    <t>Garfield RE 2</t>
  </si>
  <si>
    <t>840525428</t>
  </si>
  <si>
    <t>VC00000000013022</t>
  </si>
  <si>
    <t>1215</t>
  </si>
  <si>
    <t>Calhan SD-Calhan MS</t>
  </si>
  <si>
    <t>1220</t>
  </si>
  <si>
    <t>1220-D</t>
  </si>
  <si>
    <t>Garfield 16</t>
  </si>
  <si>
    <t>846001236</t>
  </si>
  <si>
    <t>VC00000000018263</t>
  </si>
  <si>
    <t>1306</t>
  </si>
  <si>
    <t>Harrison School District #2-Carmel MS</t>
  </si>
  <si>
    <t>1330</t>
  </si>
  <si>
    <t>1330-D</t>
  </si>
  <si>
    <t>Gilpin RE1</t>
  </si>
  <si>
    <t>GILPIN</t>
  </si>
  <si>
    <t>846012518</t>
  </si>
  <si>
    <t>VC00000000069663</t>
  </si>
  <si>
    <t>1340</t>
  </si>
  <si>
    <t>1340-D</t>
  </si>
  <si>
    <t>West Grand 1JT</t>
  </si>
  <si>
    <t>GRAND</t>
  </si>
  <si>
    <t>846001263</t>
  </si>
  <si>
    <t>VC00000000018264</t>
  </si>
  <si>
    <t>1350</t>
  </si>
  <si>
    <t>1350-D</t>
  </si>
  <si>
    <t>East Grand 2</t>
  </si>
  <si>
    <t>GRANT</t>
  </si>
  <si>
    <t>846011425</t>
  </si>
  <si>
    <t>VC00000000014387</t>
  </si>
  <si>
    <t>Grand Co SD #2</t>
  </si>
  <si>
    <t>Gretchen Bretz</t>
  </si>
  <si>
    <t>P.O. Box 782</t>
  </si>
  <si>
    <t>Grandby</t>
  </si>
  <si>
    <t>80446</t>
  </si>
  <si>
    <t>1360-D</t>
  </si>
  <si>
    <t>Gunnison RE1J</t>
  </si>
  <si>
    <t>GUNNISON</t>
  </si>
  <si>
    <t>846013483</t>
  </si>
  <si>
    <t>VC00000000014427</t>
  </si>
  <si>
    <t>Gunnison County School District RE-1J</t>
  </si>
  <si>
    <t>Ms. Christine Sigwart</t>
  </si>
  <si>
    <t>800 North Blvd.</t>
  </si>
  <si>
    <t>Gunnison</t>
  </si>
  <si>
    <t>81230</t>
  </si>
  <si>
    <t>1380</t>
  </si>
  <si>
    <t>Hinsdale County RE-1</t>
  </si>
  <si>
    <t>Hinsdale</t>
  </si>
  <si>
    <t>846001288</t>
  </si>
  <si>
    <t>VC00000000014323</t>
  </si>
  <si>
    <t>P.O. Box 39</t>
  </si>
  <si>
    <t>Lake City</t>
  </si>
  <si>
    <t>81235</t>
  </si>
  <si>
    <t>1383</t>
  </si>
  <si>
    <t>Centennial Elementary School</t>
  </si>
  <si>
    <t>1390</t>
  </si>
  <si>
    <t>1390-D</t>
  </si>
  <si>
    <t>Huerfano RE1</t>
  </si>
  <si>
    <t>HUERFANO</t>
  </si>
  <si>
    <t>846011993</t>
  </si>
  <si>
    <t>VC00000000014396</t>
  </si>
  <si>
    <t>1392</t>
  </si>
  <si>
    <t>Montrose County SD-Centennial MS</t>
  </si>
  <si>
    <t>MONTROSE</t>
  </si>
  <si>
    <t>840517051</t>
  </si>
  <si>
    <t>VC00000000013000</t>
  </si>
  <si>
    <t>1400</t>
  </si>
  <si>
    <t>1400-D</t>
  </si>
  <si>
    <t>LaVeta RE2</t>
  </si>
  <si>
    <t>846014020</t>
  </si>
  <si>
    <t>VC00000000014436</t>
  </si>
  <si>
    <t>1402</t>
  </si>
  <si>
    <t>Pueblo City 60 Schools-Centennial HS</t>
  </si>
  <si>
    <t>PUEBLO</t>
  </si>
  <si>
    <t>846001882</t>
  </si>
  <si>
    <t>1410</t>
  </si>
  <si>
    <t>1410-D</t>
  </si>
  <si>
    <t>North Park R 1</t>
  </si>
  <si>
    <t>JACKSON</t>
  </si>
  <si>
    <t>846013288</t>
  </si>
  <si>
    <t>VC00000000014419</t>
  </si>
  <si>
    <t>1416</t>
  </si>
  <si>
    <t>Center Consolidated Schools, 26JT-Skogland MS</t>
  </si>
  <si>
    <t>SAGUACHE</t>
  </si>
  <si>
    <t>846001943</t>
  </si>
  <si>
    <t>VC00000000014340</t>
  </si>
  <si>
    <t>1420-D</t>
  </si>
  <si>
    <t>Jefferson R1</t>
  </si>
  <si>
    <t>Jefferson County School District R-1</t>
  </si>
  <si>
    <t>Ruth Stern</t>
  </si>
  <si>
    <t>Director of Exceptional Student Svcs.</t>
  </si>
  <si>
    <t>1829 Denver West Drive, Bldg #27
P.O. Box 4001</t>
  </si>
  <si>
    <t>Golden</t>
  </si>
  <si>
    <t>80401-0001</t>
  </si>
  <si>
    <t>1430</t>
  </si>
  <si>
    <t>1430-D</t>
  </si>
  <si>
    <t>Eads RE1</t>
  </si>
  <si>
    <t>KIOWA</t>
  </si>
  <si>
    <t>846014017</t>
  </si>
  <si>
    <t>VC00000000069679</t>
  </si>
  <si>
    <t>1440</t>
  </si>
  <si>
    <t>1440-D</t>
  </si>
  <si>
    <t>Plainview RE2</t>
  </si>
  <si>
    <t>846014612</t>
  </si>
  <si>
    <t>VC00000000069689</t>
  </si>
  <si>
    <t>1446</t>
  </si>
  <si>
    <t>Keenesburg SD-Weld Central HS</t>
  </si>
  <si>
    <t>846013310</t>
  </si>
  <si>
    <t>VC00000000014420</t>
  </si>
  <si>
    <t>1450</t>
  </si>
  <si>
    <t>1450-D</t>
  </si>
  <si>
    <t>Arriba Flagler C20</t>
  </si>
  <si>
    <t>KIT CARSON</t>
  </si>
  <si>
    <t>840958690</t>
  </si>
  <si>
    <t>VC00000000013564</t>
  </si>
  <si>
    <t>1451</t>
  </si>
  <si>
    <t>Addenbrook</t>
  </si>
  <si>
    <t>Jefferson</t>
  </si>
  <si>
    <t>1460</t>
  </si>
  <si>
    <t>1460-D</t>
  </si>
  <si>
    <t>Hi Plains R23</t>
  </si>
  <si>
    <t>840965857</t>
  </si>
  <si>
    <t>VC00000000013569</t>
  </si>
  <si>
    <t>1480</t>
  </si>
  <si>
    <t>1480-D</t>
  </si>
  <si>
    <t>Stratton R4</t>
  </si>
  <si>
    <t>846001423</t>
  </si>
  <si>
    <t>VC00000000069571</t>
  </si>
  <si>
    <t>1490</t>
  </si>
  <si>
    <t>1490-D</t>
  </si>
  <si>
    <t>Bethune R5</t>
  </si>
  <si>
    <t>846001382</t>
  </si>
  <si>
    <t>VC00000000069570</t>
  </si>
  <si>
    <t>1500</t>
  </si>
  <si>
    <t>1500-D</t>
  </si>
  <si>
    <t>Burlington RE 6J</t>
  </si>
  <si>
    <t>846012239</t>
  </si>
  <si>
    <t>VC00000000014404</t>
  </si>
  <si>
    <t>BURLINGTON RE-6J</t>
  </si>
  <si>
    <t>Marilyn Sexon</t>
  </si>
  <si>
    <t>1457 Martin Avenue</t>
  </si>
  <si>
    <t>Burlington</t>
  </si>
  <si>
    <t>80807</t>
  </si>
  <si>
    <t>1510</t>
  </si>
  <si>
    <t>1510-D</t>
  </si>
  <si>
    <t>Lake County R1</t>
  </si>
  <si>
    <t>LAKE</t>
  </si>
  <si>
    <t>846011994</t>
  </si>
  <si>
    <t>VC00000000014397</t>
  </si>
  <si>
    <t>Lake County School District R-1</t>
  </si>
  <si>
    <t>Bette Bullock</t>
  </si>
  <si>
    <t>Superintendent</t>
  </si>
  <si>
    <t>107 Spruce Street</t>
  </si>
  <si>
    <t>Leadville</t>
  </si>
  <si>
    <t>80461</t>
  </si>
  <si>
    <t>1520</t>
  </si>
  <si>
    <t>1520-D</t>
  </si>
  <si>
    <t>Durango 9R</t>
  </si>
  <si>
    <t>LA PLATA</t>
  </si>
  <si>
    <t>846012500</t>
  </si>
  <si>
    <t>VC00000000014412</t>
  </si>
  <si>
    <t>1530</t>
  </si>
  <si>
    <t>1530-D</t>
  </si>
  <si>
    <t>Bayfield 10 JT R</t>
  </si>
  <si>
    <t>846001442</t>
  </si>
  <si>
    <t>VC00000000014324</t>
  </si>
  <si>
    <t>BAYFIELD 10 JT-R</t>
  </si>
  <si>
    <t>Kristin Hays</t>
  </si>
  <si>
    <t>24 Clover Drive</t>
  </si>
  <si>
    <t>Bayfield</t>
  </si>
  <si>
    <t>81122</t>
  </si>
  <si>
    <t>1540</t>
  </si>
  <si>
    <t>1540-D</t>
  </si>
  <si>
    <t>Ignacio 11JT</t>
  </si>
  <si>
    <t>846001447</t>
  </si>
  <si>
    <t>VC00000000069572</t>
  </si>
  <si>
    <t>1550-D</t>
  </si>
  <si>
    <t>Poudre R1</t>
  </si>
  <si>
    <t>Larimer County School District R-1</t>
  </si>
  <si>
    <t>Ms. Christine Schott</t>
  </si>
  <si>
    <t>2407 La Porte Avenue</t>
  </si>
  <si>
    <t>Fort Collins</t>
  </si>
  <si>
    <t>80521</t>
  </si>
  <si>
    <t>1560-D</t>
  </si>
  <si>
    <t>Thompson R2J</t>
  </si>
  <si>
    <t>846013346</t>
  </si>
  <si>
    <t>Larimer County School District R-2J</t>
  </si>
  <si>
    <t>Ms. Karen Pielin</t>
  </si>
  <si>
    <t>535 North Douglas Avenue</t>
  </si>
  <si>
    <t>Loveland</t>
  </si>
  <si>
    <t>80537</t>
  </si>
  <si>
    <t>1570-D</t>
  </si>
  <si>
    <t>Estes Park R3</t>
  </si>
  <si>
    <t>846013249</t>
  </si>
  <si>
    <t>VC00000000018297</t>
  </si>
  <si>
    <t>Larimer County School District R-3</t>
  </si>
  <si>
    <t>Mr. Robert Richardson</t>
  </si>
  <si>
    <t>1605 Brodie Ave.</t>
  </si>
  <si>
    <t>Estes Park</t>
  </si>
  <si>
    <t>80517</t>
  </si>
  <si>
    <t>1571</t>
  </si>
  <si>
    <t>Cherry Creek Academy</t>
  </si>
  <si>
    <t>1580</t>
  </si>
  <si>
    <t>1580-D</t>
  </si>
  <si>
    <t>Trinidad 1</t>
  </si>
  <si>
    <t>LAS ANIMAS</t>
  </si>
  <si>
    <t>846001501</t>
  </si>
  <si>
    <t>VC00000000014325</t>
  </si>
  <si>
    <t>AD001</t>
  </si>
  <si>
    <t>1590</t>
  </si>
  <si>
    <t>1590-D</t>
  </si>
  <si>
    <t>Primero 2</t>
  </si>
  <si>
    <t>846006704</t>
  </si>
  <si>
    <t>VC00000000018286</t>
  </si>
  <si>
    <t>1600</t>
  </si>
  <si>
    <t>1600-D</t>
  </si>
  <si>
    <t>Hoehne 3</t>
  </si>
  <si>
    <t>846012241</t>
  </si>
  <si>
    <t>VC00000000069659</t>
  </si>
  <si>
    <t>900 Grant St., 2nd Floor</t>
  </si>
  <si>
    <t>1620</t>
  </si>
  <si>
    <t>1620-D</t>
  </si>
  <si>
    <t>Aguilar 6</t>
  </si>
  <si>
    <t>846001506</t>
  </si>
  <si>
    <t>VC00000000014326</t>
  </si>
  <si>
    <t>1630</t>
  </si>
  <si>
    <t>The Classical Academy Charter School</t>
  </si>
  <si>
    <t>1750</t>
  </si>
  <si>
    <t>1750-D</t>
  </si>
  <si>
    <t>Branson 82</t>
  </si>
  <si>
    <t>846002789</t>
  </si>
  <si>
    <t>VC00000000069598</t>
  </si>
  <si>
    <t>1760</t>
  </si>
  <si>
    <t>1760-D</t>
  </si>
  <si>
    <t>Kim 88</t>
  </si>
  <si>
    <t>846001550</t>
  </si>
  <si>
    <t>VC00000000069573</t>
  </si>
  <si>
    <t>1780</t>
  </si>
  <si>
    <t>1780-D</t>
  </si>
  <si>
    <t>Genoa Hugo C113</t>
  </si>
  <si>
    <t>LINCOLN</t>
  </si>
  <si>
    <t>846005392</t>
  </si>
  <si>
    <t>VC00000000069613</t>
  </si>
  <si>
    <t>GENOA-HUGO C113</t>
  </si>
  <si>
    <t>Ellen Froman</t>
  </si>
  <si>
    <t>220 W 7th P.O Box 247</t>
  </si>
  <si>
    <t>Hugo</t>
  </si>
  <si>
    <t>80821</t>
  </si>
  <si>
    <t>1790</t>
  </si>
  <si>
    <t>1790-D</t>
  </si>
  <si>
    <t>Limon RE 4J</t>
  </si>
  <si>
    <t>846007247</t>
  </si>
  <si>
    <t>VC00000000069621</t>
  </si>
  <si>
    <t>1795</t>
  </si>
  <si>
    <t>CSI-CSEC</t>
  </si>
  <si>
    <t>Douglas RE-1, Castle Rock</t>
  </si>
  <si>
    <t>1810</t>
  </si>
  <si>
    <t>1810-D</t>
  </si>
  <si>
    <t>Karval RE 23</t>
  </si>
  <si>
    <t>846014645</t>
  </si>
  <si>
    <t>VC00000000069690</t>
  </si>
  <si>
    <t>1828-D</t>
  </si>
  <si>
    <t>Valley RE 1</t>
  </si>
  <si>
    <t>LOGAN</t>
  </si>
  <si>
    <t>840531962</t>
  </si>
  <si>
    <t>VC00000000013038</t>
  </si>
  <si>
    <t>Logan County School District RE-1</t>
  </si>
  <si>
    <t>Ms. Dianne Cox</t>
  </si>
  <si>
    <t>415 Beattie Street</t>
  </si>
  <si>
    <t>Sterling</t>
  </si>
  <si>
    <t>80751-3915</t>
  </si>
  <si>
    <t>1850</t>
  </si>
  <si>
    <t>1850-D</t>
  </si>
  <si>
    <t>Frenchman RE 3</t>
  </si>
  <si>
    <t>846014013</t>
  </si>
  <si>
    <t>VC00000000069678</t>
  </si>
  <si>
    <t>1860</t>
  </si>
  <si>
    <t>1860-D</t>
  </si>
  <si>
    <t>Buffalo RE 4</t>
  </si>
  <si>
    <t>846013385</t>
  </si>
  <si>
    <t>VC00000000014423</t>
  </si>
  <si>
    <t>1866</t>
  </si>
  <si>
    <t>DPS-ACE Challenge</t>
  </si>
  <si>
    <t>1870</t>
  </si>
  <si>
    <t>Plateau RE5</t>
  </si>
  <si>
    <t>846001597</t>
  </si>
  <si>
    <t>VC00000000069574</t>
  </si>
  <si>
    <t>PLATEAU RE-5</t>
  </si>
  <si>
    <t>Tammy Fehringer</t>
  </si>
  <si>
    <t>311 Coleman Avenue</t>
  </si>
  <si>
    <t>Peetz</t>
  </si>
  <si>
    <t>80747</t>
  </si>
  <si>
    <t>19010</t>
  </si>
  <si>
    <t>19020</t>
  </si>
  <si>
    <t>Elizabeth/Platte Canyon</t>
  </si>
  <si>
    <t>846001145A</t>
  </si>
  <si>
    <t>19205</t>
  </si>
  <si>
    <t>Elbert C-1, Elizabeth</t>
  </si>
  <si>
    <t>1980</t>
  </si>
  <si>
    <t>1980-D</t>
  </si>
  <si>
    <t>DeBeque 49JT</t>
  </si>
  <si>
    <t>MESA</t>
  </si>
  <si>
    <t>846001231</t>
  </si>
  <si>
    <t>VC00000000014321</t>
  </si>
  <si>
    <t>DE BEQUE 49JT</t>
  </si>
  <si>
    <t>Al Bumgartle</t>
  </si>
  <si>
    <t>De Beque</t>
  </si>
  <si>
    <t>81630</t>
  </si>
  <si>
    <t>1990</t>
  </si>
  <si>
    <t>1990-D</t>
  </si>
  <si>
    <t>Plateau 50</t>
  </si>
  <si>
    <t>846002847</t>
  </si>
  <si>
    <t>VC00000000069601</t>
  </si>
  <si>
    <t>PLATEAU VALLEY 50</t>
  </si>
  <si>
    <t>John Vail</t>
  </si>
  <si>
    <t>56600 Hwy 330</t>
  </si>
  <si>
    <t>Collbran</t>
  </si>
  <si>
    <t>81624</t>
  </si>
  <si>
    <t>2000-D</t>
  </si>
  <si>
    <t>Mesa 51</t>
  </si>
  <si>
    <t>846002839</t>
  </si>
  <si>
    <t>VC00000000014360</t>
  </si>
  <si>
    <t>Mesa County School District 51</t>
  </si>
  <si>
    <t>Damon Lockhart</t>
  </si>
  <si>
    <t>Special Ed Coordinator</t>
  </si>
  <si>
    <t>930 Ute Ave</t>
  </si>
  <si>
    <t>Grand Junction</t>
  </si>
  <si>
    <t>81501</t>
  </si>
  <si>
    <t>2010</t>
  </si>
  <si>
    <t>2010-D</t>
  </si>
  <si>
    <t>Creede 1</t>
  </si>
  <si>
    <t>MINERAL</t>
  </si>
  <si>
    <t>840941176</t>
  </si>
  <si>
    <t>VC00000000013545</t>
  </si>
  <si>
    <t>2018</t>
  </si>
  <si>
    <t>Moffat 2 - Crestone Charter School</t>
  </si>
  <si>
    <t>846001938</t>
  </si>
  <si>
    <t>VC00000000069583</t>
  </si>
  <si>
    <t>2020-D</t>
  </si>
  <si>
    <t>Moffat 1</t>
  </si>
  <si>
    <t>MOFFAT</t>
  </si>
  <si>
    <t>846012146</t>
  </si>
  <si>
    <t>VC00000000014399</t>
  </si>
  <si>
    <t>Moffat County School District RE-1</t>
  </si>
  <si>
    <t>Ms. Christine Villard</t>
  </si>
  <si>
    <t>775 Yampa Ave</t>
  </si>
  <si>
    <t>Craig</t>
  </si>
  <si>
    <t>81625</t>
  </si>
  <si>
    <t>2024</t>
  </si>
  <si>
    <t>Cripple Creek/Victor SD-Cripple Creek Victor Jr/Sr High</t>
  </si>
  <si>
    <t>TELLER</t>
  </si>
  <si>
    <t>846013740</t>
  </si>
  <si>
    <t>VC00000000014432</t>
  </si>
  <si>
    <t>2035</t>
  </si>
  <si>
    <t>2035-D</t>
  </si>
  <si>
    <t>Montezuma Cortez RE1</t>
  </si>
  <si>
    <t>MONTEZUMA</t>
  </si>
  <si>
    <t>840525195</t>
  </si>
  <si>
    <t>VC00000000013021</t>
  </si>
  <si>
    <t>2055</t>
  </si>
  <si>
    <t>2055-D</t>
  </si>
  <si>
    <t>Dolores RE4A</t>
  </si>
  <si>
    <t>840529518</t>
  </si>
  <si>
    <t>VC00000000013032</t>
  </si>
  <si>
    <t>2070</t>
  </si>
  <si>
    <t>2070-D</t>
  </si>
  <si>
    <t>Mancos RE6</t>
  </si>
  <si>
    <t>846001694</t>
  </si>
  <si>
    <t>VC00000000069575</t>
  </si>
  <si>
    <t>2115</t>
  </si>
  <si>
    <t>DSST Stapleton Middle School</t>
  </si>
  <si>
    <t>2145</t>
  </si>
  <si>
    <t>DSST Green Valley Ranch High School</t>
  </si>
  <si>
    <t>2148</t>
  </si>
  <si>
    <t>Del Norte-Del Norte MS</t>
  </si>
  <si>
    <t>RIO GRANDE</t>
  </si>
  <si>
    <t>846001899</t>
  </si>
  <si>
    <t>VC00000000014338</t>
  </si>
  <si>
    <t>Fort Lupton/Keenesburg, Fort Lupton</t>
  </si>
  <si>
    <t>846002059B</t>
  </si>
  <si>
    <t>VC00000000014344</t>
  </si>
  <si>
    <t>2150</t>
  </si>
  <si>
    <t>SLVBOCES-Del Norte HS</t>
  </si>
  <si>
    <t>840568137</t>
  </si>
  <si>
    <t>2180-D</t>
  </si>
  <si>
    <t>Montrose RE 1J</t>
  </si>
  <si>
    <t>Montrose County School District RE-1J</t>
  </si>
  <si>
    <t>Ms. Lynn Gentry</t>
  </si>
  <si>
    <t>526 North 6th Street</t>
  </si>
  <si>
    <t>Montrose</t>
  </si>
  <si>
    <t>81401</t>
  </si>
  <si>
    <t>2185</t>
  </si>
  <si>
    <t>DSST Stapleton High School</t>
  </si>
  <si>
    <t>2190</t>
  </si>
  <si>
    <t>2190-D</t>
  </si>
  <si>
    <t>West End RE2</t>
  </si>
  <si>
    <t>846014283</t>
  </si>
  <si>
    <t>VC00000000014440</t>
  </si>
  <si>
    <t>2207</t>
  </si>
  <si>
    <t>Downtown Denver Expeditionary School</t>
  </si>
  <si>
    <t>2208</t>
  </si>
  <si>
    <t>SJBOCES-Dolores HS</t>
  </si>
  <si>
    <t>840603542</t>
  </si>
  <si>
    <t>VC00000000061152</t>
  </si>
  <si>
    <t>2209</t>
  </si>
  <si>
    <t>DPS-DCIS-Multiple</t>
  </si>
  <si>
    <t>2233</t>
  </si>
  <si>
    <t>DSST: Cole MS</t>
  </si>
  <si>
    <t>2395</t>
  </si>
  <si>
    <t>2395-D</t>
  </si>
  <si>
    <t>Brush RE 2J</t>
  </si>
  <si>
    <t>MORGAN</t>
  </si>
  <si>
    <t>846001734</t>
  </si>
  <si>
    <t>VC00000000014328</t>
  </si>
  <si>
    <t>2405-D</t>
  </si>
  <si>
    <t>Ft Morgan RE3</t>
  </si>
  <si>
    <t>840558263</t>
  </si>
  <si>
    <t>VC00000000013052</t>
  </si>
  <si>
    <t>Fort Morgan School District RE-3</t>
  </si>
  <si>
    <t>Ms. Candace Kensinger</t>
  </si>
  <si>
    <t>300 Devel Street</t>
  </si>
  <si>
    <t>Fort Morgan</t>
  </si>
  <si>
    <t>80701-2656</t>
  </si>
  <si>
    <t>2505</t>
  </si>
  <si>
    <t>2505-D</t>
  </si>
  <si>
    <t>Weldon Valley RE 20J</t>
  </si>
  <si>
    <t>846001737</t>
  </si>
  <si>
    <t>VC00000000069576</t>
  </si>
  <si>
    <t>WELDON VALLEY RE-20(J)</t>
  </si>
  <si>
    <t>Fran Covelli</t>
  </si>
  <si>
    <t>911 North Avenue</t>
  </si>
  <si>
    <t>Weldona</t>
  </si>
  <si>
    <t>80653</t>
  </si>
  <si>
    <t>2515</t>
  </si>
  <si>
    <t>2515-D</t>
  </si>
  <si>
    <t>Wiggins RE 50J</t>
  </si>
  <si>
    <t>846002087</t>
  </si>
  <si>
    <t>VC00000000014345</t>
  </si>
  <si>
    <t>2520</t>
  </si>
  <si>
    <t>2520-D</t>
  </si>
  <si>
    <t>East Otero R1</t>
  </si>
  <si>
    <t>OTERO</t>
  </si>
  <si>
    <t>846014414</t>
  </si>
  <si>
    <t>VC00000000014444</t>
  </si>
  <si>
    <t>2530</t>
  </si>
  <si>
    <t>2530-D</t>
  </si>
  <si>
    <t>Rocky Ford R2</t>
  </si>
  <si>
    <t>846013479</t>
  </si>
  <si>
    <t>VC00000000014426</t>
  </si>
  <si>
    <t>2535</t>
  </si>
  <si>
    <t>2535-D</t>
  </si>
  <si>
    <t>Manzanola 3J</t>
  </si>
  <si>
    <t>846001750</t>
  </si>
  <si>
    <t>VC00000000014329</t>
  </si>
  <si>
    <t>MANZANOLA 3J</t>
  </si>
  <si>
    <t>Geri Hodges</t>
  </si>
  <si>
    <t>P.O. Box 148</t>
  </si>
  <si>
    <t>Manzanola</t>
  </si>
  <si>
    <t>81058</t>
  </si>
  <si>
    <t>2540</t>
  </si>
  <si>
    <t>2540-D</t>
  </si>
  <si>
    <t>Fowler R4J</t>
  </si>
  <si>
    <t>846014360</t>
  </si>
  <si>
    <t>VC00000000014441</t>
  </si>
  <si>
    <t>FOWLER R-4J</t>
  </si>
  <si>
    <t>Michael R. Thomas</t>
  </si>
  <si>
    <t>P.O. Box 218</t>
  </si>
  <si>
    <t>Fowler</t>
  </si>
  <si>
    <t>81039</t>
  </si>
  <si>
    <t>2560</t>
  </si>
  <si>
    <t>2560-D</t>
  </si>
  <si>
    <t>Cheraw 31</t>
  </si>
  <si>
    <t>846001765</t>
  </si>
  <si>
    <t>VC00000000014330</t>
  </si>
  <si>
    <t>2570</t>
  </si>
  <si>
    <t>2570-D</t>
  </si>
  <si>
    <t>Swink 33</t>
  </si>
  <si>
    <t>846001767</t>
  </si>
  <si>
    <t>VC00000000069578</t>
  </si>
  <si>
    <t>2580</t>
  </si>
  <si>
    <t>2580-D</t>
  </si>
  <si>
    <t>Ouray R1</t>
  </si>
  <si>
    <t>OURAY</t>
  </si>
  <si>
    <t>846001772</t>
  </si>
  <si>
    <t>VC00000000069579</t>
  </si>
  <si>
    <t>2590</t>
  </si>
  <si>
    <t>2590-D</t>
  </si>
  <si>
    <t>Ridgway R2</t>
  </si>
  <si>
    <t>846006275</t>
  </si>
  <si>
    <t>VC00000000069619</t>
  </si>
  <si>
    <t>2600</t>
  </si>
  <si>
    <t>2600-D</t>
  </si>
  <si>
    <t>Platte Canyon 1</t>
  </si>
  <si>
    <t>PARK</t>
  </si>
  <si>
    <t>846001776</t>
  </si>
  <si>
    <t>VC00000000014332</t>
  </si>
  <si>
    <t>Gunnison RE-1J, Gunnison</t>
  </si>
  <si>
    <t>2610</t>
  </si>
  <si>
    <t>2610-D</t>
  </si>
  <si>
    <t>Park County RE2</t>
  </si>
  <si>
    <t>846001777</t>
  </si>
  <si>
    <t>VC00000000014333</t>
  </si>
  <si>
    <t>2620</t>
  </si>
  <si>
    <t>2620-D</t>
  </si>
  <si>
    <t>Holyoke RE1J</t>
  </si>
  <si>
    <t>PHILLIPS</t>
  </si>
  <si>
    <t>846012886</t>
  </si>
  <si>
    <t>VC00000000014417</t>
  </si>
  <si>
    <t>2630</t>
  </si>
  <si>
    <t>2630-D</t>
  </si>
  <si>
    <t>Haxtun RE 2j</t>
  </si>
  <si>
    <t>846012502</t>
  </si>
  <si>
    <t>VC00000000014414</t>
  </si>
  <si>
    <t>2640</t>
  </si>
  <si>
    <t>2640-D</t>
  </si>
  <si>
    <t>Aspen 1</t>
  </si>
  <si>
    <t>PITKIN</t>
  </si>
  <si>
    <t>846002890</t>
  </si>
  <si>
    <t>VC00000000069604</t>
  </si>
  <si>
    <t>2650</t>
  </si>
  <si>
    <t>2650-D</t>
  </si>
  <si>
    <t>Granada RE1</t>
  </si>
  <si>
    <t>PROWERS</t>
  </si>
  <si>
    <t>846012913</t>
  </si>
  <si>
    <t>VC00000000069667</t>
  </si>
  <si>
    <t>2660</t>
  </si>
  <si>
    <t>2660-D</t>
  </si>
  <si>
    <t>Lamar RE2</t>
  </si>
  <si>
    <t>846011826</t>
  </si>
  <si>
    <t>VC00000000014392</t>
  </si>
  <si>
    <t>LAMAR RE-2</t>
  </si>
  <si>
    <t>Connie Jacobsen</t>
  </si>
  <si>
    <t>210 West Pearl St</t>
  </si>
  <si>
    <t>Lamar</t>
  </si>
  <si>
    <t>81052</t>
  </si>
  <si>
    <t>2670</t>
  </si>
  <si>
    <t>2670-D</t>
  </si>
  <si>
    <t>Holly RE 3</t>
  </si>
  <si>
    <t>846011860</t>
  </si>
  <si>
    <t>VC00000000014393</t>
  </si>
  <si>
    <t>2680</t>
  </si>
  <si>
    <t>2680-D</t>
  </si>
  <si>
    <t>Wiley RE 13 JT</t>
  </si>
  <si>
    <t>846001821</t>
  </si>
  <si>
    <t>VC00000000014334</t>
  </si>
  <si>
    <t>2690-D</t>
  </si>
  <si>
    <t>Pueblo 60</t>
  </si>
  <si>
    <t>Pueblo County School District 60</t>
  </si>
  <si>
    <t>Dr Jana Macias</t>
  </si>
  <si>
    <t>215 E. Orman Ave.</t>
  </si>
  <si>
    <t>Pueblo</t>
  </si>
  <si>
    <t>81004</t>
  </si>
  <si>
    <t>2700-D</t>
  </si>
  <si>
    <t>Pueblo 70</t>
  </si>
  <si>
    <t>846002832</t>
  </si>
  <si>
    <t>VC00000000014359</t>
  </si>
  <si>
    <t>Pueblo County School District 70</t>
  </si>
  <si>
    <t>Mr. Greg Keasling</t>
  </si>
  <si>
    <t>Interim Director of Special Education</t>
  </si>
  <si>
    <t>24951 Highway 50 East</t>
  </si>
  <si>
    <t>81006</t>
  </si>
  <si>
    <t>2710</t>
  </si>
  <si>
    <t>2710-D</t>
  </si>
  <si>
    <t>Meeker RE1</t>
  </si>
  <si>
    <t>RIO BLANCO</t>
  </si>
  <si>
    <t>846011573</t>
  </si>
  <si>
    <t>VC00000000014389</t>
  </si>
  <si>
    <t>2720</t>
  </si>
  <si>
    <t>2720-D</t>
  </si>
  <si>
    <t>Rangely RE4</t>
  </si>
  <si>
    <t>846001889</t>
  </si>
  <si>
    <t>VC00000000014336</t>
  </si>
  <si>
    <t>2730</t>
  </si>
  <si>
    <t>2730-D</t>
  </si>
  <si>
    <t>Del Norte C7</t>
  </si>
  <si>
    <t>2740</t>
  </si>
  <si>
    <t>2740-D</t>
  </si>
  <si>
    <t>Monte Vista C8</t>
  </si>
  <si>
    <t>846001901</t>
  </si>
  <si>
    <t>VC00000000014339</t>
  </si>
  <si>
    <t>2750</t>
  </si>
  <si>
    <t>2750-D</t>
  </si>
  <si>
    <t>Sargent RE 33J</t>
  </si>
  <si>
    <t>846001898</t>
  </si>
  <si>
    <t>VC00000000014337</t>
  </si>
  <si>
    <t>SARGENT RE-33J</t>
  </si>
  <si>
    <t>Sharon Adams</t>
  </si>
  <si>
    <t>7090 North Road 2 East</t>
  </si>
  <si>
    <t>Monte Vista</t>
  </si>
  <si>
    <t>81144</t>
  </si>
  <si>
    <t>2752</t>
  </si>
  <si>
    <t>Englewood Schools-Englewood MS</t>
  </si>
  <si>
    <t>2760</t>
  </si>
  <si>
    <t>2760-D</t>
  </si>
  <si>
    <t>Hayden RE1</t>
  </si>
  <si>
    <t>ROUTT</t>
  </si>
  <si>
    <t>846012221</t>
  </si>
  <si>
    <t>VC00000000014401</t>
  </si>
  <si>
    <t>HAYDEN RE-1</t>
  </si>
  <si>
    <t>Robert Winn</t>
  </si>
  <si>
    <t>Hayden</t>
  </si>
  <si>
    <t>81639</t>
  </si>
  <si>
    <t>2770</t>
  </si>
  <si>
    <t>2770-D</t>
  </si>
  <si>
    <t>Steamboat Springs Re2</t>
  </si>
  <si>
    <t>846012306</t>
  </si>
  <si>
    <t>VC00000000014409</t>
  </si>
  <si>
    <t>STEAMBOAT SPRINGS RE-2</t>
  </si>
  <si>
    <t>Ruth McBride</t>
  </si>
  <si>
    <t>325 7th Street</t>
  </si>
  <si>
    <t>Steamboat Springs</t>
  </si>
  <si>
    <t>80477</t>
  </si>
  <si>
    <t>2780</t>
  </si>
  <si>
    <t>2780-D</t>
  </si>
  <si>
    <t>South Routt RE3</t>
  </si>
  <si>
    <t>846012326</t>
  </si>
  <si>
    <t>VC00000000014410</t>
  </si>
  <si>
    <t>SOUTH ROUTT RE 3</t>
  </si>
  <si>
    <t>Brenda Little</t>
  </si>
  <si>
    <t>Box 158</t>
  </si>
  <si>
    <t>Oak Creek</t>
  </si>
  <si>
    <t>80467</t>
  </si>
  <si>
    <t>2790</t>
  </si>
  <si>
    <t>2790-D</t>
  </si>
  <si>
    <t>Mountain Valley RE1</t>
  </si>
  <si>
    <t>846001937</t>
  </si>
  <si>
    <t>VC00000000069582</t>
  </si>
  <si>
    <t>2800</t>
  </si>
  <si>
    <t>2800-D</t>
  </si>
  <si>
    <t>Moffat 2</t>
  </si>
  <si>
    <t>2810</t>
  </si>
  <si>
    <t>2810-D</t>
  </si>
  <si>
    <t>Center 26 JT</t>
  </si>
  <si>
    <t>2820</t>
  </si>
  <si>
    <t>2820-D</t>
  </si>
  <si>
    <t>Silverton 1</t>
  </si>
  <si>
    <t>SAN JUAN</t>
  </si>
  <si>
    <t>846001945</t>
  </si>
  <si>
    <t>VC00000000069585</t>
  </si>
  <si>
    <t>SILVERTON 1</t>
  </si>
  <si>
    <t>Kim White</t>
  </si>
  <si>
    <t>Silverton</t>
  </si>
  <si>
    <t>81433</t>
  </si>
  <si>
    <t>2830</t>
  </si>
  <si>
    <t>2830-D</t>
  </si>
  <si>
    <t>Telluride R1</t>
  </si>
  <si>
    <t>SAN MIGUEL</t>
  </si>
  <si>
    <t>846001946</t>
  </si>
  <si>
    <t>VC00000000018268</t>
  </si>
  <si>
    <t>2840</t>
  </si>
  <si>
    <t>2840-D</t>
  </si>
  <si>
    <t>Norwood R2J</t>
  </si>
  <si>
    <t>846013944</t>
  </si>
  <si>
    <t>VC00000000069677</t>
  </si>
  <si>
    <t>NORWOOD R-2J</t>
  </si>
  <si>
    <t>Lana Oliver</t>
  </si>
  <si>
    <t>P.O Box 448</t>
  </si>
  <si>
    <t>Norwood</t>
  </si>
  <si>
    <t>81423</t>
  </si>
  <si>
    <t>2862</t>
  </si>
  <si>
    <t>2862-D</t>
  </si>
  <si>
    <t>Julesburg RE1</t>
  </si>
  <si>
    <t>SEDGWICK</t>
  </si>
  <si>
    <t>840524976</t>
  </si>
  <si>
    <t>VC00000000060839</t>
  </si>
  <si>
    <t>2865</t>
  </si>
  <si>
    <t>2865-D</t>
  </si>
  <si>
    <t>Revere School District</t>
  </si>
  <si>
    <t>840523988</t>
  </si>
  <si>
    <t>VC00000000060834</t>
  </si>
  <si>
    <t>3000</t>
  </si>
  <si>
    <t>3000-D</t>
  </si>
  <si>
    <t>Summit RE1</t>
  </si>
  <si>
    <t>SUMMIT</t>
  </si>
  <si>
    <t>846011247</t>
  </si>
  <si>
    <t>VC00000000014385</t>
  </si>
  <si>
    <t>Jefferson District R-1, Golden</t>
  </si>
  <si>
    <t>3010</t>
  </si>
  <si>
    <t>3010-D</t>
  </si>
  <si>
    <t>Cripple Creek RE1</t>
  </si>
  <si>
    <t>CRIPPLE CREEK-VICTOR RE-1</t>
  </si>
  <si>
    <t>Michael McDonald</t>
  </si>
  <si>
    <t>P.O. Box</t>
  </si>
  <si>
    <t>Cripple Creek</t>
  </si>
  <si>
    <t>80813</t>
  </si>
  <si>
    <t>3020</t>
  </si>
  <si>
    <t>3020-D</t>
  </si>
  <si>
    <t>Woodland Park Re2</t>
  </si>
  <si>
    <t>840513959</t>
  </si>
  <si>
    <t>VC00000000012995</t>
  </si>
  <si>
    <t>Woodland Park School District Re-2</t>
  </si>
  <si>
    <t>Beverly Tarpley</t>
  </si>
  <si>
    <t>Assistant Superintendent</t>
  </si>
  <si>
    <t>P.O. Box 99</t>
  </si>
  <si>
    <t>Woodland Park</t>
  </si>
  <si>
    <t>80866</t>
  </si>
  <si>
    <t>3030</t>
  </si>
  <si>
    <t>3030-D</t>
  </si>
  <si>
    <t>Akron R1</t>
  </si>
  <si>
    <t>WASHINGTON</t>
  </si>
  <si>
    <t>846012234</t>
  </si>
  <si>
    <t>VC00000000014403</t>
  </si>
  <si>
    <t>3040</t>
  </si>
  <si>
    <t>3040-D</t>
  </si>
  <si>
    <t>Arickaree R2</t>
  </si>
  <si>
    <t>846012959</t>
  </si>
  <si>
    <t>VC00000000069668</t>
  </si>
  <si>
    <t>ARICKAREE R-2</t>
  </si>
  <si>
    <t>Gena Ramey</t>
  </si>
  <si>
    <t>12155 County Road NN</t>
  </si>
  <si>
    <t>Anton</t>
  </si>
  <si>
    <t>80801</t>
  </si>
  <si>
    <t>3050</t>
  </si>
  <si>
    <t>3050-D</t>
  </si>
  <si>
    <t>Otis R3</t>
  </si>
  <si>
    <t>846001986</t>
  </si>
  <si>
    <t>VC00000000014342</t>
  </si>
  <si>
    <t>OTIS R-3</t>
  </si>
  <si>
    <t>Jeff S. Durbin</t>
  </si>
  <si>
    <t>301 Work Street</t>
  </si>
  <si>
    <t>Otis</t>
  </si>
  <si>
    <t>80743</t>
  </si>
  <si>
    <t>3060</t>
  </si>
  <si>
    <t>3060-D</t>
  </si>
  <si>
    <t>Lone Star 101</t>
  </si>
  <si>
    <t>846005764</t>
  </si>
  <si>
    <t>VC00000000069615</t>
  </si>
  <si>
    <t>3070</t>
  </si>
  <si>
    <t>3070-D</t>
  </si>
  <si>
    <t>Woodlin R 104</t>
  </si>
  <si>
    <t>846010187</t>
  </si>
  <si>
    <t>VC00000000069636</t>
  </si>
  <si>
    <t>3078</t>
  </si>
  <si>
    <t>Ft Morgan-Ft Morgan HS</t>
  </si>
  <si>
    <t>3080</t>
  </si>
  <si>
    <t>3080-D</t>
  </si>
  <si>
    <t>Gilcrest Re1</t>
  </si>
  <si>
    <t>846013393</t>
  </si>
  <si>
    <t>VC00000000014424</t>
  </si>
  <si>
    <t>3085</t>
  </si>
  <si>
    <t>3085-D</t>
  </si>
  <si>
    <t>Eaton RE2</t>
  </si>
  <si>
    <t>3090</t>
  </si>
  <si>
    <t>3090-D</t>
  </si>
  <si>
    <t>Weld County Re-3J</t>
  </si>
  <si>
    <t>3100-D</t>
  </si>
  <si>
    <t>Windosor RE4</t>
  </si>
  <si>
    <t>846013749</t>
  </si>
  <si>
    <t>Weld County School District RE-4</t>
  </si>
  <si>
    <t>Dr. Steven Sandoval</t>
  </si>
  <si>
    <t>P.O. Box 609</t>
  </si>
  <si>
    <t>Windsor</t>
  </si>
  <si>
    <t>80550</t>
  </si>
  <si>
    <t>3110-D</t>
  </si>
  <si>
    <t>Johnstown-Milliken Re5J</t>
  </si>
  <si>
    <t>846014680</t>
  </si>
  <si>
    <t>VC00000000014447</t>
  </si>
  <si>
    <t>3120-D</t>
  </si>
  <si>
    <t>Greeley 6</t>
  </si>
  <si>
    <t>846002058</t>
  </si>
  <si>
    <t>VC00000000014343</t>
  </si>
  <si>
    <t>Weld County School District 6</t>
  </si>
  <si>
    <t>Ms. Mary Gomez</t>
  </si>
  <si>
    <t>1025 9th Avenue</t>
  </si>
  <si>
    <t>Greeley</t>
  </si>
  <si>
    <t>80631</t>
  </si>
  <si>
    <t>3130</t>
  </si>
  <si>
    <t>3130-D</t>
  </si>
  <si>
    <t>Platte RE7</t>
  </si>
  <si>
    <t>846014646</t>
  </si>
  <si>
    <t>VC00000000069691</t>
  </si>
  <si>
    <t>3140-D</t>
  </si>
  <si>
    <t>Ft. Lupton Re8</t>
  </si>
  <si>
    <t>846002059</t>
  </si>
  <si>
    <t>3145</t>
  </si>
  <si>
    <t>3145-D</t>
  </si>
  <si>
    <t>Ault RE9</t>
  </si>
  <si>
    <t>840519019</t>
  </si>
  <si>
    <t>VC00000000013008</t>
  </si>
  <si>
    <t>3146</t>
  </si>
  <si>
    <t>3146-D</t>
  </si>
  <si>
    <t>Briggsdale RE10</t>
  </si>
  <si>
    <t>840529135</t>
  </si>
  <si>
    <t>VC00000000060862</t>
  </si>
  <si>
    <t>3147</t>
  </si>
  <si>
    <t>3147-D</t>
  </si>
  <si>
    <t>Prairie RE11</t>
  </si>
  <si>
    <t>840529286</t>
  </si>
  <si>
    <t>VC00000000013030</t>
  </si>
  <si>
    <t>3148</t>
  </si>
  <si>
    <t>3148-D</t>
  </si>
  <si>
    <t>Pawnee RE12</t>
  </si>
  <si>
    <t>846002113</t>
  </si>
  <si>
    <t>VC00000000069587</t>
  </si>
  <si>
    <t>3200</t>
  </si>
  <si>
    <t>3200-D</t>
  </si>
  <si>
    <t>Yuma 1</t>
  </si>
  <si>
    <t>YUMA</t>
  </si>
  <si>
    <t>841577613</t>
  </si>
  <si>
    <t>VC00000000014076</t>
  </si>
  <si>
    <t>3210</t>
  </si>
  <si>
    <t>3210-D</t>
  </si>
  <si>
    <t>Wray RD2</t>
  </si>
  <si>
    <t>841579346</t>
  </si>
  <si>
    <t>VC00000000014079</t>
  </si>
  <si>
    <t>3220</t>
  </si>
  <si>
    <t>3220-D</t>
  </si>
  <si>
    <t>Idalia RJ3</t>
  </si>
  <si>
    <t>841579345</t>
  </si>
  <si>
    <t>VC00000000068952</t>
  </si>
  <si>
    <t>3230</t>
  </si>
  <si>
    <t>3230-D</t>
  </si>
  <si>
    <t>Liberty J4</t>
  </si>
  <si>
    <t>841577610</t>
  </si>
  <si>
    <t>VC00000000014075</t>
  </si>
  <si>
    <t>3326</t>
  </si>
  <si>
    <t>Global Village Academy-CSI</t>
  </si>
  <si>
    <t>CSI</t>
  </si>
  <si>
    <t>3399</t>
  </si>
  <si>
    <t>Global Village Academy-Ft Collins</t>
  </si>
  <si>
    <t>3475</t>
  </si>
  <si>
    <t>Falcon 40-GOAL</t>
  </si>
  <si>
    <t>3570</t>
  </si>
  <si>
    <t>Mesa 51 SD-Grand Junction HS</t>
  </si>
  <si>
    <t>3610</t>
  </si>
  <si>
    <t>Greeley- Greeley Central HS</t>
  </si>
  <si>
    <t>3639</t>
  </si>
  <si>
    <t>Girls Athletic Leadership School of Denver</t>
  </si>
  <si>
    <t>3987</t>
  </si>
  <si>
    <t>Highline Academy Charter School</t>
  </si>
  <si>
    <t>4058</t>
  </si>
  <si>
    <t>Holly SD-Holly HS</t>
  </si>
  <si>
    <t>Moffat RE-1, Craig</t>
  </si>
  <si>
    <t>4378</t>
  </si>
  <si>
    <t>James Irwin Charter School</t>
  </si>
  <si>
    <t>4381</t>
  </si>
  <si>
    <t>DSST College View Middle School</t>
  </si>
  <si>
    <t>4422</t>
  </si>
  <si>
    <t>Jefferson County-Jefferson HS</t>
  </si>
  <si>
    <t>4439</t>
  </si>
  <si>
    <t>Juniper Ridge</t>
  </si>
  <si>
    <t>Mesa</t>
  </si>
  <si>
    <t>4507</t>
  </si>
  <si>
    <t>KIPP Montbello College Prep</t>
  </si>
  <si>
    <t>4699</t>
  </si>
  <si>
    <t>CSI-NAS</t>
  </si>
  <si>
    <t>4732</t>
  </si>
  <si>
    <t>KIPP Sunshine Peak Academy</t>
  </si>
  <si>
    <t>4765</t>
  </si>
  <si>
    <t>Children's Kiva Charter School</t>
  </si>
  <si>
    <t>4795</t>
  </si>
  <si>
    <t>Denver Public Schools-Kunsmiller-Muliple</t>
  </si>
  <si>
    <t>4899</t>
  </si>
  <si>
    <t>Hinsdale-Lake City Community School</t>
  </si>
  <si>
    <t>HINSDALE</t>
  </si>
  <si>
    <t>4904</t>
  </si>
  <si>
    <t>Lake County-Lake County HS</t>
  </si>
  <si>
    <t>5001</t>
  </si>
  <si>
    <t>Adams State College Upward Bound</t>
  </si>
  <si>
    <t>846000542</t>
  </si>
  <si>
    <t>VC00000000014117</t>
  </si>
  <si>
    <t>5151</t>
  </si>
  <si>
    <t>5003</t>
  </si>
  <si>
    <t>Colorado State University Upward Bound</t>
  </si>
  <si>
    <t>Larimer</t>
  </si>
  <si>
    <t>846000545</t>
  </si>
  <si>
    <t>VC00000000014118</t>
  </si>
  <si>
    <t>5004</t>
  </si>
  <si>
    <t>Fort Lewis College</t>
  </si>
  <si>
    <t>La Plata</t>
  </si>
  <si>
    <t>846000556</t>
  </si>
  <si>
    <t>VC00000000014127</t>
  </si>
  <si>
    <t>CN004</t>
  </si>
  <si>
    <t>5005</t>
  </si>
  <si>
    <t>Office of Children's Affairs, City and County of Denver</t>
  </si>
  <si>
    <t>846000580</t>
  </si>
  <si>
    <t>VC00000000017936</t>
  </si>
  <si>
    <t>F1280</t>
  </si>
  <si>
    <t>5007</t>
  </si>
  <si>
    <t>TRIO Upward Bound Program at MSCD</t>
  </si>
  <si>
    <t>840559160</t>
  </si>
  <si>
    <t>VC00000000013055</t>
  </si>
  <si>
    <t>5008</t>
  </si>
  <si>
    <t>Pre-Collegiate Health Careers Program (CU Denver)</t>
  </si>
  <si>
    <t>846000555</t>
  </si>
  <si>
    <t>VC00000000017852</t>
  </si>
  <si>
    <t>F1219</t>
  </si>
  <si>
    <t>5009</t>
  </si>
  <si>
    <t>Ute Mountain Ute Recreation Center</t>
  </si>
  <si>
    <t>Montezuma</t>
  </si>
  <si>
    <t>840404385</t>
  </si>
  <si>
    <t>VC00000000012912</t>
  </si>
  <si>
    <t>5781</t>
  </si>
  <si>
    <t>5012</t>
  </si>
  <si>
    <t>Pre-Collegiate Development Program (CU-Denver)</t>
  </si>
  <si>
    <t>CB0001</t>
  </si>
  <si>
    <t>5013</t>
  </si>
  <si>
    <t>Pueblo Community College TRIO Upward Bound</t>
  </si>
  <si>
    <t>383721881</t>
  </si>
  <si>
    <t>Pueblo 60, Urban</t>
  </si>
  <si>
    <t>Pueblo 70, Rural</t>
  </si>
  <si>
    <t>5235</t>
  </si>
  <si>
    <t>Loveland Classical Schools</t>
  </si>
  <si>
    <t>5621</t>
  </si>
  <si>
    <t>Monarch Montessori of Denver CS</t>
  </si>
  <si>
    <t>5814</t>
  </si>
  <si>
    <t>Adams 12 SD-The International School at Thornton MS</t>
  </si>
  <si>
    <t>5851</t>
  </si>
  <si>
    <t>Mountain Song School</t>
  </si>
  <si>
    <t>5917</t>
  </si>
  <si>
    <t>Mountain Sage Community School</t>
  </si>
  <si>
    <t>5957</t>
  </si>
  <si>
    <t>Montessori del Mundo</t>
  </si>
  <si>
    <t>6001</t>
  </si>
  <si>
    <t>Boys and Girls Club of Metro Denver</t>
  </si>
  <si>
    <t>840510404</t>
  </si>
  <si>
    <t>VC00000000012985</t>
  </si>
  <si>
    <t>6002</t>
  </si>
  <si>
    <t>Salvation Army</t>
  </si>
  <si>
    <t>941156347</t>
  </si>
  <si>
    <t>VC00000000018511</t>
  </si>
  <si>
    <t>6003</t>
  </si>
  <si>
    <t>Cross Bar X Youth Ranch</t>
  </si>
  <si>
    <t>840743434</t>
  </si>
  <si>
    <t>VC00000000105124</t>
  </si>
  <si>
    <t>6019</t>
  </si>
  <si>
    <t>Aspen View Academy</t>
  </si>
  <si>
    <t>6026</t>
  </si>
  <si>
    <t>Montezuma Cortez-Montezuma-Cortez HS</t>
  </si>
  <si>
    <t>6032</t>
  </si>
  <si>
    <t>Jefferson Hills</t>
  </si>
  <si>
    <t>841241983</t>
  </si>
  <si>
    <t>VC00000000013826</t>
  </si>
  <si>
    <t>6038</t>
  </si>
  <si>
    <t>Turning Point Waverly School</t>
  </si>
  <si>
    <t>072400627</t>
  </si>
  <si>
    <t>VC00000000012551</t>
  </si>
  <si>
    <t>6039</t>
  </si>
  <si>
    <t>Excelsior Youth Center School</t>
  </si>
  <si>
    <t>840681524</t>
  </si>
  <si>
    <t>VC00000000061521</t>
  </si>
  <si>
    <t>6041</t>
  </si>
  <si>
    <t>Family Crisis Center-Denver Human Services</t>
  </si>
  <si>
    <t>VC00000000017925</t>
  </si>
  <si>
    <t>F1271</t>
  </si>
  <si>
    <t>6063</t>
  </si>
  <si>
    <t>Tennyson Center for Children</t>
  </si>
  <si>
    <t>611458290</t>
  </si>
  <si>
    <t>VC00000000057630</t>
  </si>
  <si>
    <t>6075</t>
  </si>
  <si>
    <t>Denver Children's Home</t>
  </si>
  <si>
    <t>840404239</t>
  </si>
  <si>
    <t>VC00000000017127</t>
  </si>
  <si>
    <t>6086</t>
  </si>
  <si>
    <t>El Pueblo Boys and Girls Ranch</t>
  </si>
  <si>
    <t>840675350</t>
  </si>
  <si>
    <t>VC00000000061480</t>
  </si>
  <si>
    <t>6099</t>
  </si>
  <si>
    <t>Reflections for Youth, Inc.</t>
  </si>
  <si>
    <t>201514288</t>
  </si>
  <si>
    <t>VC00000000022731</t>
  </si>
  <si>
    <t>6112</t>
  </si>
  <si>
    <t>Savio House</t>
  </si>
  <si>
    <t>840570279</t>
  </si>
  <si>
    <t>VC00000000060963</t>
  </si>
  <si>
    <t>6127</t>
  </si>
  <si>
    <t>Synergy Residential and Day Treatment School</t>
  </si>
  <si>
    <t>074200627</t>
  </si>
  <si>
    <t>6163</t>
  </si>
  <si>
    <t>Thompson SD-Mountain View HS</t>
  </si>
  <si>
    <t>6204</t>
  </si>
  <si>
    <t>Shiloh Home</t>
  </si>
  <si>
    <t>840978992</t>
  </si>
  <si>
    <t>VC00000000063217</t>
  </si>
  <si>
    <t>6314</t>
  </si>
  <si>
    <t>North High School</t>
  </si>
  <si>
    <t>6358</t>
  </si>
  <si>
    <t>North Park SD-North Park Jr/ Sr HS</t>
  </si>
  <si>
    <t>64023</t>
  </si>
  <si>
    <t>Arkansas Valley BOCES, La Junta</t>
  </si>
  <si>
    <t>840573592</t>
  </si>
  <si>
    <t>840625351</t>
  </si>
  <si>
    <t>VC00000000061307</t>
  </si>
  <si>
    <t>East Central BOCES</t>
  </si>
  <si>
    <t>Ms. Jeanne Boice-Wiley</t>
  </si>
  <si>
    <t>PO Box 910</t>
  </si>
  <si>
    <t>Limon</t>
  </si>
  <si>
    <t>80828</t>
  </si>
  <si>
    <t>841429969</t>
  </si>
  <si>
    <t>VC00000000067129</t>
  </si>
  <si>
    <t>Mount Evans BOCES</t>
  </si>
  <si>
    <t>Ms. Joyce L. Conrey</t>
  </si>
  <si>
    <t>64083</t>
  </si>
  <si>
    <t>Southwest BOCS, Cortez</t>
  </si>
  <si>
    <t>840576748</t>
  </si>
  <si>
    <t>VC00000000061003</t>
  </si>
  <si>
    <t>Southwest BOCS</t>
  </si>
  <si>
    <t>Ms. Lisa Wegner</t>
  </si>
  <si>
    <t>121 First St.</t>
  </si>
  <si>
    <t>Cortez</t>
  </si>
  <si>
    <t>81321</t>
  </si>
  <si>
    <t>840602408</t>
  </si>
  <si>
    <t>VC00000000061143</t>
  </si>
  <si>
    <t>Mountain BOCES</t>
  </si>
  <si>
    <t>Mr. Troy Lange</t>
  </si>
  <si>
    <t>1713 Mount Lincoln Drive West</t>
  </si>
  <si>
    <t>Northeast BOCES</t>
  </si>
  <si>
    <t>Ms. Tamara Durbin</t>
  </si>
  <si>
    <t>P.O. Box 98</t>
  </si>
  <si>
    <t>Haxtun</t>
  </si>
  <si>
    <t>80731</t>
  </si>
  <si>
    <t>Northwest BOCES, Steamboat Springs</t>
  </si>
  <si>
    <t>840572707</t>
  </si>
  <si>
    <t>VC00000000060979</t>
  </si>
  <si>
    <t>Northwest BOCES</t>
  </si>
  <si>
    <t>Ms. Sharon Taliaferro</t>
  </si>
  <si>
    <t>P.O. Box 773390</t>
  </si>
  <si>
    <t>840585072</t>
  </si>
  <si>
    <t>VC00000000061043</t>
  </si>
  <si>
    <t>Pikes Peak BOCS</t>
  </si>
  <si>
    <t>Mr. Archie Neal</t>
  </si>
  <si>
    <t>4825 Lorna Place</t>
  </si>
  <si>
    <t>80915</t>
  </si>
  <si>
    <t>San Juan BOCS</t>
  </si>
  <si>
    <t>Mr. Randy Boyer</t>
  </si>
  <si>
    <t>201 East 12th Street</t>
  </si>
  <si>
    <t>Durango</t>
  </si>
  <si>
    <t>81301</t>
  </si>
  <si>
    <t>San Luis Valley BOCS</t>
  </si>
  <si>
    <t>Ms. Nita McAuliffe</t>
  </si>
  <si>
    <t>2261 Enterprise Drive</t>
  </si>
  <si>
    <t>6416</t>
  </si>
  <si>
    <t>Third Way Center</t>
  </si>
  <si>
    <t>840599572</t>
  </si>
  <si>
    <t>VC00000000013147</t>
  </si>
  <si>
    <t>Santa Fe Trail BOCES</t>
  </si>
  <si>
    <t>841488859</t>
  </si>
  <si>
    <t>VC00000000067892</t>
  </si>
  <si>
    <t>Ms. Sandy Malouff</t>
  </si>
  <si>
    <t>Director</t>
  </si>
  <si>
    <t>P.O. Box 980</t>
  </si>
  <si>
    <t>La Junta</t>
  </si>
  <si>
    <t>81050</t>
  </si>
  <si>
    <t>840644958</t>
  </si>
  <si>
    <t>VC00000000013240</t>
  </si>
  <si>
    <t>South Central BOCES</t>
  </si>
  <si>
    <t>Ms. Jennifer Jackson</t>
  </si>
  <si>
    <t>323 South Purcell Blvd.</t>
  </si>
  <si>
    <t>81007</t>
  </si>
  <si>
    <t>64173</t>
  </si>
  <si>
    <t>South Platte Valley BOCES</t>
  </si>
  <si>
    <t>840587648</t>
  </si>
  <si>
    <t>Dr. Lynne Harris</t>
  </si>
  <si>
    <t>821 W. Platte Ave.</t>
  </si>
  <si>
    <t>80701</t>
  </si>
  <si>
    <t>840588273</t>
  </si>
  <si>
    <t>VC00000000061062</t>
  </si>
  <si>
    <t>Southeastern BOCES</t>
  </si>
  <si>
    <t>Ms. Debra Hall Ownbey</t>
  </si>
  <si>
    <t>P.O. Box 1137</t>
  </si>
  <si>
    <t>Uncompahgre BOCS</t>
  </si>
  <si>
    <t>841420551</t>
  </si>
  <si>
    <t>VC00000000067093</t>
  </si>
  <si>
    <t>Ms. Sharon Davarn</t>
  </si>
  <si>
    <t>P.O. Box 728</t>
  </si>
  <si>
    <t>Ridgway</t>
  </si>
  <si>
    <t>81432</t>
  </si>
  <si>
    <t>Centennial BOCES</t>
  </si>
  <si>
    <t>840599905</t>
  </si>
  <si>
    <t>VC00000000013148</t>
  </si>
  <si>
    <t>Ms. Marietta Sears</t>
  </si>
  <si>
    <t>830 S. Lincoln St.</t>
  </si>
  <si>
    <t>Ute Pass BOCES</t>
  </si>
  <si>
    <t>201202134</t>
  </si>
  <si>
    <t>VC00000000022593</t>
  </si>
  <si>
    <t>Rio Blanco BOCES, Rangely</t>
  </si>
  <si>
    <t>840718168</t>
  </si>
  <si>
    <t>VC00000000061710</t>
  </si>
  <si>
    <t>Rio Blanco BOCES</t>
  </si>
  <si>
    <t>Ms. Donna Day</t>
  </si>
  <si>
    <t>234 S Jones Ave, Rm 103</t>
  </si>
  <si>
    <t>Rangely</t>
  </si>
  <si>
    <t>81648</t>
  </si>
  <si>
    <t>6422</t>
  </si>
  <si>
    <t>Norwood SD-Norwood HS</t>
  </si>
  <si>
    <t>CO Mental Health Institute at Pueblo</t>
  </si>
  <si>
    <t>Division of Youth Corrections</t>
  </si>
  <si>
    <t>66090</t>
  </si>
  <si>
    <t>CO Mental Health Institute at Fort Logan</t>
  </si>
  <si>
    <t>6666</t>
  </si>
  <si>
    <t>Mesa 51 SD-Palisade HS</t>
  </si>
  <si>
    <t>69110</t>
  </si>
  <si>
    <t>North Metro Community Services</t>
  </si>
  <si>
    <t>69120</t>
  </si>
  <si>
    <t>Arkansas Valley CCB</t>
  </si>
  <si>
    <t>69130</t>
  </si>
  <si>
    <t>Developmental Disabilities Center</t>
  </si>
  <si>
    <t>69145</t>
  </si>
  <si>
    <t>Denver Options</t>
  </si>
  <si>
    <t>69150</t>
  </si>
  <si>
    <t>Community Options Inc.</t>
  </si>
  <si>
    <t>69160</t>
  </si>
  <si>
    <t>Developmental Opportunities, Inc.</t>
  </si>
  <si>
    <t>840618871</t>
  </si>
  <si>
    <t>69180</t>
  </si>
  <si>
    <t>Foothills Gateway Inc</t>
  </si>
  <si>
    <t>69190</t>
  </si>
  <si>
    <t>Horizons Specialized Services</t>
  </si>
  <si>
    <t>840705884</t>
  </si>
  <si>
    <t>69210</t>
  </si>
  <si>
    <t>Developmental Disabilities Resource Center</t>
  </si>
  <si>
    <t>69220</t>
  </si>
  <si>
    <t>Southern Colorado Devel. Disab. Serv. Inc.</t>
  </si>
  <si>
    <t>69230</t>
  </si>
  <si>
    <t>The Resource Exchange</t>
  </si>
  <si>
    <t>69240</t>
  </si>
  <si>
    <t>Mesa Developmental Services</t>
  </si>
  <si>
    <t>69250</t>
  </si>
  <si>
    <t>Eastern Colorado Services</t>
  </si>
  <si>
    <t>69260</t>
  </si>
  <si>
    <t>Southeastern Developmental Services</t>
  </si>
  <si>
    <t>840591159</t>
  </si>
  <si>
    <t>69270</t>
  </si>
  <si>
    <t>Pueblo County Board for Devel. Disabilitie</t>
  </si>
  <si>
    <t>69280</t>
  </si>
  <si>
    <t>Blue Peaks Developmental Services</t>
  </si>
  <si>
    <t>69290</t>
  </si>
  <si>
    <t>Community Connections Inc.</t>
  </si>
  <si>
    <t>69300</t>
  </si>
  <si>
    <t>Developmental Pathways</t>
  </si>
  <si>
    <t>69310</t>
  </si>
  <si>
    <t>Mountain Valley Developmental Services</t>
  </si>
  <si>
    <t>69320</t>
  </si>
  <si>
    <t>Centennial Developmental Services</t>
  </si>
  <si>
    <t>7001</t>
  </si>
  <si>
    <t>Agape Christian Church</t>
  </si>
  <si>
    <t>742466087</t>
  </si>
  <si>
    <t>VC00000000059230</t>
  </si>
  <si>
    <t>7002</t>
  </si>
  <si>
    <t>Bear Valley Church</t>
  </si>
  <si>
    <t>840614232</t>
  </si>
  <si>
    <t>7003</t>
  </si>
  <si>
    <t>Bridges of Silence</t>
  </si>
  <si>
    <t>Adams</t>
  </si>
  <si>
    <t>841325896</t>
  </si>
  <si>
    <t>VC00000000066278</t>
  </si>
  <si>
    <t>7004</t>
  </si>
  <si>
    <t>Care and Share Food Bank</t>
  </si>
  <si>
    <t>El Paso</t>
  </si>
  <si>
    <t>840731930</t>
  </si>
  <si>
    <t>VC00000000013325</t>
  </si>
  <si>
    <t>7005</t>
  </si>
  <si>
    <t>Colfax Community Network</t>
  </si>
  <si>
    <t>Arapahoe</t>
  </si>
  <si>
    <t>841487426</t>
  </si>
  <si>
    <t>VC00000000067860</t>
  </si>
  <si>
    <t>7006</t>
  </si>
  <si>
    <t>Crossroads of the Rockies</t>
  </si>
  <si>
    <t>841193944</t>
  </si>
  <si>
    <t>7007</t>
  </si>
  <si>
    <t>DAVA, Downtown Aurora Visual Arts</t>
  </si>
  <si>
    <t>841234219</t>
  </si>
  <si>
    <t>VC00000000065311</t>
  </si>
  <si>
    <t>7009</t>
  </si>
  <si>
    <t>Food Bank of the Rockies</t>
  </si>
  <si>
    <t>840772672</t>
  </si>
  <si>
    <t>VC00000000013390</t>
  </si>
  <si>
    <t>7010</t>
  </si>
  <si>
    <t>Food Bank for Larimer County</t>
  </si>
  <si>
    <t>742336171</t>
  </si>
  <si>
    <t>VC00000000059170</t>
  </si>
  <si>
    <t>7011</t>
  </si>
  <si>
    <t>Healing Waters Family Center</t>
  </si>
  <si>
    <t>742307643</t>
  </si>
  <si>
    <t>7012</t>
  </si>
  <si>
    <t>Holy Cross Lutheran Church</t>
  </si>
  <si>
    <t>840500018</t>
  </si>
  <si>
    <t>7014</t>
  </si>
  <si>
    <t>Prairie Family Center</t>
  </si>
  <si>
    <t>Kit Carson</t>
  </si>
  <si>
    <t>841355666</t>
  </si>
  <si>
    <t>VC00000000066628</t>
  </si>
  <si>
    <t>7015</t>
  </si>
  <si>
    <t>Save Our Youth</t>
  </si>
  <si>
    <t>841295393</t>
  </si>
  <si>
    <t>VC00000000065928</t>
  </si>
  <si>
    <t>7016</t>
  </si>
  <si>
    <t>Summit 54</t>
  </si>
  <si>
    <t>272978700</t>
  </si>
  <si>
    <t>VC00000000028939</t>
  </si>
  <si>
    <t>7017</t>
  </si>
  <si>
    <t>Totally Kids, Inc.</t>
  </si>
  <si>
    <t>Routt</t>
  </si>
  <si>
    <t>841284746</t>
  </si>
  <si>
    <t>7018</t>
  </si>
  <si>
    <t>Weld Food Bank</t>
  </si>
  <si>
    <t>Weld</t>
  </si>
  <si>
    <t>742244826</t>
  </si>
  <si>
    <t>VC00000000059134</t>
  </si>
  <si>
    <t>7019</t>
  </si>
  <si>
    <t>Zonta Club of Douglas County</t>
  </si>
  <si>
    <t>Douglas</t>
  </si>
  <si>
    <t>431977840</t>
  </si>
  <si>
    <t>7020</t>
  </si>
  <si>
    <t>CompuGirls</t>
  </si>
  <si>
    <t>7021</t>
  </si>
  <si>
    <t>2 Fish &amp; 5 Loaves</t>
  </si>
  <si>
    <t>7022</t>
  </si>
  <si>
    <t>Arts Street</t>
  </si>
  <si>
    <t>7024</t>
  </si>
  <si>
    <t>Summer Scholars</t>
  </si>
  <si>
    <t>841314292</t>
  </si>
  <si>
    <t>7026</t>
  </si>
  <si>
    <t>City Square</t>
  </si>
  <si>
    <t>752332948</t>
  </si>
  <si>
    <t>7029</t>
  </si>
  <si>
    <t>Lunchbox Express</t>
  </si>
  <si>
    <t>840402701</t>
  </si>
  <si>
    <t>VC00000000012896</t>
  </si>
  <si>
    <t>70303</t>
  </si>
  <si>
    <t>7032</t>
  </si>
  <si>
    <t>New Jerusalem Baptist Church</t>
  </si>
  <si>
    <t>841112817</t>
  </si>
  <si>
    <t>VC00000000105144</t>
  </si>
  <si>
    <t>7158</t>
  </si>
  <si>
    <t>CCSD 5-Prairie MS</t>
  </si>
  <si>
    <t>7241</t>
  </si>
  <si>
    <t>Rocky Mountain Prep</t>
  </si>
  <si>
    <t>7861</t>
  </si>
  <si>
    <t>Sims Fayola International Academy</t>
  </si>
  <si>
    <t>80004</t>
  </si>
  <si>
    <t>ARC of Denver</t>
  </si>
  <si>
    <t>840614525</t>
  </si>
  <si>
    <t>80005</t>
  </si>
  <si>
    <t>ARC / MC</t>
  </si>
  <si>
    <t>846038382</t>
  </si>
  <si>
    <t>8001-D</t>
  </si>
  <si>
    <t>80011</t>
  </si>
  <si>
    <t>Anchor Center for Blind Children</t>
  </si>
  <si>
    <t>840893509</t>
  </si>
  <si>
    <t>80015</t>
  </si>
  <si>
    <t>The Arc of Pueblo</t>
  </si>
  <si>
    <t>846037693</t>
  </si>
  <si>
    <t>80016</t>
  </si>
  <si>
    <t>Easter Seals Colorado</t>
  </si>
  <si>
    <t>840412575</t>
  </si>
  <si>
    <t>80020</t>
  </si>
  <si>
    <t>Arc of the Southwest</t>
  </si>
  <si>
    <t>8003</t>
  </si>
  <si>
    <t>Compass Montessori Charter SFA</t>
  </si>
  <si>
    <t>260051032</t>
  </si>
  <si>
    <t>Arapahoe Early Childhood Network</t>
  </si>
  <si>
    <t>841234705</t>
  </si>
  <si>
    <t>8004</t>
  </si>
  <si>
    <t>Bromley East Charter SFA</t>
  </si>
  <si>
    <t>841554507</t>
  </si>
  <si>
    <t>VC00000000068638</t>
  </si>
  <si>
    <t>80040</t>
  </si>
  <si>
    <t>Assn. for Community Living of Arapahoe &amp; Douglas, Inc</t>
  </si>
  <si>
    <t>237272795A</t>
  </si>
  <si>
    <t>80050</t>
  </si>
  <si>
    <t>BASE Camp</t>
  </si>
  <si>
    <t>841035268</t>
  </si>
  <si>
    <t>8006</t>
  </si>
  <si>
    <t>Peak To Peak Charter SFA</t>
  </si>
  <si>
    <t>841462870</t>
  </si>
  <si>
    <t>VC00000000067534</t>
  </si>
  <si>
    <t>80060</t>
  </si>
  <si>
    <t>Boulder County Spokespeople</t>
  </si>
  <si>
    <t>841410617</t>
  </si>
  <si>
    <t>80061</t>
  </si>
  <si>
    <t>Kids Connections</t>
  </si>
  <si>
    <t>311689816</t>
  </si>
  <si>
    <t>8007</t>
  </si>
  <si>
    <t>Legacy Academy</t>
  </si>
  <si>
    <t>VC00000000067058</t>
  </si>
  <si>
    <t>8008</t>
  </si>
  <si>
    <t>Hope Online</t>
  </si>
  <si>
    <t>VC00000000022842</t>
  </si>
  <si>
    <t>8009</t>
  </si>
  <si>
    <t>Charter Choice</t>
  </si>
  <si>
    <t>80170</t>
  </si>
  <si>
    <t>Center for Independence</t>
  </si>
  <si>
    <t>841090306</t>
  </si>
  <si>
    <t>80172</t>
  </si>
  <si>
    <t>Assoc. for Community Living in Boulder County, Inc.</t>
  </si>
  <si>
    <t>80175</t>
  </si>
  <si>
    <t>DBA Legal Center for People with Disabilities</t>
  </si>
  <si>
    <t>840705890</t>
  </si>
  <si>
    <t>80184</t>
  </si>
  <si>
    <t>Child Care Connections</t>
  </si>
  <si>
    <t>742552292</t>
  </si>
  <si>
    <t>80185</t>
  </si>
  <si>
    <t>The Childrens Hospital</t>
  </si>
  <si>
    <t>840166760B</t>
  </si>
  <si>
    <t>80186</t>
  </si>
  <si>
    <t>Children's Hospital</t>
  </si>
  <si>
    <t>840166760</t>
  </si>
  <si>
    <t>80190</t>
  </si>
  <si>
    <t>The Coalition for Inclusive Ed/ACL of COLO</t>
  </si>
  <si>
    <t>80200</t>
  </si>
  <si>
    <t>Colorado Assoc. of School Executives</t>
  </si>
  <si>
    <t>80219</t>
  </si>
  <si>
    <t>Colorado Council For Children with Behavior Disorders</t>
  </si>
  <si>
    <t>80220</t>
  </si>
  <si>
    <t>Colorado Council of Learning Disabilities</t>
  </si>
  <si>
    <t>742442063</t>
  </si>
  <si>
    <t>80221</t>
  </si>
  <si>
    <t>Colorado Office of Resource &amp; Referral Agencies, Inc.</t>
  </si>
  <si>
    <t>840685056</t>
  </si>
  <si>
    <t>80230</t>
  </si>
  <si>
    <t>CO Dept Health-Family &amp; Comm Health Serv</t>
  </si>
  <si>
    <t>80232</t>
  </si>
  <si>
    <t>Colorado Department of Public Health &amp; Environment</t>
  </si>
  <si>
    <t>80238</t>
  </si>
  <si>
    <t>Colo Dept of Public Health &amp; Environment</t>
  </si>
  <si>
    <t>80242</t>
  </si>
  <si>
    <t>Colo. Dept. of Human Services Family Centers Initiat.</t>
  </si>
  <si>
    <t>80246</t>
  </si>
  <si>
    <t>Colo. Developmental Disability Planning Council</t>
  </si>
  <si>
    <t>80247</t>
  </si>
  <si>
    <t>Colorado Division for Early Childhood</t>
  </si>
  <si>
    <t>841205094</t>
  </si>
  <si>
    <t>80260</t>
  </si>
  <si>
    <t>Coloradans for Family Support</t>
  </si>
  <si>
    <t>80265</t>
  </si>
  <si>
    <t>Colorado Foundation for Families &amp; Children</t>
  </si>
  <si>
    <t>841173226</t>
  </si>
  <si>
    <t>80270</t>
  </si>
  <si>
    <t>Colorado Meeting Place</t>
  </si>
  <si>
    <t>841300093</t>
  </si>
  <si>
    <t>80271</t>
  </si>
  <si>
    <t>Colorado Society of School Psychologists</t>
  </si>
  <si>
    <t>80280</t>
  </si>
  <si>
    <t>Community Options, Inc.</t>
  </si>
  <si>
    <t>840626085</t>
  </si>
  <si>
    <t>80285</t>
  </si>
  <si>
    <t>CO Partnership for Education Renewal</t>
  </si>
  <si>
    <t>80288</t>
  </si>
  <si>
    <t>Cortez Addictions Recovery Services, Inc.</t>
  </si>
  <si>
    <t>841219874</t>
  </si>
  <si>
    <t>80290</t>
  </si>
  <si>
    <t>Council for Exceptional Children</t>
  </si>
  <si>
    <t>510157348</t>
  </si>
  <si>
    <t>80305</t>
  </si>
  <si>
    <t>The DisAbility Connection</t>
  </si>
  <si>
    <t>742547280</t>
  </si>
  <si>
    <t>80307</t>
  </si>
  <si>
    <t>Denver Early Childhood Connections</t>
  </si>
  <si>
    <t>841384638</t>
  </si>
  <si>
    <t>80320</t>
  </si>
  <si>
    <t>Douglas Early Childhood Connections, Inc</t>
  </si>
  <si>
    <t>841293234</t>
  </si>
  <si>
    <t>80325</t>
  </si>
  <si>
    <t>Eagle County School District</t>
  </si>
  <si>
    <t>80326</t>
  </si>
  <si>
    <t>East Grand Co School District #2</t>
  </si>
  <si>
    <t>80327</t>
  </si>
  <si>
    <t>Eagle County Health and Human Services</t>
  </si>
  <si>
    <t>846000762</t>
  </si>
  <si>
    <t>80328</t>
  </si>
  <si>
    <t>Early Childhood Connections of Adams County</t>
  </si>
  <si>
    <t>841356711</t>
  </si>
  <si>
    <t>80330</t>
  </si>
  <si>
    <t>Effective Parents Project, Inc.</t>
  </si>
  <si>
    <t>840887894</t>
  </si>
  <si>
    <t>80340</t>
  </si>
  <si>
    <t>The Family Center</t>
  </si>
  <si>
    <t>841318219</t>
  </si>
  <si>
    <t>80345</t>
  </si>
  <si>
    <t>Family Visitor Program</t>
  </si>
  <si>
    <t>841001484</t>
  </si>
  <si>
    <t>80348</t>
  </si>
  <si>
    <t>Family Voices, Inc.</t>
  </si>
  <si>
    <t>850430800</t>
  </si>
  <si>
    <t>80350</t>
  </si>
  <si>
    <t>Front Range Community College</t>
  </si>
  <si>
    <t>80400</t>
  </si>
  <si>
    <t>Jeffco First Steps</t>
  </si>
  <si>
    <t>841324593</t>
  </si>
  <si>
    <t>80410</t>
  </si>
  <si>
    <t>JFK Ctr for Developmental Disabilities</t>
  </si>
  <si>
    <t>80415</t>
  </si>
  <si>
    <t>JFK Partners, UCHSC</t>
  </si>
  <si>
    <t>8042</t>
  </si>
  <si>
    <t>271230542</t>
  </si>
  <si>
    <t>VC00000000028374</t>
  </si>
  <si>
    <t>80480</t>
  </si>
  <si>
    <t>Mental Health Association of Colorado, Inc.</t>
  </si>
  <si>
    <t>80490</t>
  </si>
  <si>
    <t>Mental Health Corporation of Denver</t>
  </si>
  <si>
    <t>742499946A</t>
  </si>
  <si>
    <t>80495</t>
  </si>
  <si>
    <t>Make A Mess and Make Believe</t>
  </si>
  <si>
    <t>841117533</t>
  </si>
  <si>
    <t>80500</t>
  </si>
  <si>
    <t>Metropolitan Organizations for People</t>
  </si>
  <si>
    <t>840753677</t>
  </si>
  <si>
    <t>80540</t>
  </si>
  <si>
    <t>Morgan County Family Center</t>
  </si>
  <si>
    <t>841319815</t>
  </si>
  <si>
    <t>80580</t>
  </si>
  <si>
    <t>North Colorado Medical Center</t>
  </si>
  <si>
    <t>840718355</t>
  </si>
  <si>
    <t>80640</t>
  </si>
  <si>
    <t>PEAK Parent Center, Inc.</t>
  </si>
  <si>
    <t>742490203</t>
  </si>
  <si>
    <t>80643</t>
  </si>
  <si>
    <t>80660</t>
  </si>
  <si>
    <t>Parent Professional Partnership</t>
  </si>
  <si>
    <t>742644770</t>
  </si>
  <si>
    <t>80670</t>
  </si>
  <si>
    <t>Pinon Project Human Resources Centers</t>
  </si>
  <si>
    <t>841284735</t>
  </si>
  <si>
    <t>80680</t>
  </si>
  <si>
    <t>Planned Parenthood of the Rocky Mountains</t>
  </si>
  <si>
    <t>80710</t>
  </si>
  <si>
    <t>Resources for Young Children &amp; Families, Inc.</t>
  </si>
  <si>
    <t>841310527</t>
  </si>
  <si>
    <t>80715</t>
  </si>
  <si>
    <t>Roaring Fork School District</t>
  </si>
  <si>
    <t>80718</t>
  </si>
  <si>
    <t>San Juan Basin Health Department</t>
  </si>
  <si>
    <t>846002563</t>
  </si>
  <si>
    <t>80719</t>
  </si>
  <si>
    <t>Steamboat Springs Discovery Learning Center</t>
  </si>
  <si>
    <t>840951686</t>
  </si>
  <si>
    <t>80720</t>
  </si>
  <si>
    <t>Sylvia_K Inc. for FAS Conference</t>
  </si>
  <si>
    <t>80721</t>
  </si>
  <si>
    <t>Summit County Family Resource Center</t>
  </si>
  <si>
    <t>841252900</t>
  </si>
  <si>
    <t>80722</t>
  </si>
  <si>
    <t>Routt Interagency Coordinating Council</t>
  </si>
  <si>
    <t>80725</t>
  </si>
  <si>
    <t>The Coaches Training Institute</t>
  </si>
  <si>
    <t>943220831</t>
  </si>
  <si>
    <t>80730</t>
  </si>
  <si>
    <t>Tom Patton and Associates</t>
  </si>
  <si>
    <t>841156172</t>
  </si>
  <si>
    <t>80840</t>
  </si>
  <si>
    <t>Very Special Arts Colorado, Inc.</t>
  </si>
  <si>
    <t>742131682</t>
  </si>
  <si>
    <t>81010</t>
  </si>
  <si>
    <t>Bueno Center</t>
  </si>
  <si>
    <t>81040</t>
  </si>
  <si>
    <t>Colorado State University</t>
  </si>
  <si>
    <t>Metropolitan State College of Denver</t>
  </si>
  <si>
    <t>81170</t>
  </si>
  <si>
    <t>UCHSC - JFK</t>
  </si>
  <si>
    <t>81180</t>
  </si>
  <si>
    <t>Univ. of CO Health Sciences/CO UAP/RMRTI</t>
  </si>
  <si>
    <t>81190</t>
  </si>
  <si>
    <t>UCHSC -Assistive Tech Partners</t>
  </si>
  <si>
    <t>846000555MA</t>
  </si>
  <si>
    <t>81220</t>
  </si>
  <si>
    <t>University of Colorado School of Nursing</t>
  </si>
  <si>
    <t>81225</t>
  </si>
  <si>
    <t>Univ. of Colorado-Boulder</t>
  </si>
  <si>
    <t>81229</t>
  </si>
  <si>
    <t>Regents of the University of Colorado</t>
  </si>
  <si>
    <t>UC, Denver - Newletter</t>
  </si>
  <si>
    <t>81231</t>
  </si>
  <si>
    <t>University of Colorado, Denver</t>
  </si>
  <si>
    <t>846000555JB</t>
  </si>
  <si>
    <t>81232</t>
  </si>
  <si>
    <t>University of Colorado at Denver and Health Sciences</t>
  </si>
  <si>
    <t>846000555CE</t>
  </si>
  <si>
    <t>81233</t>
  </si>
  <si>
    <t>UCD School of Education</t>
  </si>
  <si>
    <t>Univ. of CO., Speech, Language, Hearing Sciences Dept</t>
  </si>
  <si>
    <t>846000555M</t>
  </si>
  <si>
    <t>81240</t>
  </si>
  <si>
    <t>Univ. of CO at Denver, Barbara Smith</t>
  </si>
  <si>
    <t>81260</t>
  </si>
  <si>
    <t>University of Denver</t>
  </si>
  <si>
    <t>840404231V</t>
  </si>
  <si>
    <t>81261</t>
  </si>
  <si>
    <t>840404231N</t>
  </si>
  <si>
    <t>8133</t>
  </si>
  <si>
    <t>Montezuma Cortez-SWOS</t>
  </si>
  <si>
    <t>81350</t>
  </si>
  <si>
    <t>University of Colorado</t>
  </si>
  <si>
    <t>846000555L</t>
  </si>
  <si>
    <t>81351</t>
  </si>
  <si>
    <t>University of Colorado - Boulder</t>
  </si>
  <si>
    <t>846000555A4</t>
  </si>
  <si>
    <t>81352</t>
  </si>
  <si>
    <t>University of Colorado  Boulder</t>
  </si>
  <si>
    <t>81353</t>
  </si>
  <si>
    <t>University of Colorado/Colorado Springs</t>
  </si>
  <si>
    <t>846000555G</t>
  </si>
  <si>
    <t>81400</t>
  </si>
  <si>
    <t>University of Colorado Health Sciences Center</t>
  </si>
  <si>
    <t>University of Colorado, HSC</t>
  </si>
  <si>
    <t>846000555AM</t>
  </si>
  <si>
    <t>81410</t>
  </si>
  <si>
    <t>University of Colorado - HSC</t>
  </si>
  <si>
    <t>846000555AO</t>
  </si>
  <si>
    <t>81460</t>
  </si>
  <si>
    <t>University of Northern Colorado</t>
  </si>
  <si>
    <t>846000546H</t>
  </si>
  <si>
    <t>81461</t>
  </si>
  <si>
    <t>846000546O</t>
  </si>
  <si>
    <t>81462</t>
  </si>
  <si>
    <t>81463</t>
  </si>
  <si>
    <t>846000546A</t>
  </si>
  <si>
    <t>81470</t>
  </si>
  <si>
    <t>81475</t>
  </si>
  <si>
    <t>81476</t>
  </si>
  <si>
    <t>UNC - Danna Bottenberg</t>
  </si>
  <si>
    <t>81479</t>
  </si>
  <si>
    <t>UNC - Ellis Copeland</t>
  </si>
  <si>
    <t>81551</t>
  </si>
  <si>
    <t>846000555A</t>
  </si>
  <si>
    <t>81552</t>
  </si>
  <si>
    <t>81553</t>
  </si>
  <si>
    <t>81554</t>
  </si>
  <si>
    <t>Western State College</t>
  </si>
  <si>
    <t>81557</t>
  </si>
  <si>
    <t>University of Colorado at Boulder</t>
  </si>
  <si>
    <t>82001</t>
  </si>
  <si>
    <t>Montezuma County Learning Cluster</t>
  </si>
  <si>
    <t>841045114</t>
  </si>
  <si>
    <t>82002</t>
  </si>
  <si>
    <t>Pikes Peak Learning Cluster</t>
  </si>
  <si>
    <t>82003</t>
  </si>
  <si>
    <t>Northeast Colo. Early Childhood Learning Cluster</t>
  </si>
  <si>
    <t>846002582</t>
  </si>
  <si>
    <t>82004</t>
  </si>
  <si>
    <t>Tiny Tim Developmental Preschool</t>
  </si>
  <si>
    <t>840523717</t>
  </si>
  <si>
    <t>82005</t>
  </si>
  <si>
    <t>Elbert County Learning Cluster</t>
  </si>
  <si>
    <t>841137114</t>
  </si>
  <si>
    <t>82006</t>
  </si>
  <si>
    <t>Community Partnership of Teller County</t>
  </si>
  <si>
    <t>841157057</t>
  </si>
  <si>
    <t>82007</t>
  </si>
  <si>
    <t>Pueblo Assoc, Education of Young Children</t>
  </si>
  <si>
    <t>840713812</t>
  </si>
  <si>
    <t>82008</t>
  </si>
  <si>
    <t>Lamar Community College</t>
  </si>
  <si>
    <t>82009</t>
  </si>
  <si>
    <t>La Plata Family Center</t>
  </si>
  <si>
    <t>840988973</t>
  </si>
  <si>
    <t>82010</t>
  </si>
  <si>
    <t>Colorado Association f/t Education of Young Children</t>
  </si>
  <si>
    <t>840713812C</t>
  </si>
  <si>
    <t>82011</t>
  </si>
  <si>
    <t>SLV CAEYC</t>
  </si>
  <si>
    <t>82012</t>
  </si>
  <si>
    <t>Summit County Child Care Resource &amp; Referral Agency</t>
  </si>
  <si>
    <t>841172882</t>
  </si>
  <si>
    <t>82013</t>
  </si>
  <si>
    <t>82014</t>
  </si>
  <si>
    <t>Park County SD Re-2</t>
  </si>
  <si>
    <t>82015</t>
  </si>
  <si>
    <t>Park County S/D 1 (Platte Canyon S/D Re-1)</t>
  </si>
  <si>
    <t>8460001776</t>
  </si>
  <si>
    <t>8209</t>
  </si>
  <si>
    <t>Jefferson County-Standly</t>
  </si>
  <si>
    <t>8543</t>
  </si>
  <si>
    <t>Synergy</t>
  </si>
  <si>
    <t>VC00000000017881</t>
  </si>
  <si>
    <t>8565</t>
  </si>
  <si>
    <t>5141</t>
  </si>
  <si>
    <t>8605</t>
  </si>
  <si>
    <t>Colo School F/T Deaf And The Blind</t>
  </si>
  <si>
    <t>8606</t>
  </si>
  <si>
    <t>Colo Mental Health Institute @ Pueblo</t>
  </si>
  <si>
    <t>8608</t>
  </si>
  <si>
    <t>Division Of Youth Corrections</t>
  </si>
  <si>
    <t>8821</t>
  </si>
  <si>
    <t>Two Rivers Charter School</t>
  </si>
  <si>
    <t>8965</t>
  </si>
  <si>
    <t>Union Colony Elementary School</t>
  </si>
  <si>
    <t>9000</t>
  </si>
  <si>
    <t>9000-D</t>
  </si>
  <si>
    <t>Colo School Deaf Blind</t>
  </si>
  <si>
    <t>90010</t>
  </si>
  <si>
    <t>Roaring Fork Assoc. for the Educ. of Young Children</t>
  </si>
  <si>
    <t>90011</t>
  </si>
  <si>
    <t>90012</t>
  </si>
  <si>
    <t>840644739</t>
  </si>
  <si>
    <t>90015</t>
  </si>
  <si>
    <t>Colorado Assoc. for the Educ. Of Young Children</t>
  </si>
  <si>
    <t>90016</t>
  </si>
  <si>
    <t>Community Coalition for Families &amp; Children</t>
  </si>
  <si>
    <t>90017</t>
  </si>
  <si>
    <t>Northeastern Junior College</t>
  </si>
  <si>
    <t>90019</t>
  </si>
  <si>
    <t>Pikes Peak Assoc. for the Educ. Of Young Children</t>
  </si>
  <si>
    <t>90020</t>
  </si>
  <si>
    <t>Northwest CO Assoc. for the Educ. of Young Children</t>
  </si>
  <si>
    <t>90030</t>
  </si>
  <si>
    <t>San Luis Valley Early Care &amp; Educ. Learning Cluster</t>
  </si>
  <si>
    <t>90032</t>
  </si>
  <si>
    <t>City of Boulder/Children's Services</t>
  </si>
  <si>
    <t>846000566E</t>
  </si>
  <si>
    <t>90035</t>
  </si>
  <si>
    <t>La Plata Family Centers Coalition</t>
  </si>
  <si>
    <t>90036</t>
  </si>
  <si>
    <t>Community College of Aurora</t>
  </si>
  <si>
    <t>840644739A</t>
  </si>
  <si>
    <t>90037</t>
  </si>
  <si>
    <t>Cerebral Palsy of Colorado</t>
  </si>
  <si>
    <t>840420225</t>
  </si>
  <si>
    <t>90038</t>
  </si>
  <si>
    <t>Clear Creek Family Connections</t>
  </si>
  <si>
    <t>841480379</t>
  </si>
  <si>
    <t>90039</t>
  </si>
  <si>
    <t>Community College of Denver</t>
  </si>
  <si>
    <t>840583107</t>
  </si>
  <si>
    <t>90040</t>
  </si>
  <si>
    <t>Lake County Health &amp; Human Services</t>
  </si>
  <si>
    <t>846000777S</t>
  </si>
  <si>
    <t>90041</t>
  </si>
  <si>
    <t>Mountain Family Center</t>
  </si>
  <si>
    <t>742446390</t>
  </si>
  <si>
    <t>90042</t>
  </si>
  <si>
    <t>Wright Stuff Community Foundation</t>
  </si>
  <si>
    <t>841452620</t>
  </si>
  <si>
    <t>90043</t>
  </si>
  <si>
    <t>Southern Ute Community Action Program</t>
  </si>
  <si>
    <t>840576978</t>
  </si>
  <si>
    <t>90044</t>
  </si>
  <si>
    <t>Elbert County Public Health Service</t>
  </si>
  <si>
    <t>846000763</t>
  </si>
  <si>
    <t>90045</t>
  </si>
  <si>
    <t>Prowers Co Dept of Soc Svcs</t>
  </si>
  <si>
    <t>841132868</t>
  </si>
  <si>
    <t>90046</t>
  </si>
  <si>
    <t>Huerfano Co School District RE-1</t>
  </si>
  <si>
    <t>90047</t>
  </si>
  <si>
    <t>90048</t>
  </si>
  <si>
    <t>Baca County Nursing Service</t>
  </si>
  <si>
    <t>90049</t>
  </si>
  <si>
    <t>Garfield Co. School District Re-2</t>
  </si>
  <si>
    <t>90050</t>
  </si>
  <si>
    <t>Baby Bear Hugs</t>
  </si>
  <si>
    <t>841311396</t>
  </si>
  <si>
    <t>90051</t>
  </si>
  <si>
    <t>Baca ECC Connections</t>
  </si>
  <si>
    <t>90052</t>
  </si>
  <si>
    <t>CSU, Cooperative Extension, Douglas Co</t>
  </si>
  <si>
    <t>237432396</t>
  </si>
  <si>
    <t>90053</t>
  </si>
  <si>
    <t>Children's Museum of Denver</t>
  </si>
  <si>
    <t>840658142</t>
  </si>
  <si>
    <t>90054</t>
  </si>
  <si>
    <t>Measured Progress</t>
  </si>
  <si>
    <t>311668672A</t>
  </si>
  <si>
    <t>90055</t>
  </si>
  <si>
    <t>Yuma Community Resource Center</t>
  </si>
  <si>
    <t>840959903</t>
  </si>
  <si>
    <t>90056</t>
  </si>
  <si>
    <t>Kit Carson County School District R-4</t>
  </si>
  <si>
    <t>90057</t>
  </si>
  <si>
    <t>Summit County Government</t>
  </si>
  <si>
    <t>846000808N</t>
  </si>
  <si>
    <t>90058</t>
  </si>
  <si>
    <t>90059</t>
  </si>
  <si>
    <t>90060</t>
  </si>
  <si>
    <t>Park County Vision 2020, Inc</t>
  </si>
  <si>
    <t>841342474</t>
  </si>
  <si>
    <t>90061</t>
  </si>
  <si>
    <t>Front Range BOCES for Teacher leadership</t>
  </si>
  <si>
    <t>841520231</t>
  </si>
  <si>
    <t>90062</t>
  </si>
  <si>
    <t>Teller Early Childhood Connections Inc</t>
  </si>
  <si>
    <t>800032338</t>
  </si>
  <si>
    <t>90063</t>
  </si>
  <si>
    <t>HuLa Kids</t>
  </si>
  <si>
    <t>90064</t>
  </si>
  <si>
    <t>Tourette Syndrome Association, Inc.</t>
  </si>
  <si>
    <t>841101905</t>
  </si>
  <si>
    <t>90065</t>
  </si>
  <si>
    <t>Excelsior Youth Center</t>
  </si>
  <si>
    <t>90066</t>
  </si>
  <si>
    <t>Pitkin County School District #1</t>
  </si>
  <si>
    <t>90067</t>
  </si>
  <si>
    <t>Early Childhood Connections for Arapahoe County</t>
  </si>
  <si>
    <t>841555708</t>
  </si>
  <si>
    <t>90068</t>
  </si>
  <si>
    <t>90069</t>
  </si>
  <si>
    <t>El Pueblo Boys &amp; Girls Ranch</t>
  </si>
  <si>
    <t>90070</t>
  </si>
  <si>
    <t>Durango 4-C Council Inc</t>
  </si>
  <si>
    <t>840615445</t>
  </si>
  <si>
    <t>90071</t>
  </si>
  <si>
    <t>Early Childhood Council of Larimer County</t>
  </si>
  <si>
    <t>010633672</t>
  </si>
  <si>
    <t>90072</t>
  </si>
  <si>
    <t>90073</t>
  </si>
  <si>
    <t>PINON PROJECT</t>
  </si>
  <si>
    <t>90074</t>
  </si>
  <si>
    <t>HCI</t>
  </si>
  <si>
    <t>371367062</t>
  </si>
  <si>
    <t>90075</t>
  </si>
  <si>
    <t>Red Rocks Community College</t>
  </si>
  <si>
    <t>840644739AC</t>
  </si>
  <si>
    <t>90076</t>
  </si>
  <si>
    <t>Lake County Sch Dist R-1</t>
  </si>
  <si>
    <t>846011994A</t>
  </si>
  <si>
    <t>90077</t>
  </si>
  <si>
    <t>Colorado Non-Profit Development Center</t>
  </si>
  <si>
    <t>841493585</t>
  </si>
  <si>
    <t>90078</t>
  </si>
  <si>
    <t>Relationship Roots, Inc.</t>
  </si>
  <si>
    <t>841550781</t>
  </si>
  <si>
    <t>90079</t>
  </si>
  <si>
    <t>Marmot Library Network</t>
  </si>
  <si>
    <t>841151788</t>
  </si>
  <si>
    <t>90080</t>
  </si>
  <si>
    <t>Colorado Library Consortium (CLiC)</t>
  </si>
  <si>
    <t>840691967</t>
  </si>
  <si>
    <t>90081</t>
  </si>
  <si>
    <t>Wiggins School District #50</t>
  </si>
  <si>
    <t>90082</t>
  </si>
  <si>
    <t>Weld Library District</t>
  </si>
  <si>
    <t>841560357</t>
  </si>
  <si>
    <t>90083</t>
  </si>
  <si>
    <t>Las Animas SD RE-1</t>
  </si>
  <si>
    <t>90084</t>
  </si>
  <si>
    <t>Las Animas-Bent County Library</t>
  </si>
  <si>
    <t>DAA100000</t>
  </si>
  <si>
    <t>90085</t>
  </si>
  <si>
    <t>Bibliographical Center for Resarch</t>
  </si>
  <si>
    <t>840404223</t>
  </si>
  <si>
    <t>90086</t>
  </si>
  <si>
    <t>Alamosa SD RE-11J</t>
  </si>
  <si>
    <t>846011793A</t>
  </si>
  <si>
    <t>90087</t>
  </si>
  <si>
    <t>National Association of Social Workers</t>
  </si>
  <si>
    <t>840684219A</t>
  </si>
  <si>
    <t>9025-D</t>
  </si>
  <si>
    <t>ECBOCES</t>
  </si>
  <si>
    <t>9030-D</t>
  </si>
  <si>
    <t>9035-D</t>
  </si>
  <si>
    <t>CBOCES</t>
  </si>
  <si>
    <t>9040-D</t>
  </si>
  <si>
    <t>NEBOCES</t>
  </si>
  <si>
    <t>9045-D</t>
  </si>
  <si>
    <t>PPBOCES</t>
  </si>
  <si>
    <t>9050-D</t>
  </si>
  <si>
    <t>SAN JUAN BOCES</t>
  </si>
  <si>
    <t>9055-D</t>
  </si>
  <si>
    <t>SAN LUIS VALLEY BOCES</t>
  </si>
  <si>
    <t>9056</t>
  </si>
  <si>
    <t>Vanguard Classical - East Charter School</t>
  </si>
  <si>
    <t>ADAMS-ARAP</t>
  </si>
  <si>
    <t>9060-D</t>
  </si>
  <si>
    <t>SC BOCES</t>
  </si>
  <si>
    <t>9065</t>
  </si>
  <si>
    <t>9065-D</t>
  </si>
  <si>
    <t>MERGED WITH CBOCES</t>
  </si>
  <si>
    <t>9075-D</t>
  </si>
  <si>
    <t>SE BOCES</t>
  </si>
  <si>
    <t>9080</t>
  </si>
  <si>
    <t>9080-D</t>
  </si>
  <si>
    <t>SW BOCES</t>
  </si>
  <si>
    <t>9090</t>
  </si>
  <si>
    <t>9090-D</t>
  </si>
  <si>
    <t>CLOSED</t>
  </si>
  <si>
    <t>840692787</t>
  </si>
  <si>
    <t>9095-D</t>
  </si>
  <si>
    <t>NW BOCES</t>
  </si>
  <si>
    <t>9120</t>
  </si>
  <si>
    <t>9120-D</t>
  </si>
  <si>
    <t>ADAMS COUNTY BOCES</t>
  </si>
  <si>
    <t>742044519</t>
  </si>
  <si>
    <t>VC00000000059072</t>
  </si>
  <si>
    <t>9125-D</t>
  </si>
  <si>
    <t>RIO BLANCO BOCES</t>
  </si>
  <si>
    <t>9140-D</t>
  </si>
  <si>
    <t>MT EVANS BOCES</t>
  </si>
  <si>
    <t>9145-D</t>
  </si>
  <si>
    <t>UNCOMPAHGRE BOCS</t>
  </si>
  <si>
    <t>9150-D</t>
  </si>
  <si>
    <t>SANTA FE TRAIL BOCES</t>
  </si>
  <si>
    <t>9160</t>
  </si>
  <si>
    <t>9160-D</t>
  </si>
  <si>
    <t>FRONT RANGE BOCES</t>
  </si>
  <si>
    <t>841520531</t>
  </si>
  <si>
    <t>9165-D</t>
  </si>
  <si>
    <t>UTE PASS BOCES</t>
  </si>
  <si>
    <t>9466</t>
  </si>
  <si>
    <t>Adams County 50-Westminster HS</t>
  </si>
  <si>
    <t>9503</t>
  </si>
  <si>
    <t>Young Life Frontier Ranch</t>
  </si>
  <si>
    <t>Chaffee</t>
  </si>
  <si>
    <t>840385934</t>
  </si>
  <si>
    <t>VC00000000017113</t>
  </si>
  <si>
    <t>9513</t>
  </si>
  <si>
    <t>Bcfs Health &amp; Human Services, Dba Silver Cliff Ranch</t>
  </si>
  <si>
    <t>741260710</t>
  </si>
  <si>
    <t>VC00000000012513</t>
  </si>
  <si>
    <t>9515</t>
  </si>
  <si>
    <t>Rainbow Trail Lutheran Camp</t>
  </si>
  <si>
    <t>Custer</t>
  </si>
  <si>
    <t>846011508</t>
  </si>
  <si>
    <t>VC00000000069650</t>
  </si>
  <si>
    <t>9521</t>
  </si>
  <si>
    <t>Denver Area Council - BSA</t>
  </si>
  <si>
    <t>840404225</t>
  </si>
  <si>
    <t>VC00000000012901</t>
  </si>
  <si>
    <t>9528</t>
  </si>
  <si>
    <t>Pikes Peak Council - BSA</t>
  </si>
  <si>
    <t>840404226</t>
  </si>
  <si>
    <t>9547</t>
  </si>
  <si>
    <t>Santa Fe Trail Council - BSA</t>
  </si>
  <si>
    <t>Huerfano</t>
  </si>
  <si>
    <t>480544572</t>
  </si>
  <si>
    <t>VC00000000038641</t>
  </si>
  <si>
    <t>9583</t>
  </si>
  <si>
    <t>Sky Ranch Lutheran Camp</t>
  </si>
  <si>
    <t>840532335</t>
  </si>
  <si>
    <t>9588</t>
  </si>
  <si>
    <t>Rocky Mountain Council - BSA</t>
  </si>
  <si>
    <t>840405244</t>
  </si>
  <si>
    <t>VC00000000012914</t>
  </si>
  <si>
    <t>9639</t>
  </si>
  <si>
    <t>STRIVE PREP -SMART</t>
  </si>
  <si>
    <t>9730</t>
  </si>
  <si>
    <t>West Denver Prep Green Valley Ranch</t>
  </si>
  <si>
    <t>9735</t>
  </si>
  <si>
    <t>STRIVE Prep Montbello</t>
  </si>
  <si>
    <t>9799</t>
  </si>
  <si>
    <t>Yuma 1 SD-Yuma HS</t>
  </si>
  <si>
    <t>9954</t>
  </si>
  <si>
    <t>Ymca Of The Pikes Peak Region</t>
  </si>
  <si>
    <t>840404266</t>
  </si>
  <si>
    <t>9955</t>
  </si>
  <si>
    <t>Jewish Community Center Ranch Camp</t>
  </si>
  <si>
    <t>Elbert</t>
  </si>
  <si>
    <t>840404245</t>
  </si>
  <si>
    <t>VC00000000012907</t>
  </si>
  <si>
    <t>9958</t>
  </si>
  <si>
    <t>Young Life Crooked Creek Ranch</t>
  </si>
  <si>
    <t>VC00000000017112</t>
  </si>
  <si>
    <t>9959</t>
  </si>
  <si>
    <t>Trail West Lodge (Young Life)</t>
  </si>
  <si>
    <t>840385934B</t>
  </si>
  <si>
    <t>VC00000000104313</t>
  </si>
  <si>
    <t>SIG01</t>
  </si>
  <si>
    <t>Alternative Homes for Youth</t>
  </si>
  <si>
    <t>840712493</t>
  </si>
  <si>
    <t>SIG02</t>
  </si>
  <si>
    <t>SIG03</t>
  </si>
  <si>
    <t>Metro Children's Center</t>
  </si>
  <si>
    <t>840683346</t>
  </si>
  <si>
    <t>SIG04</t>
  </si>
  <si>
    <t>Denver Health</t>
  </si>
  <si>
    <t>841343242</t>
  </si>
  <si>
    <t>SIG05</t>
  </si>
  <si>
    <t>Family Crisis Center</t>
  </si>
  <si>
    <t>SIG06</t>
  </si>
  <si>
    <t>Centennial Peaks</t>
  </si>
  <si>
    <t>900080847</t>
  </si>
  <si>
    <t>SIG07</t>
  </si>
  <si>
    <t>The Joshua School</t>
  </si>
  <si>
    <t>043775347</t>
  </si>
  <si>
    <t>SIG08</t>
  </si>
  <si>
    <t>Laradon Hall</t>
  </si>
  <si>
    <t>840412621</t>
  </si>
  <si>
    <t>SIG09</t>
  </si>
  <si>
    <t>Mt. St Vincent Home</t>
  </si>
  <si>
    <t>840405260</t>
  </si>
  <si>
    <t>SIG10</t>
  </si>
  <si>
    <t>Namaqua Center</t>
  </si>
  <si>
    <t>841512383</t>
  </si>
  <si>
    <t>SIG11</t>
  </si>
  <si>
    <t>PSI Cedar Springs</t>
  </si>
  <si>
    <t>743081810</t>
  </si>
  <si>
    <t>SIG12</t>
  </si>
  <si>
    <t>Reflections for Youth</t>
  </si>
  <si>
    <t>SIG13</t>
  </si>
  <si>
    <t>Southern Peaks Regional Treatment Center</t>
  </si>
  <si>
    <t>942411045</t>
  </si>
  <si>
    <t>SIG14</t>
  </si>
  <si>
    <t>Synergy Outpatient</t>
  </si>
  <si>
    <t>SIG15</t>
  </si>
  <si>
    <t>Tennyson Center for Children at Colo Christian</t>
  </si>
  <si>
    <t>SIG16</t>
  </si>
  <si>
    <t>Hand Up Homes For Youth</t>
  </si>
  <si>
    <t>8415199129</t>
  </si>
  <si>
    <t>SIG17</t>
  </si>
  <si>
    <t>Prince Street Academy</t>
  </si>
  <si>
    <t>9801269000</t>
  </si>
  <si>
    <t>SIG18</t>
  </si>
  <si>
    <t>Serenity Learning Center</t>
  </si>
  <si>
    <t>841198543</t>
  </si>
  <si>
    <t>SIG19</t>
  </si>
  <si>
    <t>Gateway Youth Services</t>
  </si>
  <si>
    <t>841313257</t>
  </si>
  <si>
    <t>SPE01</t>
  </si>
  <si>
    <t>School Para Educator Association of Colorado</t>
  </si>
  <si>
    <t>342017300</t>
  </si>
  <si>
    <t>SSG01</t>
  </si>
  <si>
    <t>Court House</t>
  </si>
  <si>
    <t>237088947</t>
  </si>
  <si>
    <t>SSG02</t>
  </si>
  <si>
    <t>Days</t>
  </si>
  <si>
    <t>742239861</t>
  </si>
  <si>
    <t>SSG03</t>
  </si>
  <si>
    <t>El Pueblo</t>
  </si>
  <si>
    <t>SSG04</t>
  </si>
  <si>
    <t>Excelsior</t>
  </si>
  <si>
    <t>SSG05</t>
  </si>
  <si>
    <t>Fresh Start</t>
  </si>
  <si>
    <t>841266993</t>
  </si>
  <si>
    <t>SSG06</t>
  </si>
  <si>
    <t>Griffith Center for Children - Colorado Sprgs.</t>
  </si>
  <si>
    <t>840404251</t>
  </si>
  <si>
    <t>SSG07</t>
  </si>
  <si>
    <t>Griffith Center for Children - Grand Ave.</t>
  </si>
  <si>
    <t>SSG08</t>
  </si>
  <si>
    <t>Griffith Center for Children - Larkspur</t>
  </si>
  <si>
    <t>SSG09</t>
  </si>
  <si>
    <t>Griffith Center for Children - Rifle</t>
  </si>
  <si>
    <t>SSG10</t>
  </si>
  <si>
    <t>Hampden Academy</t>
  </si>
  <si>
    <t>SSG11</t>
  </si>
  <si>
    <t>Hilltop Youth Services</t>
  </si>
  <si>
    <t>742321009</t>
  </si>
  <si>
    <t>SSG12</t>
  </si>
  <si>
    <t>Jefferson Hills - Aurora</t>
  </si>
  <si>
    <t>SSG13</t>
  </si>
  <si>
    <t>Jefferson Hills - Lakewood</t>
  </si>
  <si>
    <t>SSG14</t>
  </si>
  <si>
    <t>Kidz Ark</t>
  </si>
  <si>
    <t>841491360</t>
  </si>
  <si>
    <t>SSG15</t>
  </si>
  <si>
    <t>Lost &amp; Found</t>
  </si>
  <si>
    <t>237439212</t>
  </si>
  <si>
    <t>SSG16</t>
  </si>
  <si>
    <t>Round Up</t>
  </si>
  <si>
    <t>840643724</t>
  </si>
  <si>
    <t>SSG17</t>
  </si>
  <si>
    <t>Savio</t>
  </si>
  <si>
    <t>SSG18</t>
  </si>
  <si>
    <t>Shiloh</t>
  </si>
  <si>
    <t>SSG19</t>
  </si>
  <si>
    <t>SSG20</t>
  </si>
  <si>
    <t>Third Way</t>
  </si>
  <si>
    <t>SSG21</t>
  </si>
  <si>
    <t>Turning Point</t>
  </si>
  <si>
    <t>742400627</t>
  </si>
  <si>
    <t>SSG22</t>
  </si>
  <si>
    <t>SSG23</t>
  </si>
  <si>
    <t>Youth Track - Jeffco</t>
  </si>
  <si>
    <t>611292060</t>
  </si>
  <si>
    <t>SSG24</t>
  </si>
  <si>
    <t>SSG25</t>
  </si>
  <si>
    <t>Mt. St. Vincent</t>
  </si>
  <si>
    <t>SSG26</t>
  </si>
  <si>
    <t>Devereux Cleo Wallace</t>
  </si>
  <si>
    <t>840406820</t>
  </si>
  <si>
    <t>SSG27</t>
  </si>
  <si>
    <t>Family Tree - Gemini</t>
  </si>
  <si>
    <t>840730973</t>
  </si>
  <si>
    <t>SSG28</t>
  </si>
  <si>
    <t>Midway - Remington</t>
  </si>
  <si>
    <t>841468885</t>
  </si>
  <si>
    <t>SSG29</t>
  </si>
  <si>
    <t>Children's ARK School</t>
  </si>
  <si>
    <t>841280291</t>
  </si>
  <si>
    <t>Unall</t>
  </si>
  <si>
    <t>Unallocated Amount from Audit Takebacks</t>
  </si>
  <si>
    <t>X010</t>
  </si>
  <si>
    <t>X020</t>
  </si>
  <si>
    <t>Y001</t>
  </si>
  <si>
    <t>TSJC - Adult Education Services</t>
  </si>
  <si>
    <t>846002425</t>
  </si>
  <si>
    <t>VC00000000018271</t>
  </si>
  <si>
    <t>F1478</t>
  </si>
  <si>
    <t>Y002</t>
  </si>
  <si>
    <t>LaLlave Family Resource Center</t>
  </si>
  <si>
    <t>900441785</t>
  </si>
  <si>
    <t>VC00000000070427</t>
  </si>
  <si>
    <t>Y003</t>
  </si>
  <si>
    <t>Unlimited Learning</t>
  </si>
  <si>
    <t>841590478</t>
  </si>
  <si>
    <t>VC00000000069090</t>
  </si>
  <si>
    <t>Y004</t>
  </si>
  <si>
    <t>Boys &amp; Girls Club of Metro Denver</t>
  </si>
  <si>
    <t>Y006</t>
  </si>
  <si>
    <t>Pikes Peak Library District Foundation</t>
  </si>
  <si>
    <t>113690724</t>
  </si>
  <si>
    <t>VC00000000010237</t>
  </si>
  <si>
    <t>Y007</t>
  </si>
  <si>
    <t>Community Educational Outreach</t>
  </si>
  <si>
    <t>841180843</t>
  </si>
  <si>
    <t>VC00000000064776</t>
  </si>
  <si>
    <t>Y009</t>
  </si>
  <si>
    <t>SEL Tutoring</t>
  </si>
  <si>
    <t>452811176</t>
  </si>
  <si>
    <t>VC00000000035634</t>
  </si>
  <si>
    <t>Y010</t>
  </si>
  <si>
    <t>Teach for America</t>
  </si>
  <si>
    <t>VC00000000010294</t>
  </si>
  <si>
    <t>5880</t>
  </si>
  <si>
    <t>Y011</t>
  </si>
  <si>
    <t>Public Education &amp; Business Coalition (PEBC)</t>
  </si>
  <si>
    <t>VC00000000059180</t>
  </si>
  <si>
    <t>Y013</t>
  </si>
  <si>
    <t>Community Partnership Family Resource Center</t>
  </si>
  <si>
    <t>VC00000000064530</t>
  </si>
  <si>
    <t>Y014</t>
  </si>
  <si>
    <t>El Comite de Longmont</t>
  </si>
  <si>
    <t>840867626</t>
  </si>
  <si>
    <t>Y015</t>
  </si>
  <si>
    <t>Foundation for Colorado</t>
  </si>
  <si>
    <t>841070271</t>
  </si>
  <si>
    <t>VC00000000105303</t>
  </si>
  <si>
    <t>Y016</t>
  </si>
  <si>
    <t>840534643</t>
  </si>
  <si>
    <t>VC00000000013046</t>
  </si>
  <si>
    <t>Y017</t>
  </si>
  <si>
    <t>University of North Dakota</t>
  </si>
  <si>
    <t>456002491</t>
  </si>
  <si>
    <t>VC00000000011601</t>
  </si>
  <si>
    <t>Y018</t>
  </si>
  <si>
    <t>University of Colorado Boulder</t>
  </si>
  <si>
    <t>VC00000000017864</t>
  </si>
  <si>
    <t>Y021</t>
  </si>
  <si>
    <t>Adams 14 SD-Adams City MS</t>
  </si>
  <si>
    <t>Y022</t>
  </si>
  <si>
    <t>BVSD-Centaurus HS</t>
  </si>
  <si>
    <t>Y023</t>
  </si>
  <si>
    <t>CS 11-Coronado HS</t>
  </si>
  <si>
    <t>Y024</t>
  </si>
  <si>
    <t>Ft. Lupton High School</t>
  </si>
  <si>
    <t>Y026</t>
  </si>
  <si>
    <t>Aims College dba Aims Community College</t>
  </si>
  <si>
    <t>84080575852</t>
  </si>
  <si>
    <t>VC00000000011249</t>
  </si>
  <si>
    <t>Y027</t>
  </si>
  <si>
    <t>Rangely Jr. College District dba Colorado Northwestern Community College</t>
  </si>
  <si>
    <t>84080601917</t>
  </si>
  <si>
    <t>VC00000000061141</t>
  </si>
  <si>
    <t>Y028</t>
  </si>
  <si>
    <t>State Board for Community Colleges and Occupational Educational System dba Community College of Aurora</t>
  </si>
  <si>
    <t>38083721881</t>
  </si>
  <si>
    <t>VC00000000100087</t>
  </si>
  <si>
    <t>Y029</t>
  </si>
  <si>
    <t>Year One Inc dba Mile High Youth Corps</t>
  </si>
  <si>
    <t>84081182631</t>
  </si>
  <si>
    <t>VC00000000064794</t>
  </si>
  <si>
    <t>Y031</t>
  </si>
  <si>
    <t>DPS dba Emily Griffith</t>
  </si>
  <si>
    <t>VC00000000018253</t>
  </si>
  <si>
    <t>Y032</t>
  </si>
  <si>
    <t>Colorado Behavioral Healthcare</t>
  </si>
  <si>
    <t>84-0733639</t>
  </si>
  <si>
    <t>VC00000000061800</t>
  </si>
  <si>
    <t>Y033</t>
  </si>
  <si>
    <t>Nutrition Therapy Institue</t>
  </si>
  <si>
    <t>007641728</t>
  </si>
  <si>
    <t>VC00000000061537</t>
  </si>
  <si>
    <t>Y034</t>
  </si>
  <si>
    <t>USC University of Southern California Financial Aid Office</t>
  </si>
  <si>
    <t>072933393</t>
  </si>
  <si>
    <t>VC00000000018609</t>
  </si>
  <si>
    <t>Y110</t>
  </si>
  <si>
    <t>SOAR GVR</t>
  </si>
  <si>
    <t>Y111</t>
  </si>
  <si>
    <t>Manny Martinez Middle School</t>
  </si>
  <si>
    <t>Y112</t>
  </si>
  <si>
    <t>Academy for Advanced and Creative Learning</t>
  </si>
  <si>
    <t>Y113</t>
  </si>
  <si>
    <t>West Denver Prep - Highland Campus</t>
  </si>
  <si>
    <t>Y114</t>
  </si>
  <si>
    <t>West Denver Prep - Lake Campus</t>
  </si>
  <si>
    <t>Y116</t>
  </si>
  <si>
    <t>Two Roads High School</t>
  </si>
  <si>
    <t>Y117</t>
  </si>
  <si>
    <t>CSI - Provost Academy</t>
  </si>
  <si>
    <t>Y119</t>
  </si>
  <si>
    <t>CSI, Colorado Calvert Academy</t>
  </si>
  <si>
    <t>Y121</t>
  </si>
  <si>
    <t>Denver Language School</t>
  </si>
  <si>
    <t>Y123</t>
  </si>
  <si>
    <t>Ben Franklin Academy</t>
  </si>
  <si>
    <t>620 Wilcox St.</t>
  </si>
  <si>
    <t>Y124</t>
  </si>
  <si>
    <t>Aspen Ridge Preparatory School</t>
  </si>
  <si>
    <t>Y125</t>
  </si>
  <si>
    <t>University Preparatory School</t>
  </si>
  <si>
    <t>Y126</t>
  </si>
  <si>
    <t>Eagle Ridge Academy</t>
  </si>
  <si>
    <t>Y127</t>
  </si>
  <si>
    <t>Foundations Academy</t>
  </si>
  <si>
    <t>Y128</t>
  </si>
  <si>
    <t>Global Village Academy</t>
  </si>
  <si>
    <t>846000822</t>
  </si>
  <si>
    <t>Y129</t>
  </si>
  <si>
    <t>STEM School</t>
  </si>
  <si>
    <t>Y130</t>
  </si>
  <si>
    <t>SOAR Oakland</t>
  </si>
  <si>
    <t>Y131</t>
  </si>
  <si>
    <t>Prospect Ridge Academy</t>
  </si>
  <si>
    <t>Y132</t>
  </si>
  <si>
    <t>CSI - Mountain Middle School</t>
  </si>
  <si>
    <t>Y135</t>
  </si>
  <si>
    <t>DSST Cole Middle School</t>
  </si>
  <si>
    <t>Y140</t>
  </si>
  <si>
    <t>CSI - Colorado Early Colleges Fort Collins</t>
  </si>
  <si>
    <t>Y143</t>
  </si>
  <si>
    <t>Atlas Prepatory Academy</t>
  </si>
  <si>
    <t>HARRISON</t>
  </si>
  <si>
    <t>Y150</t>
  </si>
  <si>
    <t>STRIVE Prep NW HS</t>
  </si>
  <si>
    <t>Y158</t>
  </si>
  <si>
    <t>Strive Prep SW Elementary</t>
  </si>
  <si>
    <t>Y159</t>
  </si>
  <si>
    <t>Fort Collins Montessori Charter School</t>
  </si>
  <si>
    <t>Y160</t>
  </si>
  <si>
    <t>New Legacy Charter HS</t>
  </si>
  <si>
    <t>Y161</t>
  </si>
  <si>
    <t>Colorado Early Colleges - Douglas county</t>
  </si>
  <si>
    <t>Y162</t>
  </si>
  <si>
    <t>Highline Academy Charter School at GVR</t>
  </si>
  <si>
    <t>Y163</t>
  </si>
  <si>
    <t>DSST Byers - DPS</t>
  </si>
  <si>
    <t>DPS</t>
  </si>
  <si>
    <t>Y164</t>
  </si>
  <si>
    <t>Y165</t>
  </si>
  <si>
    <t>Y168</t>
  </si>
  <si>
    <t>Paradox Valley School</t>
  </si>
  <si>
    <t>Y170</t>
  </si>
  <si>
    <t>Salida del Sol</t>
  </si>
  <si>
    <t>Y295</t>
  </si>
  <si>
    <t>470943680T</t>
  </si>
  <si>
    <t>VC00000000011707</t>
  </si>
  <si>
    <t>Y401</t>
  </si>
  <si>
    <t>Colorado State University Sponsored Programs</t>
  </si>
  <si>
    <t>8460000545AG</t>
  </si>
  <si>
    <t>VC00000000017826</t>
  </si>
  <si>
    <t>Y582</t>
  </si>
  <si>
    <t>Pueblo City-County Health Dept.</t>
  </si>
  <si>
    <t>846003013</t>
  </si>
  <si>
    <t>VC00000000000911</t>
  </si>
  <si>
    <t>HC001</t>
  </si>
  <si>
    <t>Y583</t>
  </si>
  <si>
    <t>Friends First, Inc.</t>
  </si>
  <si>
    <t>841234326</t>
  </si>
  <si>
    <t>VC00000000065313</t>
  </si>
  <si>
    <t>Gina Harris</t>
  </si>
  <si>
    <t>PO Box 270302</t>
  </si>
  <si>
    <t>80127</t>
  </si>
  <si>
    <t>Y584</t>
  </si>
  <si>
    <t>The Center for Relationship Education</t>
  </si>
  <si>
    <t>470944920</t>
  </si>
  <si>
    <t>VC00000000038221</t>
  </si>
  <si>
    <t>Joneen Mackenzie</t>
  </si>
  <si>
    <t>8101 E. Belleview Ave., Suite D-2</t>
  </si>
  <si>
    <t>80237</t>
  </si>
  <si>
    <t>Y641</t>
  </si>
  <si>
    <t>846000546</t>
  </si>
  <si>
    <t>VC00000000017835</t>
  </si>
  <si>
    <t>Y646</t>
  </si>
  <si>
    <t>Colorado Mountain College</t>
  </si>
  <si>
    <t>840567768</t>
  </si>
  <si>
    <t>VC00000000013074</t>
  </si>
  <si>
    <t>Y651</t>
  </si>
  <si>
    <t>Metro State College of Denver</t>
  </si>
  <si>
    <t>840559160I</t>
  </si>
  <si>
    <t>VC00000000013461</t>
  </si>
  <si>
    <t>Y652</t>
  </si>
  <si>
    <t>Metro State University Family Literacy</t>
  </si>
  <si>
    <t>Y693</t>
  </si>
  <si>
    <t>Focus Points Family Resource Center</t>
  </si>
  <si>
    <t>841353944</t>
  </si>
  <si>
    <t>VC00000000066608</t>
  </si>
  <si>
    <t>Y694</t>
  </si>
  <si>
    <t>Adult Learning Center, Inc./Pine River Community Learning Center</t>
  </si>
  <si>
    <t>841327860</t>
  </si>
  <si>
    <t>VC00000000066313</t>
  </si>
  <si>
    <t>Y695</t>
  </si>
  <si>
    <t>Learning Source for Adults &amp; Families</t>
  </si>
  <si>
    <t>840585638</t>
  </si>
  <si>
    <t>VC00000000061049</t>
  </si>
  <si>
    <t>Y697</t>
  </si>
  <si>
    <t>Literacy Coalition of Colorado</t>
  </si>
  <si>
    <t>841436472</t>
  </si>
  <si>
    <t>VC00000000067177</t>
  </si>
  <si>
    <t>Y699</t>
  </si>
  <si>
    <t>840644739CN</t>
  </si>
  <si>
    <t>VC00000000069593</t>
  </si>
  <si>
    <t>Y700</t>
  </si>
  <si>
    <t>Phillips County Family Education Services</t>
  </si>
  <si>
    <t>841363471</t>
  </si>
  <si>
    <t>VC00000000066718</t>
  </si>
  <si>
    <t>Y701</t>
  </si>
  <si>
    <t>Spring Institute for Intercultural Learning</t>
  </si>
  <si>
    <t>840788093</t>
  </si>
  <si>
    <t>VC00000000062122</t>
  </si>
  <si>
    <t>Y703</t>
  </si>
  <si>
    <t>Morgan Community College - ABE</t>
  </si>
  <si>
    <t>840597089C</t>
  </si>
  <si>
    <t>Y704</t>
  </si>
  <si>
    <t>Pueblo Community College-Adult Education Program</t>
  </si>
  <si>
    <t>840644739N</t>
  </si>
  <si>
    <t>Y705</t>
  </si>
  <si>
    <t>Durango Adult Education Center,  Inc.</t>
  </si>
  <si>
    <t>841118878</t>
  </si>
  <si>
    <t>VC00000000064178</t>
  </si>
  <si>
    <t>Y706</t>
  </si>
  <si>
    <t>Delta County Adult Literacy Program</t>
  </si>
  <si>
    <t>840600982B</t>
  </si>
  <si>
    <t>VC00000000061134</t>
  </si>
  <si>
    <t>CN003</t>
  </si>
  <si>
    <t>Y707</t>
  </si>
  <si>
    <t>Archuleta County Education Center, Inc.</t>
  </si>
  <si>
    <t>841127328</t>
  </si>
  <si>
    <t>VC00000000064238</t>
  </si>
  <si>
    <t>Y709</t>
  </si>
  <si>
    <t>CCD ABE/GED Institute</t>
  </si>
  <si>
    <t>VC00000000013103</t>
  </si>
  <si>
    <t>Y711</t>
  </si>
  <si>
    <t>Right to Read of Weld County, Inc.</t>
  </si>
  <si>
    <t>840857486</t>
  </si>
  <si>
    <t>VC00000000062535</t>
  </si>
  <si>
    <t>Y743</t>
  </si>
  <si>
    <t>Valley Campus of Trinidad State Jr. College</t>
  </si>
  <si>
    <t>846002425C</t>
  </si>
  <si>
    <t>VC00000000018270</t>
  </si>
  <si>
    <t>Y776</t>
  </si>
  <si>
    <t>Adolescent Counseling Exchange</t>
  </si>
  <si>
    <t>841261271</t>
  </si>
  <si>
    <t>VC00000000065575</t>
  </si>
  <si>
    <t>Y790</t>
  </si>
  <si>
    <t>Education and Life Training Center</t>
  </si>
  <si>
    <t>840574440</t>
  </si>
  <si>
    <t>Y799</t>
  </si>
  <si>
    <t>SUCAP Ignacio</t>
  </si>
  <si>
    <t>VC00000000013093</t>
  </si>
  <si>
    <t>Y815</t>
  </si>
  <si>
    <t>Asian Pacific Development Center</t>
  </si>
  <si>
    <t>840830318</t>
  </si>
  <si>
    <t>VC00000000062394</t>
  </si>
  <si>
    <t>Y843</t>
  </si>
  <si>
    <t>Mi Casa Resource</t>
  </si>
  <si>
    <t>840867773</t>
  </si>
  <si>
    <t>VC00000000013481</t>
  </si>
  <si>
    <t>Y863</t>
  </si>
  <si>
    <t>Summer Scholars Adult ELL</t>
  </si>
  <si>
    <t>VC00000000066134</t>
  </si>
  <si>
    <t>Y871</t>
  </si>
  <si>
    <t>383721881E</t>
  </si>
  <si>
    <t>Y897</t>
  </si>
  <si>
    <t>YMCA of the Pikes Peak Region</t>
  </si>
  <si>
    <t>840404266B</t>
  </si>
  <si>
    <t>VC00000000012910</t>
  </si>
  <si>
    <t>Y907</t>
  </si>
  <si>
    <t>University  of Colorado in Denver</t>
  </si>
  <si>
    <t>VC00000000014124</t>
  </si>
  <si>
    <t>Y927</t>
  </si>
  <si>
    <t>Gunnison County Literacy Action</t>
  </si>
  <si>
    <t>262930453</t>
  </si>
  <si>
    <t>Y947</t>
  </si>
  <si>
    <t>Metro State College, Center for Urban Education</t>
  </si>
  <si>
    <t>Y948</t>
  </si>
  <si>
    <t>SkyView Academy</t>
  </si>
  <si>
    <t>Y962</t>
  </si>
  <si>
    <t>Y963</t>
  </si>
  <si>
    <t>Y999</t>
  </si>
  <si>
    <t>NAS-Aurora</t>
  </si>
  <si>
    <t>Elbert, Elizabeth C-1</t>
  </si>
  <si>
    <t>District</t>
  </si>
  <si>
    <t>Admin Unit Code</t>
  </si>
  <si>
    <t>Admin Unit Name</t>
  </si>
  <si>
    <t>DISTRICT CODE</t>
  </si>
  <si>
    <t>DISTRICT NAME</t>
  </si>
  <si>
    <t>ADAMS 1 MAPLETON</t>
  </si>
  <si>
    <t>MAPLETON 1</t>
  </si>
  <si>
    <t>ADAMS 12 NORTHGLENN</t>
  </si>
  <si>
    <t>ADAMS 12 FIVE STAR SCHOOLS</t>
  </si>
  <si>
    <t>ADAMS 14 COMMERCE CITY</t>
  </si>
  <si>
    <t>ADAMS COUNTY 14</t>
  </si>
  <si>
    <t>ADAMS 27J BRIGHTON</t>
  </si>
  <si>
    <t>BRIGHTON 27J</t>
  </si>
  <si>
    <t>EAST CENTRAL BOCES</t>
  </si>
  <si>
    <t>BENNETT 29J</t>
  </si>
  <si>
    <t>STRASBURG 31J</t>
  </si>
  <si>
    <t>ADAMS 50 WESTMINSTER</t>
  </si>
  <si>
    <t>WESTMINSTER 50</t>
  </si>
  <si>
    <t>SAN LUIS VALLEY BOCS</t>
  </si>
  <si>
    <t>SANGRE DE CRISTO RE-22J</t>
  </si>
  <si>
    <t>ARAPAHOE 1 ENGLEWOOD</t>
  </si>
  <si>
    <t>ENGLEWOOD 1</t>
  </si>
  <si>
    <t>ARAPAHOE 2 SHERIDAN</t>
  </si>
  <si>
    <t>SHERIDAN 2</t>
  </si>
  <si>
    <t>ARAPAHOE 5 CHERRY CREEK</t>
  </si>
  <si>
    <t>CHERRY CREEK 5</t>
  </si>
  <si>
    <t>ARAPAHOE 6 LITTLETON</t>
  </si>
  <si>
    <t>LITTLETON 6</t>
  </si>
  <si>
    <t>ADAMS-ARAP 28J AURORA</t>
  </si>
  <si>
    <t>ADAMS-ARAPAHOE 28J</t>
  </si>
  <si>
    <t>BYERS 32J</t>
  </si>
  <si>
    <t>SAN JUAN BOCS</t>
  </si>
  <si>
    <t>SOUTHEASTERN BOCES</t>
  </si>
  <si>
    <t>WALSH RE-1</t>
  </si>
  <si>
    <t>PRITCHETT RE-3</t>
  </si>
  <si>
    <t>SPRINGFIELD RE-4</t>
  </si>
  <si>
    <t>VILAS RE-5</t>
  </si>
  <si>
    <t>LAS ANIMAS RE-1</t>
  </si>
  <si>
    <t>MC CLAVE RE-2</t>
  </si>
  <si>
    <t>BOULDER RE-1J ST VRAIN</t>
  </si>
  <si>
    <t>ST VRAIN VALLEY RE 1J</t>
  </si>
  <si>
    <t>BOULDER RE-2 BOULDER</t>
  </si>
  <si>
    <t>BOULDER VALLEY RE 2</t>
  </si>
  <si>
    <t>MOUNTAIN BOCES</t>
  </si>
  <si>
    <t>BUENA VISTA R-31</t>
  </si>
  <si>
    <t>KIT CARSON R-1</t>
  </si>
  <si>
    <t>CHEYENNE COUNTY RE-5</t>
  </si>
  <si>
    <t>MOUNT EVANS BOCES, IDAHO SPRINGS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</si>
  <si>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</si>
  <si>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</si>
  <si>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</si>
  <si>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</si>
  <si>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</si>
  <si>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</si>
  <si>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SOUTH CENTRAL BOCES</t>
  </si>
  <si>
    <t>CROWLEY COUNTY RE-1-J</t>
  </si>
  <si>
    <t>CUSTER COUNTY SCHOOL DISTRICT C-1</t>
  </si>
  <si>
    <t>DELTA 50J</t>
  </si>
  <si>
    <t>DELTA COUNTY 50(J)</t>
  </si>
  <si>
    <t>DENVER 1</t>
  </si>
  <si>
    <t>DENVER COUNTY 1</t>
  </si>
  <si>
    <t>DOLORES COUNTY RE NO.2</t>
  </si>
  <si>
    <t>DOUGLAS RE-1</t>
  </si>
  <si>
    <t>DOUGLAS COUNTY RE 1</t>
  </si>
  <si>
    <t>EAGLE COUNTY RE 50</t>
  </si>
  <si>
    <t>ELIZABETH C-1</t>
  </si>
  <si>
    <t>PIKES PEAK BOCES</t>
  </si>
  <si>
    <t>ELBERT 200</t>
  </si>
  <si>
    <t>AGATE 300</t>
  </si>
  <si>
    <t>CALHAN RJ-1</t>
  </si>
  <si>
    <t>EL PASO 2 HARRISON</t>
  </si>
  <si>
    <t>HARRISON 2</t>
  </si>
  <si>
    <t>EL PASO 3 WIDEFIELD</t>
  </si>
  <si>
    <t>WIDEFIELD 3</t>
  </si>
  <si>
    <t>EL PASO 8 FOUNTAIN</t>
  </si>
  <si>
    <t>FOUNTAIN 8</t>
  </si>
  <si>
    <t>EL PASO 11 COLO SPRINGS</t>
  </si>
  <si>
    <t>COLORADO SPRINGS 11</t>
  </si>
  <si>
    <t>EL PASO 12 CHEYENNE MOUNTAIN</t>
  </si>
  <si>
    <t>CHEYENNE MOUNTAIN 12</t>
  </si>
  <si>
    <t>MANITOU SPRINGS 14</t>
  </si>
  <si>
    <t>EL PASO 20 ACADEMY</t>
  </si>
  <si>
    <t>ACADEMY 20</t>
  </si>
  <si>
    <t>ELLICOTT 22</t>
  </si>
  <si>
    <t>HANOVER 28</t>
  </si>
  <si>
    <t>EL PASO 38, LEWIS PALMER</t>
  </si>
  <si>
    <t>LEWIS-PALMER 38</t>
  </si>
  <si>
    <t>EL PASO 49 FALCON</t>
  </si>
  <si>
    <t>FALCON 49</t>
  </si>
  <si>
    <t>EDISON 54 JT</t>
  </si>
  <si>
    <t>MIAMI/YODER 60 JT</t>
  </si>
  <si>
    <t>FREMONT RE-1 CANON CITY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</si>
  <si>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</si>
  <si>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</si>
  <si>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</si>
  <si>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</si>
  <si>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</si>
  <si>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</si>
  <si>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</si>
  <si>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NORTHWEST BOCES</t>
  </si>
  <si>
    <t>WEST GRAND 1-JT.</t>
  </si>
  <si>
    <t>EAST GRAND 2</t>
  </si>
  <si>
    <t>GUNNISON RE-1J</t>
  </si>
  <si>
    <t>GUNNISON WATERSHED RE1J</t>
  </si>
  <si>
    <t>HINSDALE COUNTY RE 1</t>
  </si>
  <si>
    <t>HUERFANO RE-1</t>
  </si>
  <si>
    <t>LA VETA RE-2</t>
  </si>
  <si>
    <t xml:space="preserve">NORTH PARK R-1 </t>
  </si>
  <si>
    <t>JEFFERSON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</si>
  <si>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</si>
  <si>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</si>
  <si>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</si>
  <si>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</si>
  <si>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</si>
  <si>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</si>
  <si>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</si>
  <si>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LAKE COUNTY R-1</t>
  </si>
  <si>
    <t>DURANGO 9-R</t>
  </si>
  <si>
    <t>IGNACIO 11 JT</t>
  </si>
  <si>
    <t>LARIMER R-1 FORT COLLINS</t>
  </si>
  <si>
    <t>POUDRE R-1</t>
  </si>
  <si>
    <t>LARIMER R-2J LOVELAND</t>
  </si>
  <si>
    <t>THOMPSON R-2J</t>
  </si>
  <si>
    <t>LARIMER R-3 ESTES PARK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</si>
  <si>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</si>
  <si>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</si>
  <si>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</si>
  <si>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</si>
  <si>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</si>
  <si>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</si>
  <si>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</si>
  <si>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LIMON RE-4J</t>
  </si>
  <si>
    <t>KARVAL RE-23</t>
  </si>
  <si>
    <t>LOGAN RE-1 STERLING</t>
  </si>
  <si>
    <t>VALLEY RE-1</t>
  </si>
  <si>
    <t>NORTHEAST BOCES</t>
  </si>
  <si>
    <t>FRENCHMAN RE-3</t>
  </si>
  <si>
    <t>BUFFALO RE-4</t>
  </si>
  <si>
    <t>MESA 51 GRAND JUNCTION</t>
  </si>
  <si>
    <t>MESA COUNTY VALLEY 51</t>
  </si>
  <si>
    <t>CREEDE SCHOOL DISTRICT</t>
  </si>
  <si>
    <t>MOFFAT RE-1 CRAIG</t>
  </si>
  <si>
    <t>MOFFAT COUNTY RE:NO 1</t>
  </si>
  <si>
    <t>MONTEZUMA-CORTEZ RE-1</t>
  </si>
  <si>
    <t>DOLORES RE-4A</t>
  </si>
  <si>
    <t>MANCOS RE-6</t>
  </si>
  <si>
    <t>MONTROSE RE-1J</t>
  </si>
  <si>
    <t>MONTROSE COUNTY RE-1J</t>
  </si>
  <si>
    <t>UNCOMPAHGRE BOCES, TELLURIDE</t>
  </si>
  <si>
    <t>WEST END RE-2</t>
  </si>
  <si>
    <t>CENTENNIAL BOCES</t>
  </si>
  <si>
    <t>BRUSH RE-2(J)</t>
  </si>
  <si>
    <t>MORGAN RE-3, FORT MORGAN</t>
  </si>
  <si>
    <t>FORT MORGAN RE-3</t>
  </si>
  <si>
    <t>WIGGINS RE-50(J)</t>
  </si>
  <si>
    <t>EAST OTERO R-1</t>
  </si>
  <si>
    <t>ROCKY FORD R-2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</si>
  <si>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</si>
  <si>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</si>
  <si>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</si>
  <si>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</si>
  <si>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</si>
  <si>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</si>
  <si>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</si>
  <si>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</si>
  <si>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</si>
  <si>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</si>
  <si>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HOLLY RE-3</t>
  </si>
  <si>
    <t>WILEY RE-13 JT</t>
  </si>
  <si>
    <t>PUEBLO 60 URBAN</t>
  </si>
  <si>
    <t>PUEBLO CITY 60</t>
  </si>
  <si>
    <t>PUEBLO 70 RURAL</t>
  </si>
  <si>
    <t>PUEBLO COUNTY 70</t>
  </si>
  <si>
    <t>MEEKER RE1</t>
  </si>
  <si>
    <t>RANGELY RE-4</t>
  </si>
  <si>
    <t>DEL NORTE C-7</t>
  </si>
  <si>
    <t>MONTE VISTA C-8</t>
  </si>
  <si>
    <t>MOUNTAIN VALLEY RE 1</t>
  </si>
  <si>
    <t>MOFFAT 2</t>
  </si>
  <si>
    <t>CENTER 26 JT</t>
  </si>
  <si>
    <t>TELLURIDE R-1</t>
  </si>
  <si>
    <t>JULESBURG RE-1</t>
  </si>
  <si>
    <t>PLATTE VALLEY RE-3</t>
  </si>
  <si>
    <t>SUMMIT RE-1</t>
  </si>
  <si>
    <t>WOODLAND PARK RE-2</t>
  </si>
  <si>
    <t>AKRON R-1</t>
  </si>
  <si>
    <t>LONE STAR 101</t>
  </si>
  <si>
    <t>WOODLIN R-104</t>
  </si>
  <si>
    <t>WELD COUNTY RE-1</t>
  </si>
  <si>
    <t>EATON RE-2</t>
  </si>
  <si>
    <t>FORT LUPTON/KEENESBURG</t>
  </si>
  <si>
    <t>KEENESBURG RE-3(J)</t>
  </si>
  <si>
    <t>WELD RE-4 WINDSOR</t>
  </si>
  <si>
    <t>WINDSOR RE-4</t>
  </si>
  <si>
    <t>WELD RE-5J JOHNSTOWN-MILLIKEN</t>
  </si>
  <si>
    <t>JOHNSTOWN-MILLIKEN RE-5J</t>
  </si>
  <si>
    <t>WELD 6 GREELEY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</si>
  <si>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</si>
  <si>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</si>
  <si>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</si>
  <si>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</si>
  <si>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</si>
  <si>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</si>
  <si>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</si>
  <si>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</si>
  <si>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</si>
  <si>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</si>
  <si>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</si>
  <si>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</si>
  <si>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SAN JUAN BOCS - Southwest BOCES</t>
  </si>
  <si>
    <t>NORTHWEST COLO BOCES</t>
  </si>
  <si>
    <t>EXPEDITIONARY BOCES</t>
  </si>
  <si>
    <t>COLORADO DIGITAL BOCES</t>
  </si>
  <si>
    <t>9130</t>
  </si>
  <si>
    <t>9170</t>
  </si>
  <si>
    <t>ELIZABETH C1</t>
  </si>
  <si>
    <t>Jrnl Vendor Legal Name</t>
  </si>
  <si>
    <t>Jrnl Doc Record Date</t>
  </si>
  <si>
    <t>Jrnl Posting Amt</t>
  </si>
  <si>
    <t>Per GBL wrkbk</t>
  </si>
  <si>
    <t>Per my wrkbk/CORE</t>
  </si>
  <si>
    <t>Beginning balances</t>
  </si>
  <si>
    <t>Balances</t>
  </si>
  <si>
    <t>Balances should Be</t>
  </si>
  <si>
    <t>Disbursements</t>
  </si>
  <si>
    <t>District 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</si>
  <si>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</si>
  <si>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</si>
  <si>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</si>
  <si>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</si>
  <si>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</si>
  <si>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</si>
  <si>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</si>
  <si>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</si>
  <si>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</si>
  <si>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</si>
  <si>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</si>
  <si>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</si>
  <si>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Based on</t>
  </si>
  <si>
    <t>Through Funds Based on</t>
  </si>
  <si>
    <t>Total Formula</t>
  </si>
  <si>
    <t>K-12 Public and Private School Enrollment</t>
  </si>
  <si>
    <t>Children Living in Poverty</t>
  </si>
  <si>
    <t>Allocation of</t>
  </si>
  <si>
    <t>Total Public and</t>
  </si>
  <si>
    <t>Allocation for</t>
  </si>
  <si>
    <t>Total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</si>
  <si>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</si>
  <si>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</si>
  <si>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</si>
  <si>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</si>
  <si>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</si>
  <si>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</si>
  <si>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</si>
  <si>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</si>
  <si>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School</t>
  </si>
  <si>
    <t>Students in</t>
  </si>
  <si>
    <t>Enrollment</t>
  </si>
  <si>
    <t>Count</t>
  </si>
  <si>
    <t>in Poverty</t>
  </si>
  <si>
    <t>Remaining Funds</t>
  </si>
  <si>
    <t>Eligible Facilities</t>
  </si>
  <si>
    <t>(B+C+D)</t>
  </si>
  <si>
    <t>(Total Population)</t>
  </si>
  <si>
    <t xml:space="preserve">(F+H) </t>
  </si>
  <si>
    <t>(A+I)</t>
  </si>
  <si>
    <t>ADMINISTRATIVE UNITS</t>
  </si>
  <si>
    <t>Adjusted</t>
  </si>
  <si>
    <t>Base</t>
  </si>
  <si>
    <t>FY</t>
  </si>
  <si>
    <t>Remaining Balance</t>
  </si>
  <si>
    <t>49010</t>
  </si>
  <si>
    <t>Pitkin, Aspen 1</t>
  </si>
  <si>
    <t>59010</t>
  </si>
  <si>
    <t>Summit RE-1</t>
  </si>
  <si>
    <t>34010</t>
  </si>
  <si>
    <t>La Plata 9-R, Durango</t>
  </si>
  <si>
    <t>64233</t>
  </si>
  <si>
    <t>Colorado River BOCES</t>
  </si>
  <si>
    <t>9175</t>
  </si>
  <si>
    <t>Check to Prior Year</t>
  </si>
  <si>
    <t>Difference between CORE and DB</t>
  </si>
  <si>
    <t>Amount in DB</t>
  </si>
  <si>
    <t>Amount in CORE</t>
  </si>
  <si>
    <t>CORE Transaction</t>
  </si>
  <si>
    <t>Date</t>
  </si>
  <si>
    <t>Remaining Difference</t>
  </si>
  <si>
    <t>Input_No</t>
  </si>
  <si>
    <t>Short_Grant_Name</t>
  </si>
  <si>
    <t>Payments</t>
  </si>
  <si>
    <t>Input_Type</t>
  </si>
  <si>
    <t>Carry Forward</t>
  </si>
  <si>
    <t>Revert</t>
  </si>
  <si>
    <t>AU Number</t>
  </si>
  <si>
    <t>Final</t>
  </si>
  <si>
    <t>Administrative</t>
  </si>
  <si>
    <t xml:space="preserve">Current </t>
  </si>
  <si>
    <t>Non-Budgeted</t>
  </si>
  <si>
    <t>Joe DB Upload</t>
  </si>
  <si>
    <t>Carryover</t>
  </si>
  <si>
    <t xml:space="preserve">Available </t>
  </si>
  <si>
    <t xml:space="preserve">Unit </t>
  </si>
  <si>
    <t>Approved</t>
  </si>
  <si>
    <t>Unapproved</t>
  </si>
  <si>
    <t>Funds</t>
  </si>
  <si>
    <t>Budget</t>
  </si>
  <si>
    <t>Available</t>
  </si>
  <si>
    <t>AU CODE</t>
  </si>
  <si>
    <t>City/County</t>
  </si>
  <si>
    <t>Adams 1</t>
  </si>
  <si>
    <t xml:space="preserve"> Mapleton</t>
  </si>
  <si>
    <t>Adams 12</t>
  </si>
  <si>
    <t xml:space="preserve"> Northglenn</t>
  </si>
  <si>
    <t xml:space="preserve"> Commerce City</t>
  </si>
  <si>
    <t>Adams 27J</t>
  </si>
  <si>
    <t xml:space="preserve"> Brighton</t>
  </si>
  <si>
    <t>Adams 50</t>
  </si>
  <si>
    <t xml:space="preserve"> Westminster</t>
  </si>
  <si>
    <t>Arapahoe 1</t>
  </si>
  <si>
    <t xml:space="preserve"> Englewood</t>
  </si>
  <si>
    <t>Arapahoe 2</t>
  </si>
  <si>
    <t xml:space="preserve"> Sheridan</t>
  </si>
  <si>
    <t>Arapahoe 5</t>
  </si>
  <si>
    <t xml:space="preserve"> Cherry Creek</t>
  </si>
  <si>
    <t>Arapahoe 6</t>
  </si>
  <si>
    <t xml:space="preserve"> Littleton</t>
  </si>
  <si>
    <t>Adams-Arapahoe 28J</t>
  </si>
  <si>
    <t xml:space="preserve"> Aurora</t>
  </si>
  <si>
    <t>Boulder RE1J</t>
  </si>
  <si>
    <t xml:space="preserve"> Longmont</t>
  </si>
  <si>
    <t>Boulder RE2</t>
  </si>
  <si>
    <t xml:space="preserve"> Boulder</t>
  </si>
  <si>
    <t xml:space="preserve"> Delta</t>
  </si>
  <si>
    <t xml:space="preserve"> Denver</t>
  </si>
  <si>
    <t>Douglas RE 1</t>
  </si>
  <si>
    <t xml:space="preserve"> Castle Rock</t>
  </si>
  <si>
    <t xml:space="preserve"> Elizabeth C-1</t>
  </si>
  <si>
    <t>El Paso 2</t>
  </si>
  <si>
    <t xml:space="preserve"> Harrison</t>
  </si>
  <si>
    <t>El Paso 3</t>
  </si>
  <si>
    <t xml:space="preserve"> Widefield</t>
  </si>
  <si>
    <t>El Paso 8</t>
  </si>
  <si>
    <t xml:space="preserve"> Fountain</t>
  </si>
  <si>
    <t>El Paso 11</t>
  </si>
  <si>
    <t xml:space="preserve"> Colorado Springs</t>
  </si>
  <si>
    <t>El Paso 12</t>
  </si>
  <si>
    <t xml:space="preserve"> Cheyenne Mountain</t>
  </si>
  <si>
    <t>El Paso 20</t>
  </si>
  <si>
    <t xml:space="preserve"> Academy</t>
  </si>
  <si>
    <t>El Paso 38</t>
  </si>
  <si>
    <t xml:space="preserve"> Lewis-Palmer</t>
  </si>
  <si>
    <t>El Paso 49</t>
  </si>
  <si>
    <t xml:space="preserve"> Falcon</t>
  </si>
  <si>
    <t>Fremont RE-1</t>
  </si>
  <si>
    <t xml:space="preserve"> Canon City</t>
  </si>
  <si>
    <t xml:space="preserve"> Gunnison</t>
  </si>
  <si>
    <t>Jefferson R-1</t>
  </si>
  <si>
    <t xml:space="preserve"> Lakewood</t>
  </si>
  <si>
    <t xml:space="preserve"> Durango</t>
  </si>
  <si>
    <t>Larimer R-1</t>
  </si>
  <si>
    <t xml:space="preserve"> Fort Collins</t>
  </si>
  <si>
    <t>Larimer R-2J</t>
  </si>
  <si>
    <t xml:space="preserve"> Loveland</t>
  </si>
  <si>
    <t>Larimer R-3</t>
  </si>
  <si>
    <t xml:space="preserve"> Estes Park</t>
  </si>
  <si>
    <t>Logan RE-1</t>
  </si>
  <si>
    <t xml:space="preserve"> Sterling</t>
  </si>
  <si>
    <t xml:space="preserve"> Grand Junction</t>
  </si>
  <si>
    <t>Moffat RE 1</t>
  </si>
  <si>
    <t xml:space="preserve"> Craig</t>
  </si>
  <si>
    <t>Montrose RE-1J</t>
  </si>
  <si>
    <t xml:space="preserve"> Montrose</t>
  </si>
  <si>
    <t>Morgan Re-3</t>
  </si>
  <si>
    <t xml:space="preserve"> Fort Morgan</t>
  </si>
  <si>
    <t xml:space="preserve"> Aspen</t>
  </si>
  <si>
    <t xml:space="preserve"> Pueblo (urban)</t>
  </si>
  <si>
    <t xml:space="preserve"> Pueblo (rural)</t>
  </si>
  <si>
    <t xml:space="preserve"> Frisco</t>
  </si>
  <si>
    <t>Weld RE-4</t>
  </si>
  <si>
    <t xml:space="preserve"> Windsor</t>
  </si>
  <si>
    <t>Weld 6</t>
  </si>
  <si>
    <t xml:space="preserve"> Greeley</t>
  </si>
  <si>
    <t xml:space="preserve"> La Salle</t>
  </si>
  <si>
    <t xml:space="preserve"> Limon</t>
  </si>
  <si>
    <t>64045</t>
  </si>
  <si>
    <t>Education ReEnvision</t>
  </si>
  <si>
    <t xml:space="preserve"> Leadville</t>
  </si>
  <si>
    <t>Mount Evans BOCS</t>
  </si>
  <si>
    <t xml:space="preserve"> Idaho Springs</t>
  </si>
  <si>
    <t>Northeast Colorado BOCES</t>
  </si>
  <si>
    <t xml:space="preserve"> Haxtun</t>
  </si>
  <si>
    <t>Northwest Colorado BOCES</t>
  </si>
  <si>
    <t xml:space="preserve"> Steamboat Springs</t>
  </si>
  <si>
    <t>Rio Blanco BOCS</t>
  </si>
  <si>
    <t xml:space="preserve"> Rangely</t>
  </si>
  <si>
    <t xml:space="preserve"> Alamosa</t>
  </si>
  <si>
    <t xml:space="preserve"> La Junta</t>
  </si>
  <si>
    <t>South Central BOCS</t>
  </si>
  <si>
    <t xml:space="preserve"> Pueblo</t>
  </si>
  <si>
    <t xml:space="preserve"> Lamar</t>
  </si>
  <si>
    <t xml:space="preserve"> Telluride</t>
  </si>
  <si>
    <t xml:space="preserve"> Woodland Park</t>
  </si>
  <si>
    <t>Education ReEnvisioned</t>
  </si>
  <si>
    <t>Remaining GBL Balance</t>
  </si>
  <si>
    <t xml:space="preserve">Remaining Approved </t>
  </si>
  <si>
    <t>Total Distribution</t>
  </si>
  <si>
    <t>Month</t>
  </si>
  <si>
    <t>Combine</t>
  </si>
  <si>
    <t>Allocation vs.</t>
  </si>
  <si>
    <t>Approved Budget</t>
  </si>
  <si>
    <t>IDEA Preschool</t>
  </si>
  <si>
    <t>Allocation Period:  7/1/19 - 9/30/21</t>
  </si>
  <si>
    <t>FY20</t>
  </si>
  <si>
    <t>2018(Oct Ct)</t>
  </si>
  <si>
    <t>2019-20</t>
  </si>
  <si>
    <t>54010</t>
  </si>
  <si>
    <t>Roaring Fork RE-1</t>
  </si>
  <si>
    <t>21-22 Allocation</t>
  </si>
  <si>
    <t>FY21-22 Unapproved Funding</t>
  </si>
  <si>
    <t>21-22 Approved Funding</t>
  </si>
  <si>
    <t>Balance Per 39SD DB</t>
  </si>
  <si>
    <t>FY 21-22</t>
  </si>
  <si>
    <t>FY21-22</t>
  </si>
  <si>
    <t>MOUNTAIN BOARD OF COOP EDUC SVCS</t>
  </si>
  <si>
    <t>School for the Deaf and Blind</t>
  </si>
  <si>
    <t>DB Name</t>
  </si>
  <si>
    <t>FY2122</t>
  </si>
  <si>
    <t>ARP Preschool</t>
  </si>
  <si>
    <t>Adams 1 Mapleton</t>
  </si>
  <si>
    <t>Adams 12 Northglenn</t>
  </si>
  <si>
    <t>Adams 14 Commerce City</t>
  </si>
  <si>
    <t>Adams 27J, School District 27J</t>
  </si>
  <si>
    <t>Westminster Public Schools</t>
  </si>
  <si>
    <t>Arapahoe 1 Englewood</t>
  </si>
  <si>
    <t>Arapahoe 2 Sheridan</t>
  </si>
  <si>
    <t>Arapahoe 5 Cherry Creek</t>
  </si>
  <si>
    <t>Arapahoe 6 Littleton</t>
  </si>
  <si>
    <t>Adams-Arap 28J Aurora</t>
  </si>
  <si>
    <t>Boulder RE-1J St Vrain</t>
  </si>
  <si>
    <t>Boulder RE-2 Boulder</t>
  </si>
  <si>
    <t>Douglas Re-1</t>
  </si>
  <si>
    <t>Eagle County School District RE-50J</t>
  </si>
  <si>
    <t>Elizabeth School District</t>
  </si>
  <si>
    <t>El Paso 2 Harrison</t>
  </si>
  <si>
    <t>El Paso 3 Widefield</t>
  </si>
  <si>
    <t>El Paso 8 Fountain</t>
  </si>
  <si>
    <t>El Paso 11 Colo Springs</t>
  </si>
  <si>
    <t>El Paso 20 Academy</t>
  </si>
  <si>
    <t>El Paso 38, Lewis Palmer</t>
  </si>
  <si>
    <t>El Paso District 49</t>
  </si>
  <si>
    <t>Fremont RE-1 Canon City</t>
  </si>
  <si>
    <t>Gunnison RE-1J</t>
  </si>
  <si>
    <t>Durango 9-R</t>
  </si>
  <si>
    <t>Larimer R-1 Poudre</t>
  </si>
  <si>
    <t>Larimer R-2J Thompson</t>
  </si>
  <si>
    <t>Larimer R-3 Park</t>
  </si>
  <si>
    <t>Logan Re-1 Valley</t>
  </si>
  <si>
    <t>Mesa 51 Grand Junction</t>
  </si>
  <si>
    <t>Moffat RE-1 Craig</t>
  </si>
  <si>
    <t>Morgan RE-3, Fort Morgan</t>
  </si>
  <si>
    <t>Pueblo 60 Urban</t>
  </si>
  <si>
    <t>Pueblo 70 Rural</t>
  </si>
  <si>
    <t>Summit Re-1</t>
  </si>
  <si>
    <t>Weld RE-4 Windsor</t>
  </si>
  <si>
    <t>Weld RE-5J, Johnstown-Milliken</t>
  </si>
  <si>
    <t>Weld 6 Greeley</t>
  </si>
  <si>
    <t>Education Reenvisioned BOCES</t>
  </si>
  <si>
    <t>Mount Evans BOCES, Idaho Sprin</t>
  </si>
  <si>
    <t>Pikes Peak BOCES</t>
  </si>
  <si>
    <t>San Juan BOCES</t>
  </si>
  <si>
    <t>San Luis Valley BOCES</t>
  </si>
  <si>
    <t>ARAPAHOE COUNTY SCHOOL DISTRICT # 6</t>
  </si>
  <si>
    <t>DOUGLAS COUNTY SCHOOL DISTRICT RE1</t>
  </si>
  <si>
    <t>PUEBLO COUNTY 70 2700</t>
  </si>
  <si>
    <t>NORTHEAST BOCES 9040</t>
  </si>
  <si>
    <t>SUMMIT RE1 3000</t>
  </si>
  <si>
    <t>ARAPAHOE COUNTY SCHOOL DISTRICT #2</t>
  </si>
  <si>
    <t>El Paso County Colorado School Dist 49</t>
  </si>
  <si>
    <t>MT EVANS BOCES 9140</t>
  </si>
  <si>
    <t>SAN LUIS VALLEY BOCES 9055</t>
  </si>
  <si>
    <t>EL PASO COUNTY SD 8</t>
  </si>
  <si>
    <t>DELTA COUNTY 50J 0870</t>
  </si>
  <si>
    <t>POUDRE R1 1550</t>
  </si>
  <si>
    <t>ARAPAHOE COUNTY SCHOOL DISTRICT # 1</t>
  </si>
  <si>
    <t>COLORADO SPRINGS 11 - 1010</t>
  </si>
  <si>
    <t>WELD COUNTY SD RE8 3140</t>
  </si>
  <si>
    <t>WELD COUNTY SCHOOL DISTRICT RE 4</t>
  </si>
  <si>
    <t>EAST CENTRAL BOCES 9025</t>
  </si>
  <si>
    <t>PIKES PEAK BOCES 9045</t>
  </si>
  <si>
    <t>UTE PASS BOCES 9165</t>
  </si>
  <si>
    <t>RIO BLANCO BOCES 9125</t>
  </si>
  <si>
    <t>GBL Per CORE 05/31/22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</si>
</sst>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Helv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23" fillId="0" borderId="0"/>
    <xf numFmtId="3" fontId="20" fillId="0" borderId="0" applyFont="0" applyFill="0" applyBorder="0" applyAlignment="0" applyProtection="0"/>
    <xf numFmtId="0" fontId="25" fillId="0" borderId="0"/>
    <xf numFmtId="0" fontId="20" fillId="0" borderId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5" fontId="26" fillId="0" borderId="0"/>
    <xf numFmtId="5" fontId="26" fillId="0" borderId="0"/>
    <xf numFmtId="0" fontId="23" fillId="3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3" fillId="0" borderId="0"/>
    <xf numFmtId="0" fontId="20" fillId="0" borderId="0"/>
    <xf numFmtId="0" fontId="23" fillId="0" borderId="0"/>
    <xf numFmtId="43" fontId="2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</cellStyleXfs>
  <cellXfs count="263">
    <xf numFmtId="0" fontId="0" fillId="0" borderId="0" xfId="0"/>
    <xf numFmtId="0" fontId="24" fillId="0" borderId="0" xfId="0" applyFont="1"/>
    <xf numFmtId="0" fontId="0" fillId="0" borderId="0" xfId="0"/>
    <xf numFmtId="0" fontId="28" fillId="35" borderId="15" xfId="0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right" vertical="center" wrapText="1"/>
    </xf>
    <xf numFmtId="0" fontId="29" fillId="0" borderId="16" xfId="0" applyFont="1" applyFill="1" applyBorder="1" applyAlignment="1" applyProtection="1">
      <alignment vertical="center" wrapText="1"/>
    </xf>
    <xf numFmtId="0" fontId="0" fillId="0" borderId="0" xfId="0" applyFill="1"/>
    <xf numFmtId="0" fontId="25" fillId="36" borderId="14" xfId="45" applyFont="1" applyFill="1" applyBorder="1" applyAlignment="1">
      <alignment horizontal="center"/>
    </xf>
    <xf numFmtId="0" fontId="25" fillId="0" borderId="0" xfId="47"/>
    <xf numFmtId="0" fontId="25" fillId="0" borderId="18" xfId="45" applyFont="1" applyFill="1" applyBorder="1" applyAlignment="1">
      <alignment wrapText="1"/>
    </xf>
    <xf numFmtId="0" fontId="25" fillId="0" borderId="18" xfId="45" quotePrefix="1" applyFont="1" applyFill="1" applyBorder="1" applyAlignment="1">
      <alignment wrapText="1"/>
    </xf>
    <xf numFmtId="0" fontId="25" fillId="0" borderId="19" xfId="45" applyFont="1" applyFill="1" applyBorder="1" applyAlignment="1">
      <alignment wrapText="1"/>
    </xf>
    <xf numFmtId="0" fontId="25" fillId="0" borderId="0" xfId="47" applyFill="1"/>
    <xf numFmtId="0" fontId="25" fillId="0" borderId="18" xfId="45" applyFont="1" applyFill="1" applyBorder="1" applyAlignment="1">
      <alignment horizontal="left" wrapText="1"/>
    </xf>
    <xf numFmtId="0" fontId="0" fillId="0" borderId="18" xfId="0" applyFill="1" applyBorder="1"/>
    <xf numFmtId="0" fontId="25" fillId="0" borderId="18" xfId="45" applyFont="1" applyFill="1" applyBorder="1" applyAlignment="1"/>
    <xf numFmtId="0" fontId="25" fillId="0" borderId="0" xfId="45" quotePrefix="1" applyFont="1" applyFill="1" applyBorder="1" applyAlignment="1">
      <alignment wrapText="1"/>
    </xf>
    <xf numFmtId="0" fontId="25" fillId="0" borderId="0" xfId="45" applyFont="1" applyFill="1" applyBorder="1" applyAlignment="1">
      <alignment wrapText="1"/>
    </xf>
    <xf numFmtId="0" fontId="31" fillId="0" borderId="0" xfId="0" applyFont="1" applyFill="1" applyBorder="1"/>
    <xf numFmtId="14" fontId="31" fillId="0" borderId="0" xfId="0" applyNumberFormat="1" applyFont="1" applyFill="1" applyBorder="1" applyAlignment="1">
      <alignment horizontal="left"/>
    </xf>
    <xf numFmtId="43" fontId="24" fillId="0" borderId="0" xfId="1" applyFont="1"/>
    <xf numFmtId="43" fontId="24" fillId="0" borderId="20" xfId="1" applyFont="1" applyBorder="1"/>
    <xf numFmtId="43" fontId="24" fillId="0" borderId="21" xfId="1" applyFont="1" applyBorder="1"/>
    <xf numFmtId="43" fontId="24" fillId="0" borderId="0" xfId="1" applyNumberFormat="1" applyFont="1"/>
    <xf numFmtId="43" fontId="24" fillId="0" borderId="0" xfId="0" applyNumberFormat="1" applyFont="1"/>
    <xf numFmtId="43" fontId="31" fillId="0" borderId="0" xfId="1" applyFont="1" applyFill="1" applyBorder="1"/>
    <xf numFmtId="0" fontId="31" fillId="0" borderId="0" xfId="0" quotePrefix="1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166" fontId="34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43" fontId="24" fillId="0" borderId="0" xfId="1" applyFont="1" applyFill="1"/>
    <xf numFmtId="43" fontId="34" fillId="0" borderId="0" xfId="1" applyFont="1" applyFill="1" applyBorder="1" applyAlignment="1">
      <alignment horizontal="right"/>
    </xf>
    <xf numFmtId="49" fontId="31" fillId="0" borderId="0" xfId="45" quotePrefix="1" applyNumberFormat="1" applyFont="1" applyFill="1"/>
    <xf numFmtId="0" fontId="31" fillId="0" borderId="12" xfId="45" applyFont="1" applyFill="1" applyBorder="1" applyProtection="1"/>
    <xf numFmtId="0" fontId="31" fillId="0" borderId="0" xfId="45" quotePrefix="1" applyFont="1" applyFill="1"/>
    <xf numFmtId="0" fontId="31" fillId="0" borderId="0" xfId="45" applyFont="1" applyFill="1"/>
    <xf numFmtId="0" fontId="31" fillId="0" borderId="17" xfId="45" applyFont="1" applyFill="1" applyBorder="1" applyProtection="1"/>
    <xf numFmtId="0" fontId="30" fillId="0" borderId="17" xfId="45" applyFont="1" applyFill="1" applyBorder="1" applyProtection="1"/>
    <xf numFmtId="0" fontId="30" fillId="0" borderId="12" xfId="45" applyFont="1" applyFill="1" applyBorder="1" applyProtection="1"/>
    <xf numFmtId="0" fontId="30" fillId="0" borderId="33" xfId="45" applyFont="1" applyFill="1" applyBorder="1" applyProtection="1"/>
    <xf numFmtId="37" fontId="31" fillId="0" borderId="10" xfId="45" applyNumberFormat="1" applyFont="1" applyFill="1" applyBorder="1" applyProtection="1"/>
    <xf numFmtId="5" fontId="30" fillId="0" borderId="14" xfId="45" applyNumberFormat="1" applyFont="1" applyFill="1" applyBorder="1" applyProtection="1"/>
    <xf numFmtId="0" fontId="31" fillId="0" borderId="10" xfId="45" applyFont="1" applyFill="1" applyBorder="1" applyProtection="1"/>
    <xf numFmtId="5" fontId="30" fillId="0" borderId="34" xfId="45" applyNumberFormat="1" applyFont="1" applyFill="1" applyBorder="1" applyProtection="1"/>
    <xf numFmtId="43" fontId="35" fillId="34" borderId="35" xfId="0" applyNumberFormat="1" applyFont="1" applyFill="1" applyBorder="1"/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43" fontId="24" fillId="0" borderId="39" xfId="1" applyFont="1" applyBorder="1"/>
    <xf numFmtId="43" fontId="24" fillId="0" borderId="40" xfId="1" applyFont="1" applyBorder="1"/>
    <xf numFmtId="0" fontId="24" fillId="0" borderId="40" xfId="0" applyFont="1" applyBorder="1"/>
    <xf numFmtId="14" fontId="24" fillId="0" borderId="41" xfId="0" applyNumberFormat="1" applyFont="1" applyBorder="1"/>
    <xf numFmtId="43" fontId="24" fillId="0" borderId="42" xfId="1" applyFont="1" applyBorder="1"/>
    <xf numFmtId="43" fontId="24" fillId="0" borderId="11" xfId="1" applyFont="1" applyBorder="1"/>
    <xf numFmtId="0" fontId="24" fillId="0" borderId="11" xfId="0" applyFont="1" applyBorder="1"/>
    <xf numFmtId="14" fontId="24" fillId="0" borderId="43" xfId="0" applyNumberFormat="1" applyFont="1" applyBorder="1"/>
    <xf numFmtId="43" fontId="24" fillId="0" borderId="44" xfId="1" applyFont="1" applyBorder="1"/>
    <xf numFmtId="43" fontId="24" fillId="0" borderId="45" xfId="1" applyFont="1" applyBorder="1"/>
    <xf numFmtId="0" fontId="24" fillId="0" borderId="45" xfId="0" applyFont="1" applyBorder="1"/>
    <xf numFmtId="14" fontId="24" fillId="0" borderId="46" xfId="0" applyNumberFormat="1" applyFont="1" applyBorder="1"/>
    <xf numFmtId="43" fontId="35" fillId="34" borderId="47" xfId="0" applyNumberFormat="1" applyFont="1" applyFill="1" applyBorder="1"/>
    <xf numFmtId="43" fontId="35" fillId="0" borderId="21" xfId="0" applyNumberFormat="1" applyFont="1" applyBorder="1"/>
    <xf numFmtId="43" fontId="24" fillId="0" borderId="11" xfId="1" applyFont="1" applyFill="1" applyBorder="1"/>
    <xf numFmtId="43" fontId="24" fillId="0" borderId="11" xfId="0" applyNumberFormat="1" applyFont="1" applyBorder="1"/>
    <xf numFmtId="0" fontId="24" fillId="0" borderId="11" xfId="0" quotePrefix="1" applyFont="1" applyBorder="1"/>
    <xf numFmtId="0" fontId="35" fillId="0" borderId="0" xfId="0" applyFont="1"/>
    <xf numFmtId="43" fontId="35" fillId="0" borderId="0" xfId="1" applyFont="1"/>
    <xf numFmtId="43" fontId="35" fillId="0" borderId="21" xfId="1" applyFont="1" applyBorder="1"/>
    <xf numFmtId="43" fontId="35" fillId="0" borderId="21" xfId="1" applyFont="1" applyFill="1" applyBorder="1"/>
    <xf numFmtId="43" fontId="35" fillId="0" borderId="0" xfId="0" applyNumberFormat="1" applyFont="1"/>
    <xf numFmtId="5" fontId="24" fillId="0" borderId="0" xfId="1" applyNumberFormat="1" applyFont="1"/>
    <xf numFmtId="43" fontId="35" fillId="0" borderId="0" xfId="1" applyFont="1" applyFill="1"/>
    <xf numFmtId="0" fontId="24" fillId="0" borderId="42" xfId="0" applyFont="1" applyBorder="1"/>
    <xf numFmtId="0" fontId="24" fillId="0" borderId="43" xfId="0" applyFont="1" applyBorder="1"/>
    <xf numFmtId="0" fontId="24" fillId="0" borderId="43" xfId="0" applyFont="1" applyFill="1" applyBorder="1"/>
    <xf numFmtId="0" fontId="24" fillId="0" borderId="42" xfId="0" quotePrefix="1" applyFont="1" applyBorder="1"/>
    <xf numFmtId="0" fontId="24" fillId="0" borderId="44" xfId="0" applyFont="1" applyBorder="1"/>
    <xf numFmtId="43" fontId="24" fillId="0" borderId="45" xfId="1" applyFont="1" applyFill="1" applyBorder="1"/>
    <xf numFmtId="43" fontId="24" fillId="0" borderId="45" xfId="0" applyNumberFormat="1" applyFont="1" applyBorder="1"/>
    <xf numFmtId="0" fontId="24" fillId="0" borderId="46" xfId="0" applyFont="1" applyBorder="1"/>
    <xf numFmtId="0" fontId="24" fillId="37" borderId="51" xfId="0" applyFont="1" applyFill="1" applyBorder="1"/>
    <xf numFmtId="0" fontId="24" fillId="37" borderId="52" xfId="0" applyFont="1" applyFill="1" applyBorder="1"/>
    <xf numFmtId="43" fontId="24" fillId="37" borderId="52" xfId="1" applyFont="1" applyFill="1" applyBorder="1"/>
    <xf numFmtId="43" fontId="24" fillId="37" borderId="52" xfId="0" applyNumberFormat="1" applyFont="1" applyFill="1" applyBorder="1"/>
    <xf numFmtId="0" fontId="24" fillId="37" borderId="53" xfId="0" applyFont="1" applyFill="1" applyBorder="1"/>
    <xf numFmtId="0" fontId="24" fillId="37" borderId="0" xfId="0" applyFont="1" applyFill="1"/>
    <xf numFmtId="0" fontId="24" fillId="37" borderId="42" xfId="0" applyFont="1" applyFill="1" applyBorder="1"/>
    <xf numFmtId="0" fontId="24" fillId="37" borderId="11" xfId="0" applyFont="1" applyFill="1" applyBorder="1"/>
    <xf numFmtId="43" fontId="24" fillId="37" borderId="11" xfId="1" applyFont="1" applyFill="1" applyBorder="1"/>
    <xf numFmtId="43" fontId="24" fillId="37" borderId="11" xfId="0" applyNumberFormat="1" applyFont="1" applyFill="1" applyBorder="1"/>
    <xf numFmtId="0" fontId="24" fillId="37" borderId="43" xfId="0" applyFont="1" applyFill="1" applyBorder="1"/>
    <xf numFmtId="165" fontId="24" fillId="37" borderId="43" xfId="0" applyNumberFormat="1" applyFont="1" applyFill="1" applyBorder="1"/>
    <xf numFmtId="0" fontId="24" fillId="37" borderId="42" xfId="0" quotePrefix="1" applyFont="1" applyFill="1" applyBorder="1"/>
    <xf numFmtId="0" fontId="24" fillId="37" borderId="11" xfId="0" quotePrefix="1" applyFont="1" applyFill="1" applyBorder="1"/>
    <xf numFmtId="5" fontId="0" fillId="0" borderId="0" xfId="0" applyNumberFormat="1"/>
    <xf numFmtId="43" fontId="35" fillId="34" borderId="22" xfId="1" applyFont="1" applyFill="1" applyBorder="1" applyAlignment="1">
      <alignment horizontal="right"/>
    </xf>
    <xf numFmtId="43" fontId="35" fillId="0" borderId="0" xfId="1" applyFont="1" applyAlignment="1">
      <alignment horizontal="right"/>
    </xf>
    <xf numFmtId="0" fontId="36" fillId="35" borderId="11" xfId="0" applyFont="1" applyFill="1" applyBorder="1" applyAlignment="1" applyProtection="1">
      <alignment horizontal="center" vertical="center"/>
    </xf>
    <xf numFmtId="0" fontId="37" fillId="35" borderId="11" xfId="0" applyFont="1" applyFill="1" applyBorder="1" applyAlignment="1" applyProtection="1">
      <alignment horizontal="center" vertical="center"/>
    </xf>
    <xf numFmtId="0" fontId="38" fillId="0" borderId="16" xfId="0" applyFont="1" applyFill="1" applyBorder="1" applyAlignment="1" applyProtection="1">
      <alignment vertical="center" wrapText="1"/>
    </xf>
    <xf numFmtId="0" fontId="38" fillId="0" borderId="16" xfId="0" applyFont="1" applyFill="1" applyBorder="1" applyAlignment="1" applyProtection="1">
      <alignment horizontal="right" vertical="center" wrapText="1"/>
    </xf>
    <xf numFmtId="0" fontId="39" fillId="0" borderId="27" xfId="52" applyFont="1" applyFill="1" applyBorder="1"/>
    <xf numFmtId="0" fontId="40" fillId="0" borderId="10" xfId="52" applyFont="1" applyFill="1" applyBorder="1" applyProtection="1"/>
    <xf numFmtId="0" fontId="40" fillId="0" borderId="0" xfId="52" applyFont="1" applyFill="1" applyBorder="1" applyAlignment="1" applyProtection="1"/>
    <xf numFmtId="0" fontId="39" fillId="0" borderId="11" xfId="52" applyFont="1" applyFill="1" applyBorder="1" applyAlignment="1" applyProtection="1">
      <alignment horizontal="center"/>
    </xf>
    <xf numFmtId="0" fontId="41" fillId="0" borderId="11" xfId="0" applyNumberFormat="1" applyFont="1" applyFill="1" applyBorder="1" applyAlignment="1">
      <alignment horizontal="center" vertical="center" wrapText="1"/>
    </xf>
    <xf numFmtId="0" fontId="40" fillId="0" borderId="11" xfId="52" applyFont="1" applyFill="1" applyBorder="1" applyProtection="1"/>
    <xf numFmtId="14" fontId="39" fillId="0" borderId="11" xfId="52" applyNumberFormat="1" applyFont="1" applyFill="1" applyBorder="1" applyAlignment="1" applyProtection="1">
      <alignment horizontal="center"/>
    </xf>
    <xf numFmtId="0" fontId="40" fillId="0" borderId="54" xfId="52" applyFont="1" applyFill="1" applyBorder="1"/>
    <xf numFmtId="0" fontId="40" fillId="0" borderId="54" xfId="52" applyFont="1" applyFill="1" applyBorder="1" applyProtection="1"/>
    <xf numFmtId="0" fontId="40" fillId="0" borderId="54" xfId="52" applyFont="1" applyFill="1" applyBorder="1" applyAlignment="1" applyProtection="1"/>
    <xf numFmtId="0" fontId="39" fillId="0" borderId="11" xfId="52" quotePrefix="1" applyFont="1" applyFill="1" applyBorder="1"/>
    <xf numFmtId="0" fontId="39" fillId="0" borderId="11" xfId="52" applyFont="1" applyFill="1" applyBorder="1" applyProtection="1"/>
    <xf numFmtId="0" fontId="39" fillId="0" borderId="11" xfId="52" applyFont="1" applyFill="1" applyBorder="1" applyAlignment="1" applyProtection="1"/>
    <xf numFmtId="5" fontId="39" fillId="40" borderId="11" xfId="53" applyNumberFormat="1" applyFont="1" applyFill="1" applyBorder="1" applyProtection="1"/>
    <xf numFmtId="5" fontId="39" fillId="0" borderId="11" xfId="53" applyNumberFormat="1" applyFont="1" applyFill="1" applyBorder="1" applyProtection="1"/>
    <xf numFmtId="5" fontId="39" fillId="0" borderId="11" xfId="52" applyNumberFormat="1" applyFont="1" applyFill="1" applyBorder="1" applyProtection="1"/>
    <xf numFmtId="5" fontId="0" fillId="38" borderId="11" xfId="0" applyNumberFormat="1" applyFill="1" applyBorder="1"/>
    <xf numFmtId="0" fontId="39" fillId="0" borderId="11" xfId="52" applyFont="1" applyFill="1" applyBorder="1"/>
    <xf numFmtId="49" fontId="39" fillId="0" borderId="11" xfId="52" applyNumberFormat="1" applyFont="1" applyFill="1" applyBorder="1"/>
    <xf numFmtId="0" fontId="39" fillId="0" borderId="11" xfId="52" quotePrefix="1" applyFont="1" applyFill="1" applyBorder="1" applyAlignment="1">
      <alignment horizontal="left"/>
    </xf>
    <xf numFmtId="164" fontId="39" fillId="0" borderId="0" xfId="0" applyNumberFormat="1" applyFont="1" applyFill="1"/>
    <xf numFmtId="0" fontId="39" fillId="0" borderId="0" xfId="52" applyFont="1" applyFill="1"/>
    <xf numFmtId="0" fontId="39" fillId="0" borderId="0" xfId="52" applyFont="1" applyFill="1" applyAlignment="1"/>
    <xf numFmtId="5" fontId="39" fillId="0" borderId="21" xfId="52" applyNumberFormat="1" applyFont="1" applyFill="1" applyBorder="1"/>
    <xf numFmtId="0" fontId="39" fillId="0" borderId="0" xfId="0" applyFont="1" applyFill="1"/>
    <xf numFmtId="0" fontId="39" fillId="0" borderId="0" xfId="0" applyFont="1" applyFill="1" applyAlignment="1"/>
    <xf numFmtId="5" fontId="39" fillId="0" borderId="0" xfId="0" applyNumberFormat="1" applyFont="1" applyFill="1"/>
    <xf numFmtId="7" fontId="39" fillId="0" borderId="0" xfId="0" applyNumberFormat="1" applyFont="1" applyFill="1"/>
    <xf numFmtId="0" fontId="31" fillId="0" borderId="57" xfId="45" applyFont="1" applyFill="1" applyBorder="1" applyProtection="1"/>
    <xf numFmtId="0" fontId="31" fillId="0" borderId="58" xfId="45" applyFont="1" applyFill="1" applyBorder="1" applyProtection="1"/>
    <xf numFmtId="0" fontId="31" fillId="0" borderId="59" xfId="45" applyFont="1" applyFill="1" applyBorder="1" applyProtection="1"/>
    <xf numFmtId="5" fontId="0" fillId="0" borderId="0" xfId="1" applyNumberFormat="1" applyFont="1"/>
    <xf numFmtId="0" fontId="35" fillId="0" borderId="49" xfId="0" applyFont="1" applyBorder="1" applyAlignment="1">
      <alignment wrapText="1"/>
    </xf>
    <xf numFmtId="0" fontId="35" fillId="0" borderId="48" xfId="0" applyFont="1" applyBorder="1" applyAlignment="1">
      <alignment wrapText="1"/>
    </xf>
    <xf numFmtId="43" fontId="35" fillId="0" borderId="49" xfId="1" applyFont="1" applyBorder="1" applyAlignment="1">
      <alignment wrapText="1"/>
    </xf>
    <xf numFmtId="43" fontId="35" fillId="0" borderId="49" xfId="1" applyFont="1" applyFill="1" applyBorder="1" applyAlignment="1">
      <alignment wrapText="1"/>
    </xf>
    <xf numFmtId="43" fontId="35" fillId="0" borderId="50" xfId="1" applyFont="1" applyBorder="1" applyAlignment="1">
      <alignment wrapText="1"/>
    </xf>
    <xf numFmtId="0" fontId="24" fillId="0" borderId="0" xfId="0" applyFont="1" applyAlignment="1"/>
    <xf numFmtId="17" fontId="35" fillId="0" borderId="49" xfId="1" applyNumberFormat="1" applyFont="1" applyBorder="1" applyAlignment="1">
      <alignment horizontal="left" wrapText="1"/>
    </xf>
    <xf numFmtId="0" fontId="24" fillId="0" borderId="0" xfId="0" applyFont="1" applyAlignment="1">
      <alignment wrapText="1"/>
    </xf>
    <xf numFmtId="17" fontId="35" fillId="0" borderId="0" xfId="1" applyNumberFormat="1" applyFont="1" applyBorder="1" applyAlignment="1">
      <alignment horizontal="left" wrapText="1"/>
    </xf>
    <xf numFmtId="0" fontId="24" fillId="39" borderId="0" xfId="0" applyFont="1" applyFill="1" applyAlignment="1">
      <alignment wrapText="1"/>
    </xf>
    <xf numFmtId="0" fontId="24" fillId="37" borderId="52" xfId="0" applyFont="1" applyFill="1" applyBorder="1" applyAlignment="1">
      <alignment wrapText="1"/>
    </xf>
    <xf numFmtId="0" fontId="24" fillId="37" borderId="51" xfId="0" applyFont="1" applyFill="1" applyBorder="1" applyAlignment="1">
      <alignment wrapText="1"/>
    </xf>
    <xf numFmtId="43" fontId="24" fillId="37" borderId="52" xfId="1" applyFont="1" applyFill="1" applyBorder="1" applyAlignment="1">
      <alignment wrapText="1"/>
    </xf>
    <xf numFmtId="0" fontId="24" fillId="37" borderId="0" xfId="0" applyFont="1" applyFill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42" xfId="0" applyFont="1" applyBorder="1" applyAlignment="1">
      <alignment wrapText="1"/>
    </xf>
    <xf numFmtId="43" fontId="24" fillId="0" borderId="11" xfId="1" applyFont="1" applyBorder="1" applyAlignment="1">
      <alignment wrapText="1"/>
    </xf>
    <xf numFmtId="43" fontId="24" fillId="0" borderId="11" xfId="1" applyFont="1" applyFill="1" applyBorder="1" applyAlignment="1">
      <alignment wrapText="1"/>
    </xf>
    <xf numFmtId="0" fontId="24" fillId="37" borderId="11" xfId="0" applyFont="1" applyFill="1" applyBorder="1" applyAlignment="1">
      <alignment wrapText="1"/>
    </xf>
    <xf numFmtId="0" fontId="24" fillId="37" borderId="42" xfId="0" applyFont="1" applyFill="1" applyBorder="1" applyAlignment="1">
      <alignment wrapText="1"/>
    </xf>
    <xf numFmtId="43" fontId="24" fillId="37" borderId="11" xfId="1" applyFont="1" applyFill="1" applyBorder="1" applyAlignment="1">
      <alignment wrapText="1"/>
    </xf>
    <xf numFmtId="0" fontId="24" fillId="0" borderId="42" xfId="0" quotePrefix="1" applyFont="1" applyBorder="1" applyAlignment="1">
      <alignment wrapText="1"/>
    </xf>
    <xf numFmtId="0" fontId="24" fillId="37" borderId="11" xfId="0" quotePrefix="1" applyFont="1" applyFill="1" applyBorder="1" applyAlignment="1">
      <alignment wrapText="1"/>
    </xf>
    <xf numFmtId="0" fontId="24" fillId="37" borderId="42" xfId="0" quotePrefix="1" applyFont="1" applyFill="1" applyBorder="1" applyAlignment="1">
      <alignment wrapText="1"/>
    </xf>
    <xf numFmtId="0" fontId="24" fillId="0" borderId="11" xfId="0" quotePrefix="1" applyFont="1" applyBorder="1" applyAlignment="1">
      <alignment wrapText="1"/>
    </xf>
    <xf numFmtId="0" fontId="24" fillId="0" borderId="45" xfId="0" applyFont="1" applyBorder="1" applyAlignment="1">
      <alignment wrapText="1"/>
    </xf>
    <xf numFmtId="0" fontId="24" fillId="0" borderId="44" xfId="0" applyFont="1" applyBorder="1" applyAlignment="1">
      <alignment wrapText="1"/>
    </xf>
    <xf numFmtId="43" fontId="24" fillId="0" borderId="45" xfId="1" applyFont="1" applyBorder="1" applyAlignment="1">
      <alignment wrapText="1"/>
    </xf>
    <xf numFmtId="43" fontId="24" fillId="0" borderId="45" xfId="1" applyFont="1" applyFill="1" applyBorder="1" applyAlignment="1">
      <alignment wrapText="1"/>
    </xf>
    <xf numFmtId="43" fontId="24" fillId="0" borderId="0" xfId="1" applyFont="1" applyAlignment="1">
      <alignment wrapText="1"/>
    </xf>
    <xf numFmtId="43" fontId="24" fillId="0" borderId="0" xfId="1" applyFont="1" applyFill="1" applyAlignment="1">
      <alignment wrapText="1"/>
    </xf>
    <xf numFmtId="43" fontId="35" fillId="0" borderId="0" xfId="1" applyFont="1" applyAlignment="1">
      <alignment wrapText="1"/>
    </xf>
    <xf numFmtId="0" fontId="35" fillId="0" borderId="0" xfId="0" applyFont="1" applyAlignment="1">
      <alignment wrapText="1"/>
    </xf>
    <xf numFmtId="43" fontId="35" fillId="0" borderId="21" xfId="1" applyFont="1" applyBorder="1" applyAlignment="1">
      <alignment wrapText="1"/>
    </xf>
    <xf numFmtId="0" fontId="35" fillId="39" borderId="0" xfId="0" applyFont="1" applyFill="1" applyAlignment="1">
      <alignment wrapText="1"/>
    </xf>
    <xf numFmtId="43" fontId="24" fillId="39" borderId="0" xfId="1" applyFont="1" applyFill="1" applyAlignment="1">
      <alignment wrapText="1"/>
    </xf>
    <xf numFmtId="0" fontId="31" fillId="0" borderId="0" xfId="45" applyFont="1"/>
    <xf numFmtId="0" fontId="30" fillId="0" borderId="0" xfId="45" applyFont="1" applyProtection="1"/>
    <xf numFmtId="0" fontId="31" fillId="0" borderId="0" xfId="45" applyFont="1" applyProtection="1"/>
    <xf numFmtId="0" fontId="31" fillId="0" borderId="0" xfId="45" applyFont="1" applyAlignment="1">
      <alignment horizontal="center"/>
    </xf>
    <xf numFmtId="0" fontId="30" fillId="0" borderId="24" xfId="45" applyFont="1" applyBorder="1" applyProtection="1"/>
    <xf numFmtId="0" fontId="31" fillId="0" borderId="55" xfId="45" applyFont="1" applyBorder="1" applyAlignment="1" applyProtection="1">
      <alignment horizontal="centerContinuous"/>
    </xf>
    <xf numFmtId="0" fontId="31" fillId="0" borderId="26" xfId="45" applyFont="1" applyBorder="1" applyAlignment="1" applyProtection="1">
      <alignment horizontal="centerContinuous"/>
    </xf>
    <xf numFmtId="0" fontId="31" fillId="0" borderId="26" xfId="45" applyFont="1" applyBorder="1" applyAlignment="1" applyProtection="1">
      <alignment horizontal="center"/>
    </xf>
    <xf numFmtId="0" fontId="30" fillId="0" borderId="12" xfId="45" applyFont="1" applyBorder="1" applyProtection="1"/>
    <xf numFmtId="0" fontId="31" fillId="0" borderId="27" xfId="45" applyFont="1" applyBorder="1" applyAlignment="1" applyProtection="1">
      <alignment horizontal="center"/>
    </xf>
    <xf numFmtId="0" fontId="31" fillId="0" borderId="10" xfId="45" applyFont="1" applyBorder="1" applyAlignment="1" applyProtection="1">
      <alignment horizontal="centerContinuous"/>
    </xf>
    <xf numFmtId="0" fontId="31" fillId="0" borderId="10" xfId="45" applyFont="1" applyBorder="1" applyAlignment="1" applyProtection="1">
      <alignment horizontal="center"/>
    </xf>
    <xf numFmtId="0" fontId="31" fillId="0" borderId="12" xfId="45" applyFont="1" applyBorder="1" applyAlignment="1" applyProtection="1">
      <alignment horizontal="center"/>
    </xf>
    <xf numFmtId="0" fontId="31" fillId="0" borderId="10" xfId="45" applyFont="1" applyBorder="1" applyProtection="1"/>
    <xf numFmtId="0" fontId="31" fillId="0" borderId="0" xfId="45" quotePrefix="1" applyFont="1"/>
    <xf numFmtId="0" fontId="30" fillId="0" borderId="17" xfId="45" applyFont="1" applyBorder="1" applyProtection="1"/>
    <xf numFmtId="0" fontId="31" fillId="0" borderId="13" xfId="45" applyFont="1" applyBorder="1" applyAlignment="1" applyProtection="1">
      <alignment horizontal="center"/>
    </xf>
    <xf numFmtId="0" fontId="31" fillId="0" borderId="13" xfId="45" applyFont="1" applyBorder="1" applyProtection="1"/>
    <xf numFmtId="3" fontId="31" fillId="0" borderId="10" xfId="45" applyNumberFormat="1" applyFont="1" applyFill="1" applyBorder="1" applyProtection="1"/>
    <xf numFmtId="3" fontId="31" fillId="0" borderId="12" xfId="45" applyNumberFormat="1" applyFont="1" applyFill="1" applyBorder="1"/>
    <xf numFmtId="164" fontId="31" fillId="0" borderId="10" xfId="53" applyNumberFormat="1" applyFont="1" applyFill="1" applyBorder="1" applyProtection="1"/>
    <xf numFmtId="164" fontId="31" fillId="0" borderId="10" xfId="45" applyNumberFormat="1" applyFont="1" applyFill="1" applyBorder="1" applyProtection="1"/>
    <xf numFmtId="164" fontId="31" fillId="0" borderId="10" xfId="73" applyNumberFormat="1" applyFont="1" applyFill="1" applyBorder="1" applyProtection="1"/>
    <xf numFmtId="44" fontId="24" fillId="0" borderId="0" xfId="0" applyNumberFormat="1" applyFont="1" applyFill="1"/>
    <xf numFmtId="0" fontId="31" fillId="41" borderId="0" xfId="45" applyFont="1" applyFill="1"/>
    <xf numFmtId="0" fontId="31" fillId="41" borderId="12" xfId="45" applyFont="1" applyFill="1" applyBorder="1" applyProtection="1"/>
    <xf numFmtId="37" fontId="31" fillId="41" borderId="10" xfId="45" applyNumberFormat="1" applyFont="1" applyFill="1" applyBorder="1" applyProtection="1"/>
    <xf numFmtId="3" fontId="31" fillId="41" borderId="10" xfId="45" applyNumberFormat="1" applyFont="1" applyFill="1" applyBorder="1" applyProtection="1"/>
    <xf numFmtId="3" fontId="31" fillId="41" borderId="12" xfId="45" applyNumberFormat="1" applyFont="1" applyFill="1" applyBorder="1"/>
    <xf numFmtId="164" fontId="31" fillId="41" borderId="10" xfId="53" applyNumberFormat="1" applyFont="1" applyFill="1" applyBorder="1" applyProtection="1"/>
    <xf numFmtId="164" fontId="31" fillId="41" borderId="10" xfId="45" applyNumberFormat="1" applyFont="1" applyFill="1" applyBorder="1" applyProtection="1"/>
    <xf numFmtId="164" fontId="31" fillId="41" borderId="10" xfId="73" applyNumberFormat="1" applyFont="1" applyFill="1" applyBorder="1" applyProtection="1"/>
    <xf numFmtId="43" fontId="24" fillId="41" borderId="0" xfId="1" applyFont="1" applyFill="1"/>
    <xf numFmtId="44" fontId="24" fillId="41" borderId="0" xfId="0" applyNumberFormat="1" applyFont="1" applyFill="1"/>
    <xf numFmtId="0" fontId="24" fillId="41" borderId="0" xfId="0" applyFont="1" applyFill="1"/>
    <xf numFmtId="5" fontId="30" fillId="0" borderId="13" xfId="45" applyNumberFormat="1" applyFont="1" applyBorder="1" applyProtection="1"/>
    <xf numFmtId="5" fontId="30" fillId="0" borderId="32" xfId="45" applyNumberFormat="1" applyFont="1" applyBorder="1" applyProtection="1"/>
    <xf numFmtId="37" fontId="30" fillId="0" borderId="30" xfId="45" applyNumberFormat="1" applyFont="1" applyFill="1" applyBorder="1" applyProtection="1"/>
    <xf numFmtId="37" fontId="30" fillId="0" borderId="31" xfId="45" applyNumberFormat="1" applyFont="1" applyFill="1" applyBorder="1" applyProtection="1"/>
    <xf numFmtId="37" fontId="30" fillId="0" borderId="65" xfId="45" applyNumberFormat="1" applyFont="1" applyFill="1" applyBorder="1" applyProtection="1"/>
    <xf numFmtId="37" fontId="30" fillId="0" borderId="11" xfId="45" applyNumberFormat="1" applyFont="1" applyFill="1" applyBorder="1" applyProtection="1"/>
    <xf numFmtId="164" fontId="30" fillId="0" borderId="66" xfId="45" applyNumberFormat="1" applyFont="1" applyFill="1" applyBorder="1" applyProtection="1"/>
    <xf numFmtId="164" fontId="30" fillId="0" borderId="14" xfId="45" applyNumberFormat="1" applyFont="1" applyFill="1" applyBorder="1" applyProtection="1"/>
    <xf numFmtId="5" fontId="30" fillId="0" borderId="14" xfId="45" applyNumberFormat="1" applyFont="1" applyBorder="1" applyProtection="1"/>
    <xf numFmtId="0" fontId="31" fillId="0" borderId="12" xfId="45" applyFont="1" applyBorder="1" applyProtection="1"/>
    <xf numFmtId="37" fontId="31" fillId="0" borderId="10" xfId="45" applyNumberFormat="1" applyFont="1" applyBorder="1" applyProtection="1"/>
    <xf numFmtId="3" fontId="31" fillId="0" borderId="10" xfId="45" applyNumberFormat="1" applyFont="1" applyBorder="1" applyProtection="1"/>
    <xf numFmtId="164" fontId="31" fillId="0" borderId="10" xfId="73" applyNumberFormat="1" applyFont="1" applyBorder="1" applyProtection="1"/>
    <xf numFmtId="0" fontId="30" fillId="0" borderId="29" xfId="45" applyFont="1" applyBorder="1" applyProtection="1"/>
    <xf numFmtId="5" fontId="30" fillId="0" borderId="67" xfId="45" applyNumberFormat="1" applyFont="1" applyBorder="1" applyProtection="1"/>
    <xf numFmtId="37" fontId="30" fillId="0" borderId="67" xfId="45" applyNumberFormat="1" applyFont="1" applyBorder="1" applyProtection="1"/>
    <xf numFmtId="37" fontId="30" fillId="0" borderId="34" xfId="45" applyNumberFormat="1" applyFont="1" applyBorder="1" applyProtection="1"/>
    <xf numFmtId="165" fontId="30" fillId="0" borderId="66" xfId="45" applyNumberFormat="1" applyFont="1" applyBorder="1" applyProtection="1"/>
    <xf numFmtId="37" fontId="30" fillId="0" borderId="14" xfId="45" applyNumberFormat="1" applyFont="1" applyBorder="1" applyProtection="1"/>
    <xf numFmtId="165" fontId="31" fillId="0" borderId="10" xfId="45" applyNumberFormat="1" applyFont="1" applyBorder="1" applyProtection="1"/>
    <xf numFmtId="37" fontId="30" fillId="0" borderId="13" xfId="45" applyNumberFormat="1" applyFont="1" applyBorder="1" applyProtection="1"/>
    <xf numFmtId="164" fontId="30" fillId="0" borderId="13" xfId="45" applyNumberFormat="1" applyFont="1" applyBorder="1" applyProtection="1"/>
    <xf numFmtId="165" fontId="31" fillId="0" borderId="0" xfId="1" applyNumberFormat="1" applyFont="1"/>
    <xf numFmtId="165" fontId="31" fillId="0" borderId="0" xfId="1" applyNumberFormat="1" applyFont="1" applyBorder="1"/>
    <xf numFmtId="8" fontId="35" fillId="34" borderId="23" xfId="1" applyNumberFormat="1" applyFont="1" applyFill="1" applyBorder="1"/>
    <xf numFmtId="5" fontId="39" fillId="0" borderId="11" xfId="52" applyNumberFormat="1" applyFont="1" applyBorder="1"/>
    <xf numFmtId="165" fontId="37" fillId="35" borderId="11" xfId="1" applyNumberFormat="1" applyFont="1" applyFill="1" applyBorder="1" applyAlignment="1" applyProtection="1">
      <alignment horizontal="center" vertical="center"/>
    </xf>
    <xf numFmtId="165" fontId="38" fillId="0" borderId="16" xfId="1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/>
    <xf numFmtId="0" fontId="24" fillId="0" borderId="11" xfId="0" applyFont="1" applyFill="1" applyBorder="1" applyAlignment="1">
      <alignment wrapText="1"/>
    </xf>
    <xf numFmtId="0" fontId="24" fillId="0" borderId="42" xfId="0" applyFont="1" applyFill="1" applyBorder="1" applyAlignment="1">
      <alignment wrapText="1"/>
    </xf>
    <xf numFmtId="5" fontId="0" fillId="0" borderId="0" xfId="0" applyNumberFormat="1" applyFill="1"/>
    <xf numFmtId="43" fontId="24" fillId="37" borderId="45" xfId="1" applyFont="1" applyFill="1" applyBorder="1"/>
    <xf numFmtId="5" fontId="39" fillId="0" borderId="11" xfId="52" applyNumberFormat="1" applyFont="1" applyFill="1" applyBorder="1"/>
    <xf numFmtId="165" fontId="30" fillId="0" borderId="0" xfId="1" applyNumberFormat="1" applyFont="1" applyFill="1" applyBorder="1" applyAlignment="1"/>
    <xf numFmtId="49" fontId="30" fillId="0" borderId="0" xfId="0" applyNumberFormat="1" applyFont="1" applyFill="1" applyBorder="1" applyAlignment="1"/>
    <xf numFmtId="14" fontId="30" fillId="0" borderId="0" xfId="0" applyNumberFormat="1" applyFont="1" applyFill="1" applyBorder="1" applyAlignment="1"/>
    <xf numFmtId="43" fontId="30" fillId="0" borderId="0" xfId="1" applyFont="1" applyFill="1" applyBorder="1" applyAlignment="1"/>
    <xf numFmtId="0" fontId="31" fillId="0" borderId="0" xfId="0" applyFont="1" applyFill="1" applyBorder="1" applyAlignment="1"/>
    <xf numFmtId="5" fontId="39" fillId="40" borderId="11" xfId="52" applyNumberFormat="1" applyFont="1" applyFill="1" applyBorder="1" applyProtection="1"/>
    <xf numFmtId="5" fontId="39" fillId="42" borderId="11" xfId="52" applyNumberFormat="1" applyFont="1" applyFill="1" applyBorder="1" applyProtection="1"/>
    <xf numFmtId="0" fontId="39" fillId="38" borderId="11" xfId="52" applyFont="1" applyFill="1" applyBorder="1" applyAlignment="1" applyProtection="1">
      <alignment horizontal="center"/>
    </xf>
    <xf numFmtId="0" fontId="40" fillId="39" borderId="55" xfId="52" applyFont="1" applyFill="1" applyBorder="1" applyAlignment="1" applyProtection="1">
      <alignment horizontal="center"/>
    </xf>
    <xf numFmtId="0" fontId="40" fillId="39" borderId="56" xfId="52" applyFont="1" applyFill="1" applyBorder="1" applyAlignment="1" applyProtection="1">
      <alignment horizontal="center"/>
    </xf>
    <xf numFmtId="0" fontId="31" fillId="0" borderId="55" xfId="45" applyFont="1" applyBorder="1" applyAlignment="1" applyProtection="1">
      <alignment horizontal="center"/>
    </xf>
    <xf numFmtId="0" fontId="31" fillId="0" borderId="56" xfId="45" applyFont="1" applyBorder="1" applyAlignment="1" applyProtection="1">
      <alignment horizontal="center"/>
    </xf>
    <xf numFmtId="0" fontId="31" fillId="0" borderId="60" xfId="45" applyFont="1" applyBorder="1" applyAlignment="1" applyProtection="1">
      <alignment horizontal="center"/>
    </xf>
    <xf numFmtId="0" fontId="31" fillId="0" borderId="25" xfId="45" applyFont="1" applyBorder="1" applyAlignment="1" applyProtection="1">
      <alignment horizontal="center"/>
    </xf>
    <xf numFmtId="0" fontId="31" fillId="0" borderId="26" xfId="45" applyFont="1" applyBorder="1" applyAlignment="1" applyProtection="1">
      <alignment horizontal="center"/>
    </xf>
    <xf numFmtId="0" fontId="31" fillId="0" borderId="61" xfId="45" applyFont="1" applyBorder="1" applyAlignment="1" applyProtection="1">
      <alignment horizontal="center"/>
    </xf>
    <xf numFmtId="0" fontId="31" fillId="0" borderId="0" xfId="45" applyFont="1" applyBorder="1" applyAlignment="1" applyProtection="1">
      <alignment horizontal="center"/>
    </xf>
    <xf numFmtId="0" fontId="31" fillId="0" borderId="58" xfId="45" applyFont="1" applyBorder="1" applyAlignment="1" applyProtection="1">
      <alignment horizontal="center"/>
    </xf>
    <xf numFmtId="0" fontId="31" fillId="0" borderId="10" xfId="45" applyFont="1" applyBorder="1" applyAlignment="1" applyProtection="1">
      <alignment horizontal="center"/>
    </xf>
    <xf numFmtId="0" fontId="31" fillId="0" borderId="62" xfId="45" applyFont="1" applyBorder="1" applyAlignment="1" applyProtection="1">
      <alignment horizontal="center"/>
    </xf>
    <xf numFmtId="0" fontId="31" fillId="0" borderId="63" xfId="45" applyFont="1" applyBorder="1" applyAlignment="1" applyProtection="1">
      <alignment horizontal="center"/>
    </xf>
    <xf numFmtId="0" fontId="31" fillId="0" borderId="64" xfId="45" applyFont="1" applyBorder="1" applyAlignment="1" applyProtection="1">
      <alignment horizontal="center"/>
    </xf>
    <xf numFmtId="0" fontId="31" fillId="0" borderId="28" xfId="45" applyFont="1" applyBorder="1" applyAlignment="1" applyProtection="1">
      <alignment horizontal="center"/>
    </xf>
    <xf numFmtId="0" fontId="31" fillId="0" borderId="13" xfId="45" applyFont="1" applyBorder="1" applyAlignment="1" applyProtection="1">
      <alignment horizontal="center"/>
    </xf>
  </cellXfs>
  <cellStyles count="7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4" xr:uid="{00000000-0005-0000-0000-00001C000000}"/>
    <cellStyle name="Comma 3" xfId="43" xr:uid="{00000000-0005-0000-0000-00001D000000}"/>
    <cellStyle name="Comma 3 2" xfId="66" xr:uid="{00000000-0005-0000-0000-00001E000000}"/>
    <cellStyle name="Comma0" xfId="46" xr:uid="{00000000-0005-0000-0000-00001F000000}"/>
    <cellStyle name="Currency" xfId="73" builtinId="4"/>
    <cellStyle name="Currency 2" xfId="53" xr:uid="{00000000-0005-0000-0000-000021000000}"/>
    <cellStyle name="Explanatory Text" xfId="16" builtinId="53" customBuiltin="1"/>
    <cellStyle name="Followed Hyperlink" xfId="51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 customBuiltin="1"/>
    <cellStyle name="Hyperlink 2" xfId="67" xr:uid="{00000000-0005-0000-0000-00002A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F000000}"/>
    <cellStyle name="Normal 2 2" xfId="45" xr:uid="{00000000-0005-0000-0000-000030000000}"/>
    <cellStyle name="Normal 2 2 2" xfId="61" xr:uid="{00000000-0005-0000-0000-000031000000}"/>
    <cellStyle name="Normal 2 2 3" xfId="52" xr:uid="{00000000-0005-0000-0000-000032000000}"/>
    <cellStyle name="Normal 2 2 3 2" xfId="60" xr:uid="{00000000-0005-0000-0000-000033000000}"/>
    <cellStyle name="Normal 2 2 4" xfId="70" xr:uid="{00000000-0005-0000-0000-000034000000}"/>
    <cellStyle name="Normal 2 3" xfId="55" xr:uid="{00000000-0005-0000-0000-000035000000}"/>
    <cellStyle name="Normal 2 3 2" xfId="72" xr:uid="{00000000-0005-0000-0000-000036000000}"/>
    <cellStyle name="Normal 2 4" xfId="59" xr:uid="{00000000-0005-0000-0000-000037000000}"/>
    <cellStyle name="Normal 2 5" xfId="63" xr:uid="{00000000-0005-0000-0000-000038000000}"/>
    <cellStyle name="Normal 3" xfId="48" xr:uid="{00000000-0005-0000-0000-000039000000}"/>
    <cellStyle name="Normal 3 2" xfId="56" xr:uid="{00000000-0005-0000-0000-00003A000000}"/>
    <cellStyle name="Normal 3 2 2" xfId="71" xr:uid="{00000000-0005-0000-0000-00003B000000}"/>
    <cellStyle name="Normal 3 3" xfId="62" xr:uid="{00000000-0005-0000-0000-00003C000000}"/>
    <cellStyle name="Normal 3 4" xfId="47" xr:uid="{00000000-0005-0000-0000-00003D000000}"/>
    <cellStyle name="Normal 4" xfId="42" xr:uid="{00000000-0005-0000-0000-00003E000000}"/>
    <cellStyle name="Normal 4 2" xfId="57" xr:uid="{00000000-0005-0000-0000-00003F000000}"/>
    <cellStyle name="Normal 4 3" xfId="69" xr:uid="{00000000-0005-0000-0000-000040000000}"/>
    <cellStyle name="Normal 4 4" xfId="58" xr:uid="{00000000-0005-0000-0000-000041000000}"/>
    <cellStyle name="Normal 5" xfId="64" xr:uid="{00000000-0005-0000-0000-000042000000}"/>
    <cellStyle name="Normal 6" xfId="65" xr:uid="{00000000-0005-0000-0000-000043000000}"/>
    <cellStyle name="Normal 7" xfId="68" xr:uid="{00000000-0005-0000-0000-000044000000}"/>
    <cellStyle name="Note 2" xfId="49" xr:uid="{00000000-0005-0000-0000-000045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9-20%20Preschool%20Award%20Distribu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Distribution Sheet"/>
      <sheetName val="Recon 2"/>
      <sheetName val="19-20 Allocation"/>
      <sheetName val="19-20 Approved"/>
      <sheetName val="Sheet1"/>
      <sheetName val="Sheet3"/>
      <sheetName val="All 390D Disbursements"/>
      <sheetName val="DB Remaining Balances"/>
      <sheetName val="Alloction Detail"/>
      <sheetName val="Vendor Codes"/>
    </sheetNames>
    <sheetDataSet>
      <sheetData sheetId="0">
        <row r="1">
          <cell r="B1" t="str">
            <v>AU Code</v>
          </cell>
          <cell r="C1" t="str">
            <v>District</v>
          </cell>
          <cell r="D1" t="str">
            <v>19-20 Allocation</v>
          </cell>
          <cell r="E1" t="str">
            <v>FY19-20 Unapproved Funding</v>
          </cell>
          <cell r="F1" t="str">
            <v>19-20 Approved Funding</v>
          </cell>
          <cell r="G1" t="str">
            <v>Disbursements</v>
          </cell>
          <cell r="H1" t="str">
            <v>Remaining GBL Balance</v>
          </cell>
        </row>
        <row r="2">
          <cell r="B2" t="str">
            <v>01010</v>
          </cell>
          <cell r="C2" t="str">
            <v>Adams 1, Mapleton</v>
          </cell>
          <cell r="D2">
            <v>41814</v>
          </cell>
          <cell r="E2">
            <v>0</v>
          </cell>
          <cell r="F2">
            <v>41814</v>
          </cell>
          <cell r="G2">
            <v>-41814.000000000007</v>
          </cell>
          <cell r="H2">
            <v>0</v>
          </cell>
        </row>
        <row r="3">
          <cell r="B3" t="str">
            <v>01020</v>
          </cell>
          <cell r="C3" t="str">
            <v>Adams 12, Northglenn</v>
          </cell>
          <cell r="D3">
            <v>135110</v>
          </cell>
          <cell r="E3">
            <v>0</v>
          </cell>
          <cell r="F3">
            <v>135110</v>
          </cell>
          <cell r="G3">
            <v>-135109.99999999997</v>
          </cell>
          <cell r="H3">
            <v>0</v>
          </cell>
        </row>
        <row r="4">
          <cell r="B4" t="str">
            <v>01030</v>
          </cell>
          <cell r="C4" t="str">
            <v>Adams 14, Commerce City</v>
          </cell>
          <cell r="D4">
            <v>51266</v>
          </cell>
          <cell r="E4">
            <v>0</v>
          </cell>
          <cell r="F4">
            <v>51266</v>
          </cell>
          <cell r="G4">
            <v>-51266</v>
          </cell>
          <cell r="H4">
            <v>0</v>
          </cell>
        </row>
        <row r="5">
          <cell r="B5" t="str">
            <v>01040</v>
          </cell>
          <cell r="C5" t="str">
            <v>Adams 27J, Brighton</v>
          </cell>
          <cell r="D5">
            <v>35939</v>
          </cell>
          <cell r="E5">
            <v>0</v>
          </cell>
          <cell r="F5">
            <v>35939</v>
          </cell>
          <cell r="G5">
            <v>-35938.999999999993</v>
          </cell>
          <cell r="H5">
            <v>0</v>
          </cell>
        </row>
        <row r="6">
          <cell r="B6" t="str">
            <v>01070</v>
          </cell>
          <cell r="C6" t="str">
            <v>Adams 50, Westminster</v>
          </cell>
          <cell r="D6">
            <v>57203</v>
          </cell>
          <cell r="E6">
            <v>0</v>
          </cell>
          <cell r="F6">
            <v>57203</v>
          </cell>
          <cell r="G6">
            <v>-57203</v>
          </cell>
          <cell r="H6">
            <v>0</v>
          </cell>
        </row>
        <row r="7">
          <cell r="B7" t="str">
            <v>03010</v>
          </cell>
          <cell r="C7" t="str">
            <v>Arapahoe 1, Englewood</v>
          </cell>
          <cell r="D7">
            <v>33177</v>
          </cell>
          <cell r="E7">
            <v>0</v>
          </cell>
          <cell r="F7">
            <v>33177</v>
          </cell>
          <cell r="G7">
            <v>-33177</v>
          </cell>
          <cell r="H7">
            <v>0</v>
          </cell>
        </row>
        <row r="8">
          <cell r="B8" t="str">
            <v>03020</v>
          </cell>
          <cell r="C8" t="str">
            <v>Arapahoe 2, Sheridan</v>
          </cell>
          <cell r="D8">
            <v>12963</v>
          </cell>
          <cell r="E8">
            <v>0</v>
          </cell>
          <cell r="F8">
            <v>12963</v>
          </cell>
          <cell r="G8">
            <v>-12963.000000000002</v>
          </cell>
          <cell r="H8">
            <v>0</v>
          </cell>
        </row>
        <row r="9">
          <cell r="B9" t="str">
            <v>03030</v>
          </cell>
          <cell r="C9" t="str">
            <v>Arapahoe 5, Cherry Creek</v>
          </cell>
          <cell r="D9">
            <v>154028</v>
          </cell>
          <cell r="E9">
            <v>0</v>
          </cell>
          <cell r="F9">
            <v>154028</v>
          </cell>
          <cell r="G9">
            <v>-154028.00000000003</v>
          </cell>
          <cell r="H9">
            <v>0</v>
          </cell>
        </row>
        <row r="10">
          <cell r="B10" t="str">
            <v>03040</v>
          </cell>
          <cell r="C10" t="str">
            <v>Arapahoe 6, Littleton</v>
          </cell>
          <cell r="D10">
            <v>66808</v>
          </cell>
          <cell r="E10">
            <v>0</v>
          </cell>
          <cell r="F10">
            <v>66808</v>
          </cell>
          <cell r="G10">
            <v>-66808</v>
          </cell>
          <cell r="H10">
            <v>0</v>
          </cell>
        </row>
        <row r="11">
          <cell r="B11" t="str">
            <v>03060</v>
          </cell>
          <cell r="C11" t="str">
            <v>Adams-Arapahoe 28J, Aurora</v>
          </cell>
          <cell r="D11">
            <v>200452</v>
          </cell>
          <cell r="E11">
            <v>0</v>
          </cell>
          <cell r="F11">
            <v>200452</v>
          </cell>
          <cell r="G11">
            <v>-200452.03</v>
          </cell>
          <cell r="H11">
            <v>-2.9999999998835847E-2</v>
          </cell>
        </row>
        <row r="12">
          <cell r="B12" t="str">
            <v>07010</v>
          </cell>
          <cell r="C12" t="str">
            <v>Boulder RE1J, Longmont</v>
          </cell>
          <cell r="D12">
            <v>64468</v>
          </cell>
          <cell r="E12">
            <v>0</v>
          </cell>
          <cell r="F12">
            <v>64468</v>
          </cell>
          <cell r="G12">
            <v>-64468</v>
          </cell>
          <cell r="H12">
            <v>0</v>
          </cell>
        </row>
        <row r="13">
          <cell r="B13" t="str">
            <v>07020</v>
          </cell>
          <cell r="C13" t="str">
            <v>Boulder RE2, Boulder</v>
          </cell>
          <cell r="D13">
            <v>119168</v>
          </cell>
          <cell r="E13">
            <v>0</v>
          </cell>
          <cell r="F13">
            <v>119168</v>
          </cell>
          <cell r="G13">
            <v>-119167.99999999999</v>
          </cell>
          <cell r="H13">
            <v>0</v>
          </cell>
        </row>
        <row r="14">
          <cell r="B14" t="str">
            <v>15010</v>
          </cell>
          <cell r="C14" t="str">
            <v>Delta 50J, Delta</v>
          </cell>
          <cell r="D14">
            <v>44779</v>
          </cell>
          <cell r="E14">
            <v>0</v>
          </cell>
          <cell r="F14">
            <v>44779</v>
          </cell>
          <cell r="G14">
            <v>-44778.999999999993</v>
          </cell>
          <cell r="H14">
            <v>0</v>
          </cell>
        </row>
        <row r="15">
          <cell r="B15" t="str">
            <v>16010</v>
          </cell>
          <cell r="C15" t="str">
            <v>Denver 1, Denver</v>
          </cell>
          <cell r="D15">
            <v>393663</v>
          </cell>
          <cell r="E15">
            <v>0</v>
          </cell>
          <cell r="F15">
            <v>393663</v>
          </cell>
          <cell r="G15">
            <v>-393663</v>
          </cell>
          <cell r="H15">
            <v>0</v>
          </cell>
        </row>
        <row r="16">
          <cell r="B16" t="str">
            <v>18010</v>
          </cell>
          <cell r="C16" t="str">
            <v>Douglas RE 1, Castle Rock</v>
          </cell>
          <cell r="D16">
            <v>114512</v>
          </cell>
          <cell r="E16">
            <v>0</v>
          </cell>
          <cell r="F16">
            <v>114512</v>
          </cell>
          <cell r="G16">
            <v>-114512</v>
          </cell>
          <cell r="H16">
            <v>0</v>
          </cell>
        </row>
        <row r="17">
          <cell r="B17" t="str">
            <v>19010</v>
          </cell>
          <cell r="C17" t="str">
            <v>EAGLE COUNTY RE 50J</v>
          </cell>
          <cell r="D17">
            <v>26478</v>
          </cell>
          <cell r="E17">
            <v>0</v>
          </cell>
          <cell r="F17">
            <v>26478</v>
          </cell>
          <cell r="G17">
            <v>-26478</v>
          </cell>
          <cell r="H17">
            <v>0</v>
          </cell>
        </row>
        <row r="18">
          <cell r="B18" t="str">
            <v>19205</v>
          </cell>
          <cell r="C18" t="str">
            <v>ELIZABETH C1</v>
          </cell>
          <cell r="D18">
            <v>18276</v>
          </cell>
          <cell r="E18">
            <v>0</v>
          </cell>
          <cell r="F18">
            <v>18276</v>
          </cell>
          <cell r="G18">
            <v>-18276</v>
          </cell>
          <cell r="H18">
            <v>0</v>
          </cell>
        </row>
        <row r="19">
          <cell r="B19" t="str">
            <v>21020</v>
          </cell>
          <cell r="C19" t="str">
            <v>El Paso 2, Harrison</v>
          </cell>
          <cell r="D19">
            <v>86444</v>
          </cell>
          <cell r="E19">
            <v>0</v>
          </cell>
          <cell r="F19">
            <v>86444</v>
          </cell>
          <cell r="G19">
            <v>-86444</v>
          </cell>
          <cell r="H19">
            <v>0</v>
          </cell>
        </row>
        <row r="20">
          <cell r="B20" t="str">
            <v>21030</v>
          </cell>
          <cell r="C20" t="str">
            <v>El Paso 3, Widefield</v>
          </cell>
          <cell r="D20">
            <v>74427</v>
          </cell>
          <cell r="E20">
            <v>0</v>
          </cell>
          <cell r="F20">
            <v>74427</v>
          </cell>
          <cell r="G20">
            <v>-74427</v>
          </cell>
          <cell r="H20">
            <v>0</v>
          </cell>
        </row>
        <row r="21">
          <cell r="B21" t="str">
            <v>21040</v>
          </cell>
          <cell r="C21" t="str">
            <v>El Paso 8, Fountain</v>
          </cell>
          <cell r="D21">
            <v>57093</v>
          </cell>
          <cell r="E21">
            <v>0</v>
          </cell>
          <cell r="F21">
            <v>57093</v>
          </cell>
          <cell r="G21">
            <v>-57093</v>
          </cell>
          <cell r="H21">
            <v>0</v>
          </cell>
        </row>
        <row r="22">
          <cell r="B22" t="str">
            <v>21050</v>
          </cell>
          <cell r="C22" t="str">
            <v>El Paso 11, Colorado Springs</v>
          </cell>
          <cell r="D22">
            <v>152819</v>
          </cell>
          <cell r="E22">
            <v>0</v>
          </cell>
          <cell r="F22">
            <v>152819</v>
          </cell>
          <cell r="G22">
            <v>-152819</v>
          </cell>
          <cell r="H22">
            <v>0</v>
          </cell>
        </row>
        <row r="23">
          <cell r="B23" t="str">
            <v>21060</v>
          </cell>
          <cell r="C23" t="str">
            <v>El Paso 12, Cheyenne Mountain</v>
          </cell>
          <cell r="D23">
            <v>9800</v>
          </cell>
          <cell r="E23">
            <v>0</v>
          </cell>
          <cell r="F23">
            <v>9800</v>
          </cell>
          <cell r="G23">
            <v>-9800</v>
          </cell>
          <cell r="H23">
            <v>0</v>
          </cell>
        </row>
        <row r="24">
          <cell r="B24" t="str">
            <v>21080</v>
          </cell>
          <cell r="C24" t="str">
            <v>El Paso 20, Academy</v>
          </cell>
          <cell r="D24">
            <v>59980</v>
          </cell>
          <cell r="E24">
            <v>0</v>
          </cell>
          <cell r="F24">
            <v>59980</v>
          </cell>
          <cell r="G24">
            <v>-59980</v>
          </cell>
          <cell r="H24">
            <v>0</v>
          </cell>
        </row>
        <row r="25">
          <cell r="B25" t="str">
            <v>21085</v>
          </cell>
          <cell r="C25" t="str">
            <v>El Paso 38, Lewis-Palmer</v>
          </cell>
          <cell r="D25">
            <v>17308</v>
          </cell>
          <cell r="E25">
            <v>0</v>
          </cell>
          <cell r="F25">
            <v>17308</v>
          </cell>
          <cell r="G25">
            <v>-17308</v>
          </cell>
          <cell r="H25">
            <v>0</v>
          </cell>
        </row>
        <row r="26">
          <cell r="B26" t="str">
            <v>21090</v>
          </cell>
          <cell r="C26" t="str">
            <v>El Paso 49, Falcon</v>
          </cell>
          <cell r="D26">
            <v>31468</v>
          </cell>
          <cell r="E26">
            <v>0</v>
          </cell>
          <cell r="F26">
            <v>31468</v>
          </cell>
          <cell r="G26">
            <v>-31468</v>
          </cell>
          <cell r="H26">
            <v>0</v>
          </cell>
        </row>
        <row r="27">
          <cell r="B27" t="str">
            <v>21490</v>
          </cell>
          <cell r="C27" t="str">
            <v>Fort Lupton/Keenesburg</v>
          </cell>
          <cell r="D27">
            <v>22924</v>
          </cell>
          <cell r="E27">
            <v>0</v>
          </cell>
          <cell r="F27">
            <v>22924</v>
          </cell>
          <cell r="G27">
            <v>-22924</v>
          </cell>
          <cell r="H27">
            <v>0</v>
          </cell>
        </row>
        <row r="28">
          <cell r="B28" t="str">
            <v>22010</v>
          </cell>
          <cell r="C28" t="str">
            <v>Fremont RE-1, Canon City</v>
          </cell>
          <cell r="D28">
            <v>44534</v>
          </cell>
          <cell r="E28">
            <v>0</v>
          </cell>
          <cell r="F28">
            <v>44534</v>
          </cell>
          <cell r="G28">
            <v>-44534</v>
          </cell>
          <cell r="H28">
            <v>0</v>
          </cell>
        </row>
        <row r="29">
          <cell r="B29" t="str">
            <v>26011</v>
          </cell>
          <cell r="C29" t="str">
            <v>Gunnison RE1J, Gunnison</v>
          </cell>
          <cell r="D29">
            <v>3832</v>
          </cell>
          <cell r="E29">
            <v>0</v>
          </cell>
          <cell r="F29">
            <v>3832</v>
          </cell>
          <cell r="G29">
            <v>-3832</v>
          </cell>
          <cell r="H29">
            <v>0</v>
          </cell>
        </row>
        <row r="30">
          <cell r="B30" t="str">
            <v>30011</v>
          </cell>
          <cell r="C30" t="str">
            <v>Jefferson R-1, Lakewood</v>
          </cell>
          <cell r="D30">
            <v>344068</v>
          </cell>
          <cell r="E30">
            <v>0</v>
          </cell>
          <cell r="F30">
            <v>344068</v>
          </cell>
          <cell r="G30">
            <v>-344068</v>
          </cell>
          <cell r="H30">
            <v>0</v>
          </cell>
        </row>
        <row r="31">
          <cell r="B31" t="str">
            <v>34010</v>
          </cell>
          <cell r="C31" t="str">
            <v>La Plata 9-R, Durango</v>
          </cell>
          <cell r="D31">
            <v>23112</v>
          </cell>
          <cell r="E31">
            <v>0</v>
          </cell>
          <cell r="F31">
            <v>23112</v>
          </cell>
          <cell r="G31">
            <v>-23112</v>
          </cell>
          <cell r="H31">
            <v>0</v>
          </cell>
        </row>
        <row r="32">
          <cell r="B32" t="str">
            <v>35010</v>
          </cell>
          <cell r="C32" t="str">
            <v>Larimer R-1, Fort Collins</v>
          </cell>
          <cell r="D32">
            <v>89165</v>
          </cell>
          <cell r="E32">
            <v>0</v>
          </cell>
          <cell r="F32">
            <v>89165</v>
          </cell>
          <cell r="G32">
            <v>-89165</v>
          </cell>
          <cell r="H32">
            <v>0</v>
          </cell>
        </row>
        <row r="33">
          <cell r="B33" t="str">
            <v>35020</v>
          </cell>
          <cell r="C33" t="str">
            <v>Larimer R-2J, Loveland</v>
          </cell>
          <cell r="D33">
            <v>78499</v>
          </cell>
          <cell r="E33">
            <v>0</v>
          </cell>
          <cell r="F33">
            <v>78499</v>
          </cell>
          <cell r="G33">
            <v>-78498.999999999985</v>
          </cell>
          <cell r="H33">
            <v>0</v>
          </cell>
        </row>
        <row r="34">
          <cell r="B34" t="str">
            <v>35030</v>
          </cell>
          <cell r="C34" t="str">
            <v>Larimer R-3, Estes Park</v>
          </cell>
          <cell r="D34">
            <v>11886</v>
          </cell>
          <cell r="E34">
            <v>0</v>
          </cell>
          <cell r="F34">
            <v>11886</v>
          </cell>
          <cell r="G34">
            <v>-11885.970000000001</v>
          </cell>
          <cell r="H34">
            <v>2.9999999998835847E-2</v>
          </cell>
        </row>
        <row r="35">
          <cell r="B35" t="str">
            <v>38010</v>
          </cell>
          <cell r="C35" t="str">
            <v>Logan RE-1, Sterling</v>
          </cell>
          <cell r="D35">
            <v>34477</v>
          </cell>
          <cell r="E35">
            <v>0</v>
          </cell>
          <cell r="F35">
            <v>34477</v>
          </cell>
          <cell r="G35">
            <v>-34476.999999999993</v>
          </cell>
          <cell r="H35">
            <v>0</v>
          </cell>
        </row>
        <row r="36">
          <cell r="B36" t="str">
            <v>39031</v>
          </cell>
          <cell r="C36" t="str">
            <v>Mesa 51, Grand Junction</v>
          </cell>
          <cell r="D36">
            <v>170239</v>
          </cell>
          <cell r="E36">
            <v>0</v>
          </cell>
          <cell r="F36">
            <v>170239</v>
          </cell>
          <cell r="G36">
            <v>-170238.99999999997</v>
          </cell>
          <cell r="H36">
            <v>0</v>
          </cell>
        </row>
        <row r="37">
          <cell r="B37" t="str">
            <v>41010</v>
          </cell>
          <cell r="C37" t="str">
            <v>Moffat RE 1, Craig</v>
          </cell>
          <cell r="D37">
            <v>21822</v>
          </cell>
          <cell r="E37">
            <v>0</v>
          </cell>
          <cell r="F37">
            <v>21822</v>
          </cell>
          <cell r="G37">
            <v>-21822</v>
          </cell>
          <cell r="H37">
            <v>0</v>
          </cell>
        </row>
        <row r="38">
          <cell r="B38" t="str">
            <v>43010</v>
          </cell>
          <cell r="C38" t="str">
            <v>Montrose RE-1J, Montrose</v>
          </cell>
          <cell r="D38">
            <v>31043</v>
          </cell>
          <cell r="E38">
            <v>0</v>
          </cell>
          <cell r="F38">
            <v>31043</v>
          </cell>
          <cell r="G38">
            <v>-31043</v>
          </cell>
          <cell r="H38">
            <v>0</v>
          </cell>
        </row>
        <row r="39">
          <cell r="B39" t="str">
            <v>44020</v>
          </cell>
          <cell r="C39" t="str">
            <v>Morgan Re-3, Fort Morgan</v>
          </cell>
          <cell r="D39">
            <v>27505</v>
          </cell>
          <cell r="E39">
            <v>0</v>
          </cell>
          <cell r="F39">
            <v>27505</v>
          </cell>
          <cell r="G39">
            <v>-27505</v>
          </cell>
          <cell r="H39">
            <v>0</v>
          </cell>
        </row>
        <row r="40">
          <cell r="B40" t="str">
            <v>49010</v>
          </cell>
          <cell r="C40" t="str">
            <v>Pitkin, Aspen 1</v>
          </cell>
          <cell r="D40">
            <v>5341</v>
          </cell>
          <cell r="E40">
            <v>0</v>
          </cell>
          <cell r="F40">
            <v>5341</v>
          </cell>
          <cell r="G40">
            <v>-5341</v>
          </cell>
          <cell r="H40">
            <v>0</v>
          </cell>
        </row>
        <row r="41">
          <cell r="B41" t="str">
            <v>51010</v>
          </cell>
          <cell r="C41" t="str">
            <v>Pueblo 60, Pueblo (urban)</v>
          </cell>
          <cell r="D41">
            <v>77987</v>
          </cell>
          <cell r="E41">
            <v>0</v>
          </cell>
          <cell r="F41">
            <v>77987</v>
          </cell>
          <cell r="G41">
            <v>-77986.999999999985</v>
          </cell>
          <cell r="H41">
            <v>0</v>
          </cell>
        </row>
        <row r="42">
          <cell r="B42" t="str">
            <v>51020</v>
          </cell>
          <cell r="C42" t="str">
            <v>Pueblo 70, Pueblo (rural)</v>
          </cell>
          <cell r="D42">
            <v>18655</v>
          </cell>
          <cell r="E42">
            <v>0</v>
          </cell>
          <cell r="F42">
            <v>18655</v>
          </cell>
          <cell r="G42">
            <v>-18655</v>
          </cell>
          <cell r="H42">
            <v>0</v>
          </cell>
        </row>
        <row r="43">
          <cell r="B43" t="str">
            <v>59010</v>
          </cell>
          <cell r="C43" t="str">
            <v>Summit RE-1</v>
          </cell>
          <cell r="D43">
            <v>13509</v>
          </cell>
          <cell r="E43">
            <v>0</v>
          </cell>
          <cell r="F43">
            <v>13509</v>
          </cell>
          <cell r="G43">
            <v>-13509</v>
          </cell>
          <cell r="H43">
            <v>0</v>
          </cell>
        </row>
        <row r="44">
          <cell r="B44" t="str">
            <v>62040</v>
          </cell>
          <cell r="C44" t="str">
            <v>Weld RE-4, Windsor</v>
          </cell>
          <cell r="D44">
            <v>17827</v>
          </cell>
          <cell r="E44">
            <v>0</v>
          </cell>
          <cell r="F44">
            <v>17827</v>
          </cell>
          <cell r="G44">
            <v>-17827</v>
          </cell>
          <cell r="H44">
            <v>0</v>
          </cell>
        </row>
        <row r="45">
          <cell r="B45" t="str">
            <v>62050</v>
          </cell>
          <cell r="C45" t="str">
            <v xml:space="preserve">Weld RE-5J Johnstown-Milliken </v>
          </cell>
          <cell r="D45">
            <v>14815</v>
          </cell>
          <cell r="E45">
            <v>0</v>
          </cell>
          <cell r="F45">
            <v>14815</v>
          </cell>
          <cell r="G45">
            <v>-14815</v>
          </cell>
          <cell r="H45">
            <v>0</v>
          </cell>
        </row>
        <row r="46">
          <cell r="B46" t="str">
            <v>62060</v>
          </cell>
          <cell r="C46" t="str">
            <v>Weld 6, Greeley</v>
          </cell>
          <cell r="D46">
            <v>93440</v>
          </cell>
          <cell r="E46">
            <v>0</v>
          </cell>
          <cell r="F46">
            <v>93440</v>
          </cell>
          <cell r="G46">
            <v>-93440</v>
          </cell>
          <cell r="H46">
            <v>0</v>
          </cell>
        </row>
        <row r="47">
          <cell r="B47" t="str">
            <v>64043</v>
          </cell>
          <cell r="C47" t="str">
            <v>East Central BOCES, Limon</v>
          </cell>
          <cell r="D47">
            <v>43741</v>
          </cell>
          <cell r="E47">
            <v>0</v>
          </cell>
          <cell r="F47">
            <v>43741</v>
          </cell>
          <cell r="G47">
            <v>-43741</v>
          </cell>
          <cell r="H47">
            <v>0</v>
          </cell>
        </row>
        <row r="48">
          <cell r="B48" t="str">
            <v>64045</v>
          </cell>
          <cell r="C48" t="str">
            <v>Education ReEnvisioned</v>
          </cell>
          <cell r="D48">
            <v>467</v>
          </cell>
          <cell r="E48">
            <v>0</v>
          </cell>
          <cell r="F48">
            <v>467</v>
          </cell>
          <cell r="G48">
            <v>-467</v>
          </cell>
          <cell r="H48">
            <v>0</v>
          </cell>
        </row>
        <row r="49">
          <cell r="B49" t="str">
            <v>64053</v>
          </cell>
          <cell r="C49" t="str">
            <v>Mount Evans BOCS, Idaho Springs</v>
          </cell>
          <cell r="D49">
            <v>27114</v>
          </cell>
          <cell r="E49">
            <v>0</v>
          </cell>
          <cell r="F49">
            <v>27114</v>
          </cell>
          <cell r="G49">
            <v>-27114</v>
          </cell>
          <cell r="H49">
            <v>0</v>
          </cell>
        </row>
        <row r="50">
          <cell r="B50" t="str">
            <v>64093</v>
          </cell>
          <cell r="C50" t="str">
            <v>Mountain BOCES, Leadville</v>
          </cell>
          <cell r="D50">
            <v>17780</v>
          </cell>
          <cell r="E50">
            <v>0</v>
          </cell>
          <cell r="F50">
            <v>17780</v>
          </cell>
          <cell r="G50">
            <v>-17780</v>
          </cell>
          <cell r="H50">
            <v>0</v>
          </cell>
        </row>
        <row r="51">
          <cell r="B51" t="str">
            <v>64103</v>
          </cell>
          <cell r="C51" t="str">
            <v>Northeast Colorado BOCES, Haxtun</v>
          </cell>
          <cell r="D51">
            <v>41557</v>
          </cell>
          <cell r="E51">
            <v>0</v>
          </cell>
          <cell r="F51">
            <v>41557</v>
          </cell>
          <cell r="G51">
            <v>-41557</v>
          </cell>
          <cell r="H51">
            <v>0</v>
          </cell>
        </row>
        <row r="52">
          <cell r="B52" t="str">
            <v>64123</v>
          </cell>
          <cell r="C52" t="str">
            <v>Northwest Colorado BOCES, Steamboat Springs</v>
          </cell>
          <cell r="D52">
            <v>31700</v>
          </cell>
          <cell r="E52">
            <v>0</v>
          </cell>
          <cell r="F52">
            <v>31700</v>
          </cell>
          <cell r="G52">
            <v>-31700</v>
          </cell>
          <cell r="H52">
            <v>0</v>
          </cell>
        </row>
        <row r="53">
          <cell r="B53" t="str">
            <v>64133</v>
          </cell>
          <cell r="C53" t="str">
            <v>Pikes Peak BOCS, Colorado Springs</v>
          </cell>
          <cell r="D53">
            <v>33659</v>
          </cell>
          <cell r="E53">
            <v>0</v>
          </cell>
          <cell r="F53">
            <v>33659</v>
          </cell>
          <cell r="G53">
            <v>-33659</v>
          </cell>
          <cell r="H53">
            <v>0</v>
          </cell>
        </row>
        <row r="54">
          <cell r="B54" t="str">
            <v>64143</v>
          </cell>
          <cell r="C54" t="str">
            <v>San Juan BOCS, Durango</v>
          </cell>
          <cell r="D54">
            <v>31884</v>
          </cell>
          <cell r="E54">
            <v>0</v>
          </cell>
          <cell r="F54">
            <v>31884</v>
          </cell>
          <cell r="G54">
            <v>-31883.999999999996</v>
          </cell>
          <cell r="H54">
            <v>0</v>
          </cell>
        </row>
        <row r="55">
          <cell r="B55" t="str">
            <v>64153</v>
          </cell>
          <cell r="C55" t="str">
            <v>San Luis Valley BOCS, Alamosa</v>
          </cell>
          <cell r="D55">
            <v>37305</v>
          </cell>
          <cell r="E55">
            <v>0</v>
          </cell>
          <cell r="F55">
            <v>37305</v>
          </cell>
          <cell r="G55">
            <v>-37304.999999999993</v>
          </cell>
          <cell r="H55">
            <v>0</v>
          </cell>
        </row>
        <row r="56">
          <cell r="B56" t="str">
            <v>64160</v>
          </cell>
          <cell r="C56" t="str">
            <v>Santa Fe Trail BOCES, La Junta</v>
          </cell>
          <cell r="D56">
            <v>25075</v>
          </cell>
          <cell r="E56">
            <v>0</v>
          </cell>
          <cell r="F56">
            <v>25075</v>
          </cell>
          <cell r="G56">
            <v>-25075</v>
          </cell>
          <cell r="H56">
            <v>0</v>
          </cell>
        </row>
        <row r="57">
          <cell r="B57" t="str">
            <v>64163</v>
          </cell>
          <cell r="C57" t="str">
            <v>South Central BOCS, Pueblo</v>
          </cell>
          <cell r="D57">
            <v>36148</v>
          </cell>
          <cell r="E57">
            <v>0</v>
          </cell>
          <cell r="F57">
            <v>36148</v>
          </cell>
          <cell r="G57">
            <v>-36148</v>
          </cell>
          <cell r="H57">
            <v>0</v>
          </cell>
        </row>
        <row r="58">
          <cell r="B58" t="str">
            <v>64193</v>
          </cell>
          <cell r="C58" t="str">
            <v>Southeastern BOCES, Lamar</v>
          </cell>
          <cell r="D58">
            <v>44945</v>
          </cell>
          <cell r="E58">
            <v>0</v>
          </cell>
          <cell r="F58">
            <v>44945</v>
          </cell>
          <cell r="G58">
            <v>-44945</v>
          </cell>
          <cell r="H58">
            <v>0</v>
          </cell>
        </row>
        <row r="59">
          <cell r="B59" t="str">
            <v>64200</v>
          </cell>
          <cell r="C59" t="str">
            <v>Uncompahgre BOCS, Telluride</v>
          </cell>
          <cell r="D59">
            <v>10583</v>
          </cell>
          <cell r="E59">
            <v>0</v>
          </cell>
          <cell r="F59">
            <v>10583</v>
          </cell>
          <cell r="G59">
            <v>-10583</v>
          </cell>
          <cell r="H59">
            <v>0</v>
          </cell>
        </row>
        <row r="60">
          <cell r="B60" t="str">
            <v>64203</v>
          </cell>
          <cell r="C60" t="str">
            <v>Centennial BOCES, La Salle</v>
          </cell>
          <cell r="D60">
            <v>38880</v>
          </cell>
          <cell r="E60">
            <v>0</v>
          </cell>
          <cell r="F60">
            <v>38880</v>
          </cell>
          <cell r="G60">
            <v>-38880</v>
          </cell>
          <cell r="H60">
            <v>0</v>
          </cell>
        </row>
        <row r="61">
          <cell r="B61" t="str">
            <v>64205</v>
          </cell>
          <cell r="C61" t="str">
            <v>Ute Pass BOCES, Woodland Park</v>
          </cell>
          <cell r="D61">
            <v>23771</v>
          </cell>
          <cell r="E61">
            <v>0</v>
          </cell>
          <cell r="F61">
            <v>23771</v>
          </cell>
          <cell r="G61">
            <v>-23771</v>
          </cell>
          <cell r="H61">
            <v>0</v>
          </cell>
        </row>
        <row r="62">
          <cell r="B62" t="str">
            <v>64213</v>
          </cell>
          <cell r="C62" t="str">
            <v>Rio Blanco BOCS, Rangely</v>
          </cell>
          <cell r="D62">
            <v>13848</v>
          </cell>
          <cell r="E62">
            <v>0</v>
          </cell>
          <cell r="F62">
            <v>13848</v>
          </cell>
          <cell r="G62">
            <v>-13848</v>
          </cell>
          <cell r="H62">
            <v>0</v>
          </cell>
        </row>
        <row r="63">
          <cell r="B63" t="str">
            <v>64233</v>
          </cell>
          <cell r="C63" t="str">
            <v>Colorado River BOCES</v>
          </cell>
          <cell r="D63">
            <v>39269</v>
          </cell>
          <cell r="E63">
            <v>0</v>
          </cell>
          <cell r="F63">
            <v>39269</v>
          </cell>
          <cell r="G63">
            <v>-39269</v>
          </cell>
          <cell r="H63">
            <v>0</v>
          </cell>
        </row>
        <row r="64">
          <cell r="B64" t="str">
            <v>80010</v>
          </cell>
          <cell r="C64" t="str">
            <v>Charter School Institute</v>
          </cell>
          <cell r="D64">
            <v>9059</v>
          </cell>
          <cell r="E64">
            <v>0</v>
          </cell>
          <cell r="F64">
            <v>9059</v>
          </cell>
          <cell r="G64">
            <v>-9059</v>
          </cell>
          <cell r="H64">
            <v>0</v>
          </cell>
        </row>
        <row r="65">
          <cell r="B65" t="str">
            <v>66050</v>
          </cell>
          <cell r="C65" t="str">
            <v>Colorado School for the Deaf and the Blind</v>
          </cell>
          <cell r="D65">
            <v>10726</v>
          </cell>
          <cell r="E65">
            <v>0</v>
          </cell>
          <cell r="F65">
            <v>10726</v>
          </cell>
          <cell r="G65">
            <v>-10726</v>
          </cell>
          <cell r="H65">
            <v>0</v>
          </cell>
        </row>
        <row r="66">
          <cell r="B66" t="str">
            <v>66060</v>
          </cell>
          <cell r="C66" t="str">
            <v>Colorado Mental Health Institute, Pueblo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66070</v>
          </cell>
          <cell r="C67" t="str">
            <v>Department of Corrections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66080</v>
          </cell>
          <cell r="C68" t="str">
            <v>Division of Youth Services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70">
          <cell r="C70" t="str">
            <v xml:space="preserve">     GRAND TOTAL</v>
          </cell>
          <cell r="D70">
            <v>3721634</v>
          </cell>
          <cell r="E70">
            <v>0</v>
          </cell>
          <cell r="F70">
            <v>3721634</v>
          </cell>
          <cell r="G70">
            <v>-3721634.0000000005</v>
          </cell>
          <cell r="H70">
            <v>0</v>
          </cell>
        </row>
        <row r="71">
          <cell r="D71">
            <v>3721634</v>
          </cell>
          <cell r="E71">
            <v>0</v>
          </cell>
          <cell r="F71">
            <v>3721634</v>
          </cell>
          <cell r="G71" t="str">
            <v>GBL Per CORE 01/31/22</v>
          </cell>
          <cell r="H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 t="str">
            <v>Difference</v>
          </cell>
          <cell r="H72">
            <v>0</v>
          </cell>
        </row>
      </sheetData>
      <sheetData sheetId="1" refreshError="1"/>
      <sheetData sheetId="2" refreshError="1"/>
      <sheetData sheetId="3" refreshError="1"/>
      <sheetData sheetId="4">
        <row r="1">
          <cell r="A1"/>
        </row>
        <row r="19">
          <cell r="I19">
            <v>18658</v>
          </cell>
        </row>
        <row r="69">
          <cell r="J69">
            <v>604050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73" sqref="G73"/>
    </sheetView>
  </sheetViews>
  <sheetFormatPr defaultColWidth="0" defaultRowHeight="12.75" zeroHeight="1" x14ac:dyDescent="0.2"/>
  <cols>
    <col min="1" max="1" width="11" style="1" bestFit="1" customWidth="1"/>
    <col min="2" max="2" width="10" style="1" bestFit="1" customWidth="1"/>
    <col min="3" max="3" width="38.5703125" style="1" bestFit="1" customWidth="1"/>
    <col min="4" max="4" width="16.5703125" style="20" bestFit="1" customWidth="1"/>
    <col min="5" max="5" width="20.42578125" style="20" bestFit="1" customWidth="1"/>
    <col min="6" max="6" width="23.28515625" style="20" bestFit="1" customWidth="1"/>
    <col min="7" max="7" width="20.28515625" style="20" bestFit="1" customWidth="1"/>
    <col min="8" max="8" width="21.85546875" style="20" bestFit="1" customWidth="1"/>
    <col min="9" max="9" width="20.28515625" style="31" bestFit="1" customWidth="1"/>
    <col min="10" max="10" width="20.140625" style="20" bestFit="1" customWidth="1"/>
    <col min="11" max="11" width="12.42578125" style="1" bestFit="1" customWidth="1"/>
    <col min="12" max="12" width="18.85546875" style="20" bestFit="1" customWidth="1"/>
    <col min="13" max="13" width="12" style="20" bestFit="1" customWidth="1"/>
    <col min="14" max="14" width="12.28515625" style="1" bestFit="1" customWidth="1"/>
    <col min="15" max="18" width="0" style="1" hidden="1" customWidth="1"/>
    <col min="19" max="16384" width="9.140625" style="1" hidden="1"/>
  </cols>
  <sheetData>
    <row r="1" spans="1:14" s="139" customFormat="1" ht="26.25" thickBot="1" x14ac:dyDescent="0.25">
      <c r="A1" s="134" t="s">
        <v>3265</v>
      </c>
      <c r="B1" s="135" t="s">
        <v>185</v>
      </c>
      <c r="C1" s="134" t="s">
        <v>3040</v>
      </c>
      <c r="D1" s="136" t="s">
        <v>3457</v>
      </c>
      <c r="E1" s="136" t="s">
        <v>3458</v>
      </c>
      <c r="F1" s="136" t="s">
        <v>3459</v>
      </c>
      <c r="G1" s="136" t="s">
        <v>3264</v>
      </c>
      <c r="H1" s="136" t="s">
        <v>3443</v>
      </c>
      <c r="I1" s="137" t="s">
        <v>3444</v>
      </c>
      <c r="J1" s="136" t="s">
        <v>3460</v>
      </c>
      <c r="K1" s="136" t="s">
        <v>187</v>
      </c>
      <c r="L1" s="136" t="s">
        <v>3320</v>
      </c>
      <c r="M1" s="136" t="s">
        <v>188</v>
      </c>
      <c r="N1" s="138" t="s">
        <v>189</v>
      </c>
    </row>
    <row r="2" spans="1:14" s="86" customFormat="1" x14ac:dyDescent="0.2">
      <c r="A2" s="82" t="s">
        <v>32</v>
      </c>
      <c r="B2" s="81" t="s">
        <v>66</v>
      </c>
      <c r="C2" s="82" t="s">
        <v>67</v>
      </c>
      <c r="D2" s="83">
        <f>ROUND(VLOOKUP(B2,'21-22 Allocation'!A:C,3,FALSE),0)</f>
        <v>28106</v>
      </c>
      <c r="E2" s="83">
        <v>0</v>
      </c>
      <c r="F2" s="83">
        <f>D2-E2</f>
        <v>28106</v>
      </c>
      <c r="G2" s="83">
        <f>-SUMIF('All 39SD Disbursements'!A:A,Recon!A:A,'All 39SD Disbursements'!G:G)</f>
        <v>0</v>
      </c>
      <c r="H2" s="83">
        <f t="shared" ref="H2:H33" si="0">D2+G2</f>
        <v>28106</v>
      </c>
      <c r="I2" s="83">
        <f>F2+G2</f>
        <v>28106</v>
      </c>
      <c r="J2" s="83">
        <f>SUMIF('DB Remaining Balances'!C:C,Recon!B2,'DB Remaining Balances'!G:G)</f>
        <v>28106</v>
      </c>
      <c r="K2" s="84">
        <f>I2-J2+M2</f>
        <v>0</v>
      </c>
      <c r="L2" s="89" t="str">
        <f>IF(G2&lt;0,(VLOOKUP(B2,[1]Recon!$B:$H,7,FALSE)),"Prior Year Still Open")</f>
        <v>Prior Year Still Open</v>
      </c>
      <c r="M2" s="83"/>
      <c r="N2" s="85"/>
    </row>
    <row r="3" spans="1:14" x14ac:dyDescent="0.2">
      <c r="A3" s="55" t="s">
        <v>6</v>
      </c>
      <c r="B3" s="73" t="s">
        <v>68</v>
      </c>
      <c r="C3" s="55" t="s">
        <v>69</v>
      </c>
      <c r="D3" s="54">
        <f>ROUND(VLOOKUP(B3,'21-22 Allocation'!A:C,3,FALSE),0)</f>
        <v>113723</v>
      </c>
      <c r="E3" s="54">
        <v>0</v>
      </c>
      <c r="F3" s="54">
        <f t="shared" ref="F3:F67" si="1">D3-E3</f>
        <v>113723</v>
      </c>
      <c r="G3" s="54">
        <f>-SUMIF('All 39SD Disbursements'!A:A,Recon!A:A,'All 39SD Disbursements'!G:G)</f>
        <v>0</v>
      </c>
      <c r="H3" s="54">
        <f t="shared" si="0"/>
        <v>113723</v>
      </c>
      <c r="I3" s="63">
        <f t="shared" ref="I3:I67" si="2">F3+G3</f>
        <v>113723</v>
      </c>
      <c r="J3" s="54">
        <f>SUMIF('DB Remaining Balances'!C:C,Recon!B3,'DB Remaining Balances'!G:G)</f>
        <v>113723</v>
      </c>
      <c r="K3" s="64">
        <f t="shared" ref="K3:K69" si="3">I3-J3+M3</f>
        <v>0</v>
      </c>
      <c r="L3" s="89" t="str">
        <f>IF(G3&lt;0,(VLOOKUP(B3,[1]Recon!$B:$H,7,FALSE)),"Prior Year Still Open")</f>
        <v>Prior Year Still Open</v>
      </c>
      <c r="M3" s="54"/>
      <c r="N3" s="74"/>
    </row>
    <row r="4" spans="1:14" s="86" customFormat="1" x14ac:dyDescent="0.2">
      <c r="A4" s="88" t="s">
        <v>8</v>
      </c>
      <c r="B4" s="87" t="s">
        <v>70</v>
      </c>
      <c r="C4" s="88" t="s">
        <v>71</v>
      </c>
      <c r="D4" s="89">
        <f>ROUND(VLOOKUP(B4,'21-22 Allocation'!A:C,3,FALSE),0)</f>
        <v>20168</v>
      </c>
      <c r="E4" s="89">
        <v>0</v>
      </c>
      <c r="F4" s="89">
        <f t="shared" si="1"/>
        <v>20168</v>
      </c>
      <c r="G4" s="89">
        <f>-SUMIF('All 39SD Disbursements'!A:A,Recon!A:A,'All 39SD Disbursements'!G:G)</f>
        <v>0</v>
      </c>
      <c r="H4" s="89">
        <f t="shared" si="0"/>
        <v>20168</v>
      </c>
      <c r="I4" s="89">
        <f t="shared" si="2"/>
        <v>20168</v>
      </c>
      <c r="J4" s="89">
        <f>SUMIF('DB Remaining Balances'!C:C,Recon!B4,'DB Remaining Balances'!G:G)</f>
        <v>20168</v>
      </c>
      <c r="K4" s="90">
        <f t="shared" si="3"/>
        <v>0</v>
      </c>
      <c r="L4" s="89" t="str">
        <f>IF(G4&lt;0,(VLOOKUP(B4,[1]Recon!$B:$H,7,FALSE)),"Prior Year Still Open")</f>
        <v>Prior Year Still Open</v>
      </c>
      <c r="M4" s="89"/>
      <c r="N4" s="91"/>
    </row>
    <row r="5" spans="1:14" x14ac:dyDescent="0.2">
      <c r="A5" s="55" t="s">
        <v>10</v>
      </c>
      <c r="B5" s="73" t="s">
        <v>72</v>
      </c>
      <c r="C5" s="55" t="s">
        <v>73</v>
      </c>
      <c r="D5" s="54">
        <f>ROUND(VLOOKUP(B5,'21-22 Allocation'!A:C,3,FALSE),0)</f>
        <v>55631</v>
      </c>
      <c r="E5" s="54">
        <v>0</v>
      </c>
      <c r="F5" s="54">
        <f t="shared" si="1"/>
        <v>55631</v>
      </c>
      <c r="G5" s="54">
        <f>-SUMIF('All 39SD Disbursements'!A:A,Recon!A:A,'All 39SD Disbursements'!G:G)</f>
        <v>0</v>
      </c>
      <c r="H5" s="54">
        <f t="shared" si="0"/>
        <v>55631</v>
      </c>
      <c r="I5" s="63">
        <f t="shared" si="2"/>
        <v>55631</v>
      </c>
      <c r="J5" s="54">
        <f>SUMIF('DB Remaining Balances'!C:C,Recon!B5,'DB Remaining Balances'!G:G)</f>
        <v>55631</v>
      </c>
      <c r="K5" s="64">
        <f t="shared" si="3"/>
        <v>0</v>
      </c>
      <c r="L5" s="89" t="str">
        <f>IF(G5&lt;0,(VLOOKUP(B5,[1]Recon!$B:$H,7,FALSE)),"Prior Year Still Open")</f>
        <v>Prior Year Still Open</v>
      </c>
      <c r="M5" s="54"/>
      <c r="N5" s="74"/>
    </row>
    <row r="6" spans="1:14" s="86" customFormat="1" x14ac:dyDescent="0.2">
      <c r="A6" s="88" t="s">
        <v>57</v>
      </c>
      <c r="B6" s="87" t="s">
        <v>74</v>
      </c>
      <c r="C6" s="88" t="s">
        <v>75</v>
      </c>
      <c r="D6" s="89">
        <f>ROUND(VLOOKUP(B6,'21-22 Allocation'!A:C,3,FALSE),0)</f>
        <v>28967</v>
      </c>
      <c r="E6" s="89">
        <v>0</v>
      </c>
      <c r="F6" s="89">
        <f t="shared" si="1"/>
        <v>28967</v>
      </c>
      <c r="G6" s="89">
        <f>-SUMIF('All 39SD Disbursements'!A:A,Recon!A:A,'All 39SD Disbursements'!G:G)</f>
        <v>-18041.73</v>
      </c>
      <c r="H6" s="89">
        <f t="shared" si="0"/>
        <v>10925.27</v>
      </c>
      <c r="I6" s="89">
        <f t="shared" si="2"/>
        <v>10925.27</v>
      </c>
      <c r="J6" s="89">
        <f>SUMIF('DB Remaining Balances'!C:C,Recon!B6,'DB Remaining Balances'!G:G)</f>
        <v>10925.27</v>
      </c>
      <c r="K6" s="90">
        <f>I6-J6+M6</f>
        <v>0</v>
      </c>
      <c r="L6" s="89">
        <f>IF(G6&lt;0,(VLOOKUP(B6,[1]Recon!$B:$H,7,FALSE)),"Prior Year Still Open")</f>
        <v>0</v>
      </c>
      <c r="M6" s="89"/>
      <c r="N6" s="92"/>
    </row>
    <row r="7" spans="1:14" x14ac:dyDescent="0.2">
      <c r="A7" s="55" t="s">
        <v>21</v>
      </c>
      <c r="B7" s="73" t="s">
        <v>76</v>
      </c>
      <c r="C7" s="55" t="s">
        <v>77</v>
      </c>
      <c r="D7" s="54">
        <f>ROUND(VLOOKUP(B7,'21-22 Allocation'!A:C,3,FALSE),0)</f>
        <v>8362</v>
      </c>
      <c r="E7" s="54">
        <v>0</v>
      </c>
      <c r="F7" s="54">
        <f t="shared" si="1"/>
        <v>8362</v>
      </c>
      <c r="G7" s="54">
        <f>-SUMIF('All 39SD Disbursements'!A:A,Recon!A:A,'All 39SD Disbursements'!G:G)</f>
        <v>-337</v>
      </c>
      <c r="H7" s="54">
        <f t="shared" si="0"/>
        <v>8025</v>
      </c>
      <c r="I7" s="63">
        <f t="shared" si="2"/>
        <v>8025</v>
      </c>
      <c r="J7" s="54">
        <f>SUMIF('DB Remaining Balances'!C:C,Recon!B7,'DB Remaining Balances'!G:G)</f>
        <v>8025</v>
      </c>
      <c r="K7" s="64">
        <f t="shared" si="3"/>
        <v>0</v>
      </c>
      <c r="L7" s="89">
        <f>IF(G7&lt;0,(VLOOKUP(B7,[1]Recon!$B:$H,7,FALSE)),"Prior Year Still Open")</f>
        <v>0</v>
      </c>
      <c r="M7" s="54"/>
      <c r="N7" s="74"/>
    </row>
    <row r="8" spans="1:14" s="86" customFormat="1" x14ac:dyDescent="0.2">
      <c r="A8" s="88" t="s">
        <v>49</v>
      </c>
      <c r="B8" s="87" t="s">
        <v>78</v>
      </c>
      <c r="C8" s="88" t="s">
        <v>79</v>
      </c>
      <c r="D8" s="89">
        <f>ROUND(VLOOKUP(B8,'21-22 Allocation'!A:C,3,FALSE),0)</f>
        <v>4020</v>
      </c>
      <c r="E8" s="89">
        <v>0</v>
      </c>
      <c r="F8" s="89">
        <f t="shared" si="1"/>
        <v>4020</v>
      </c>
      <c r="G8" s="89">
        <f>-SUMIF('All 39SD Disbursements'!A:A,Recon!A:A,'All 39SD Disbursements'!G:G)</f>
        <v>-2375.41</v>
      </c>
      <c r="H8" s="89">
        <f t="shared" si="0"/>
        <v>1644.5900000000001</v>
      </c>
      <c r="I8" s="89">
        <f t="shared" si="2"/>
        <v>1644.5900000000001</v>
      </c>
      <c r="J8" s="89">
        <f>SUMIF('DB Remaining Balances'!C:C,Recon!B8,'DB Remaining Balances'!G:G)</f>
        <v>1644.59</v>
      </c>
      <c r="K8" s="90">
        <f t="shared" si="3"/>
        <v>2.2737367544323206E-13</v>
      </c>
      <c r="L8" s="89">
        <f>IF(G8&lt;0,(VLOOKUP(B8,[1]Recon!$B:$H,7,FALSE)),"Prior Year Still Open")</f>
        <v>0</v>
      </c>
      <c r="M8" s="89"/>
      <c r="N8" s="91"/>
    </row>
    <row r="9" spans="1:14" x14ac:dyDescent="0.2">
      <c r="A9" s="55" t="s">
        <v>13</v>
      </c>
      <c r="B9" s="73" t="s">
        <v>80</v>
      </c>
      <c r="C9" s="55" t="s">
        <v>81</v>
      </c>
      <c r="D9" s="54">
        <f>ROUND(VLOOKUP(B9,'21-22 Allocation'!A:C,3,FALSE),0)</f>
        <v>164075</v>
      </c>
      <c r="E9" s="54">
        <v>0</v>
      </c>
      <c r="F9" s="54">
        <f t="shared" si="1"/>
        <v>164075</v>
      </c>
      <c r="G9" s="54">
        <f>-SUMIF('All 39SD Disbursements'!A:A,Recon!A:A,'All 39SD Disbursements'!G:G)</f>
        <v>0</v>
      </c>
      <c r="H9" s="54">
        <f t="shared" si="0"/>
        <v>164075</v>
      </c>
      <c r="I9" s="63">
        <f t="shared" si="2"/>
        <v>164075</v>
      </c>
      <c r="J9" s="54">
        <f>SUMIF('DB Remaining Balances'!C:C,Recon!B9,'DB Remaining Balances'!G:G)</f>
        <v>164075</v>
      </c>
      <c r="K9" s="64">
        <f t="shared" si="3"/>
        <v>0</v>
      </c>
      <c r="L9" s="89" t="str">
        <f>IF(G9&lt;0,(VLOOKUP(B9,[1]Recon!$B:$H,7,FALSE)),"Prior Year Still Open")</f>
        <v>Prior Year Still Open</v>
      </c>
      <c r="M9" s="54"/>
      <c r="N9" s="74"/>
    </row>
    <row r="10" spans="1:14" s="86" customFormat="1" x14ac:dyDescent="0.2">
      <c r="A10" s="88" t="s">
        <v>31</v>
      </c>
      <c r="B10" s="87" t="s">
        <v>82</v>
      </c>
      <c r="C10" s="88" t="s">
        <v>83</v>
      </c>
      <c r="D10" s="89">
        <f>ROUND(VLOOKUP(B10,'21-22 Allocation'!A:C,3,FALSE),0)</f>
        <v>41036</v>
      </c>
      <c r="E10" s="89">
        <v>0</v>
      </c>
      <c r="F10" s="89">
        <f t="shared" si="1"/>
        <v>41036</v>
      </c>
      <c r="G10" s="89">
        <f>-SUMIF('All 39SD Disbursements'!A:A,Recon!A:A,'All 39SD Disbursements'!G:G)</f>
        <v>-18829.850000000002</v>
      </c>
      <c r="H10" s="89">
        <f t="shared" si="0"/>
        <v>22206.149999999998</v>
      </c>
      <c r="I10" s="89">
        <f t="shared" si="2"/>
        <v>22206.149999999998</v>
      </c>
      <c r="J10" s="89">
        <f>SUMIF('DB Remaining Balances'!C:C,Recon!B10,'DB Remaining Balances'!G:G)</f>
        <v>22206.15</v>
      </c>
      <c r="K10" s="90">
        <f t="shared" si="3"/>
        <v>-3.637978807091713E-12</v>
      </c>
      <c r="L10" s="89">
        <f>IF(G10&lt;0,(VLOOKUP(B10,[1]Recon!$B:$H,7,FALSE)),"Prior Year Still Open")</f>
        <v>0</v>
      </c>
      <c r="M10" s="89"/>
      <c r="N10" s="91"/>
    </row>
    <row r="11" spans="1:14" x14ac:dyDescent="0.2">
      <c r="A11" s="55" t="s">
        <v>7</v>
      </c>
      <c r="B11" s="73" t="s">
        <v>84</v>
      </c>
      <c r="C11" s="55" t="s">
        <v>85</v>
      </c>
      <c r="D11" s="54">
        <f>ROUND(VLOOKUP(B11,'21-22 Allocation'!A:C,3,FALSE),0)</f>
        <v>127939</v>
      </c>
      <c r="E11" s="54">
        <v>0</v>
      </c>
      <c r="F11" s="54">
        <f t="shared" si="1"/>
        <v>127939</v>
      </c>
      <c r="G11" s="54">
        <f>-SUMIF('All 39SD Disbursements'!A:A,Recon!A:A,'All 39SD Disbursements'!G:G)</f>
        <v>0</v>
      </c>
      <c r="H11" s="54">
        <f t="shared" si="0"/>
        <v>127939</v>
      </c>
      <c r="I11" s="63">
        <f t="shared" si="2"/>
        <v>127939</v>
      </c>
      <c r="J11" s="54">
        <f>SUMIF('DB Remaining Balances'!C:C,Recon!B11,'DB Remaining Balances'!G:G)</f>
        <v>127939</v>
      </c>
      <c r="K11" s="64">
        <f t="shared" si="3"/>
        <v>0</v>
      </c>
      <c r="L11" s="89" t="str">
        <f>IF(G11&lt;0,(VLOOKUP(B11,[1]Recon!$B:$H,7,FALSE)),"Prior Year Still Open")</f>
        <v>Prior Year Still Open</v>
      </c>
      <c r="M11" s="54"/>
      <c r="N11" s="75"/>
    </row>
    <row r="12" spans="1:14" s="86" customFormat="1" x14ac:dyDescent="0.2">
      <c r="A12" s="88" t="s">
        <v>45</v>
      </c>
      <c r="B12" s="87" t="s">
        <v>86</v>
      </c>
      <c r="C12" s="88" t="s">
        <v>87</v>
      </c>
      <c r="D12" s="89">
        <f>ROUND(VLOOKUP(B12,'21-22 Allocation'!A:C,3,FALSE),0)</f>
        <v>90359</v>
      </c>
      <c r="E12" s="89">
        <v>0</v>
      </c>
      <c r="F12" s="89">
        <f t="shared" si="1"/>
        <v>90359</v>
      </c>
      <c r="G12" s="89">
        <f>-SUMIF('All 39SD Disbursements'!A:A,Recon!A:A,'All 39SD Disbursements'!G:G)</f>
        <v>0</v>
      </c>
      <c r="H12" s="89">
        <f t="shared" si="0"/>
        <v>90359</v>
      </c>
      <c r="I12" s="89">
        <f t="shared" si="2"/>
        <v>90359</v>
      </c>
      <c r="J12" s="89">
        <f>SUMIF('DB Remaining Balances'!C:C,Recon!B12,'DB Remaining Balances'!G:G)</f>
        <v>90359</v>
      </c>
      <c r="K12" s="90">
        <f t="shared" si="3"/>
        <v>0</v>
      </c>
      <c r="L12" s="89" t="str">
        <f>IF(G12&lt;0,(VLOOKUP(B12,[1]Recon!$B:$H,7,FALSE)),"Prior Year Still Open")</f>
        <v>Prior Year Still Open</v>
      </c>
      <c r="M12" s="89"/>
      <c r="N12" s="91"/>
    </row>
    <row r="13" spans="1:14" x14ac:dyDescent="0.2">
      <c r="A13" s="55" t="s">
        <v>9</v>
      </c>
      <c r="B13" s="73" t="s">
        <v>88</v>
      </c>
      <c r="C13" s="55" t="s">
        <v>89</v>
      </c>
      <c r="D13" s="54">
        <f>ROUND(VLOOKUP(B13,'21-22 Allocation'!A:C,3,FALSE),0)</f>
        <v>85516</v>
      </c>
      <c r="E13" s="54">
        <v>0</v>
      </c>
      <c r="F13" s="54">
        <f t="shared" si="1"/>
        <v>85516</v>
      </c>
      <c r="G13" s="54">
        <f>-SUMIF('All 39SD Disbursements'!A:A,Recon!A:A,'All 39SD Disbursements'!G:G)</f>
        <v>0</v>
      </c>
      <c r="H13" s="54">
        <f t="shared" si="0"/>
        <v>85516</v>
      </c>
      <c r="I13" s="63">
        <f t="shared" si="2"/>
        <v>85516</v>
      </c>
      <c r="J13" s="54">
        <f>SUMIF('DB Remaining Balances'!C:C,Recon!B13,'DB Remaining Balances'!G:G)</f>
        <v>85516</v>
      </c>
      <c r="K13" s="64">
        <f t="shared" si="3"/>
        <v>0</v>
      </c>
      <c r="L13" s="89" t="str">
        <f>IF(G13&lt;0,(VLOOKUP(B13,[1]Recon!$B:$H,7,FALSE)),"Prior Year Still Open")</f>
        <v>Prior Year Still Open</v>
      </c>
      <c r="M13" s="54"/>
      <c r="N13" s="74"/>
    </row>
    <row r="14" spans="1:14" s="86" customFormat="1" x14ac:dyDescent="0.2">
      <c r="A14" s="88" t="s">
        <v>16</v>
      </c>
      <c r="B14" s="87" t="s">
        <v>90</v>
      </c>
      <c r="C14" s="88" t="s">
        <v>91</v>
      </c>
      <c r="D14" s="89">
        <f>ROUND(VLOOKUP(B14,'21-22 Allocation'!A:C,3,FALSE),0)</f>
        <v>14548</v>
      </c>
      <c r="E14" s="89">
        <v>0</v>
      </c>
      <c r="F14" s="89">
        <f t="shared" si="1"/>
        <v>14548</v>
      </c>
      <c r="G14" s="89">
        <f>-SUMIF('All 39SD Disbursements'!A:A,Recon!A:A,'All 39SD Disbursements'!G:G)</f>
        <v>-10413.879999999999</v>
      </c>
      <c r="H14" s="89">
        <f t="shared" si="0"/>
        <v>4134.1200000000008</v>
      </c>
      <c r="I14" s="89">
        <f t="shared" si="2"/>
        <v>4134.1200000000008</v>
      </c>
      <c r="J14" s="89">
        <f>SUMIF('DB Remaining Balances'!C:C,Recon!B14,'DB Remaining Balances'!G:G)</f>
        <v>4134.12</v>
      </c>
      <c r="K14" s="90">
        <f t="shared" si="3"/>
        <v>9.0949470177292824E-13</v>
      </c>
      <c r="L14" s="89">
        <f>IF(G14&lt;0,(VLOOKUP(B14,[1]Recon!$B:$H,7,FALSE)),"Prior Year Still Open")</f>
        <v>0</v>
      </c>
      <c r="M14" s="89"/>
      <c r="N14" s="91"/>
    </row>
    <row r="15" spans="1:14" x14ac:dyDescent="0.2">
      <c r="A15" s="55" t="s">
        <v>17</v>
      </c>
      <c r="B15" s="73" t="s">
        <v>92</v>
      </c>
      <c r="C15" s="55" t="s">
        <v>93</v>
      </c>
      <c r="D15" s="54">
        <f>ROUND(VLOOKUP(B15,'21-22 Allocation'!A:C,3,FALSE),0)</f>
        <v>297438</v>
      </c>
      <c r="E15" s="54">
        <v>0</v>
      </c>
      <c r="F15" s="54">
        <f t="shared" si="1"/>
        <v>297438</v>
      </c>
      <c r="G15" s="54">
        <f>-SUMIF('All 39SD Disbursements'!A:A,Recon!A:A,'All 39SD Disbursements'!G:G)</f>
        <v>0</v>
      </c>
      <c r="H15" s="54">
        <f t="shared" si="0"/>
        <v>297438</v>
      </c>
      <c r="I15" s="63">
        <f t="shared" si="2"/>
        <v>297438</v>
      </c>
      <c r="J15" s="54">
        <f>SUMIF('DB Remaining Balances'!C:C,Recon!B15,'DB Remaining Balances'!G:G)</f>
        <v>297438</v>
      </c>
      <c r="K15" s="64">
        <f t="shared" si="3"/>
        <v>0</v>
      </c>
      <c r="L15" s="89" t="str">
        <f>IF(G15&lt;0,(VLOOKUP(B15,[1]Recon!$B:$H,7,FALSE)),"Prior Year Still Open")</f>
        <v>Prior Year Still Open</v>
      </c>
      <c r="M15" s="54"/>
      <c r="N15" s="74"/>
    </row>
    <row r="16" spans="1:14" s="86" customFormat="1" x14ac:dyDescent="0.2">
      <c r="A16" s="88" t="s">
        <v>18</v>
      </c>
      <c r="B16" s="87" t="s">
        <v>95</v>
      </c>
      <c r="C16" s="88" t="s">
        <v>96</v>
      </c>
      <c r="D16" s="89">
        <f>ROUND(VLOOKUP(B16,'21-22 Allocation'!A:C,3,FALSE),0)</f>
        <v>173849</v>
      </c>
      <c r="E16" s="89">
        <v>0</v>
      </c>
      <c r="F16" s="89">
        <f t="shared" si="1"/>
        <v>173849</v>
      </c>
      <c r="G16" s="89">
        <f>-SUMIF('All 39SD Disbursements'!A:A,Recon!A:A,'All 39SD Disbursements'!G:G)</f>
        <v>-57379</v>
      </c>
      <c r="H16" s="89">
        <f t="shared" si="0"/>
        <v>116470</v>
      </c>
      <c r="I16" s="89">
        <f t="shared" si="2"/>
        <v>116470</v>
      </c>
      <c r="J16" s="89">
        <f>SUMIF('DB Remaining Balances'!C:C,Recon!B16,'DB Remaining Balances'!G:G)</f>
        <v>116470</v>
      </c>
      <c r="K16" s="90">
        <f t="shared" si="3"/>
        <v>0</v>
      </c>
      <c r="L16" s="89">
        <f>IF(G16&lt;0,(VLOOKUP(B16,[1]Recon!$B:$H,7,FALSE)),"Prior Year Still Open")</f>
        <v>0</v>
      </c>
      <c r="M16" s="89"/>
      <c r="N16" s="91"/>
    </row>
    <row r="17" spans="1:14" x14ac:dyDescent="0.2">
      <c r="A17" s="55" t="s">
        <v>19</v>
      </c>
      <c r="B17" s="76" t="s">
        <v>1061</v>
      </c>
      <c r="C17" s="55" t="s">
        <v>94</v>
      </c>
      <c r="D17" s="54">
        <f>ROUND(VLOOKUP(B17,'21-22 Allocation'!A:C,3,FALSE),0)</f>
        <v>21031</v>
      </c>
      <c r="E17" s="54">
        <v>0</v>
      </c>
      <c r="F17" s="54">
        <f t="shared" si="1"/>
        <v>21031</v>
      </c>
      <c r="G17" s="54">
        <f>-SUMIF('All 39SD Disbursements'!A:A,Recon!A:A,'All 39SD Disbursements'!G:G)</f>
        <v>0</v>
      </c>
      <c r="H17" s="54">
        <f t="shared" si="0"/>
        <v>21031</v>
      </c>
      <c r="I17" s="63">
        <f t="shared" si="2"/>
        <v>21031</v>
      </c>
      <c r="J17" s="54">
        <f>SUMIF('DB Remaining Balances'!C:C,Recon!B17,'DB Remaining Balances'!G:G)</f>
        <v>21031</v>
      </c>
      <c r="K17" s="64">
        <f t="shared" si="3"/>
        <v>0</v>
      </c>
      <c r="L17" s="89" t="str">
        <f>IF(G17&lt;0,(VLOOKUP(B17,[1]Recon!$B:$H,7,FALSE)),"Prior Year Still Open")</f>
        <v>Prior Year Still Open</v>
      </c>
      <c r="M17" s="54"/>
      <c r="N17" s="74"/>
    </row>
    <row r="18" spans="1:14" s="86" customFormat="1" x14ac:dyDescent="0.2">
      <c r="A18" s="94" t="s">
        <v>591</v>
      </c>
      <c r="B18" s="93" t="s">
        <v>1065</v>
      </c>
      <c r="C18" s="88" t="s">
        <v>3255</v>
      </c>
      <c r="D18" s="89">
        <f>ROUND(VLOOKUP(B18,'21-22 Allocation'!A:C,3,FALSE),0)</f>
        <v>5764</v>
      </c>
      <c r="E18" s="89">
        <v>0</v>
      </c>
      <c r="F18" s="89">
        <f t="shared" si="1"/>
        <v>5764</v>
      </c>
      <c r="G18" s="89">
        <f>-SUMIF('All 39SD Disbursements'!A:A,Recon!A:A,'All 39SD Disbursements'!G:G)</f>
        <v>-5764</v>
      </c>
      <c r="H18" s="89">
        <f t="shared" si="0"/>
        <v>0</v>
      </c>
      <c r="I18" s="89">
        <f t="shared" si="2"/>
        <v>0</v>
      </c>
      <c r="J18" s="89">
        <f>SUMIF('DB Remaining Balances'!C:C,Recon!B18,'DB Remaining Balances'!G:G)</f>
        <v>0</v>
      </c>
      <c r="K18" s="90">
        <f>I18-J18+M18</f>
        <v>0</v>
      </c>
      <c r="L18" s="89">
        <f>IF(G18&lt;0,(VLOOKUP(B18,[1]Recon!$B:$H,7,FALSE)),"Prior Year Still Open")</f>
        <v>0</v>
      </c>
      <c r="M18" s="89"/>
      <c r="N18" s="91"/>
    </row>
    <row r="19" spans="1:14" x14ac:dyDescent="0.2">
      <c r="A19" s="55" t="s">
        <v>27</v>
      </c>
      <c r="B19" s="73" t="s">
        <v>97</v>
      </c>
      <c r="C19" s="55" t="s">
        <v>98</v>
      </c>
      <c r="D19" s="54">
        <f>ROUND(VLOOKUP(B19,'21-22 Allocation'!A:C,3,FALSE),0)</f>
        <v>39096</v>
      </c>
      <c r="E19" s="54">
        <v>0</v>
      </c>
      <c r="F19" s="54">
        <f t="shared" si="1"/>
        <v>39096</v>
      </c>
      <c r="G19" s="54">
        <f>-SUMIF('All 39SD Disbursements'!A:A,Recon!A:A,'All 39SD Disbursements'!G:G)</f>
        <v>0</v>
      </c>
      <c r="H19" s="54">
        <f t="shared" si="0"/>
        <v>39096</v>
      </c>
      <c r="I19" s="63">
        <f t="shared" si="2"/>
        <v>39096</v>
      </c>
      <c r="J19" s="54">
        <f>SUMIF('DB Remaining Balances'!C:C,Recon!B19,'DB Remaining Balances'!G:G)</f>
        <v>39096</v>
      </c>
      <c r="K19" s="64">
        <f t="shared" si="3"/>
        <v>0</v>
      </c>
      <c r="L19" s="89" t="str">
        <f>IF(G19&lt;0,(VLOOKUP(B19,[1]Recon!$B:$H,7,FALSE)),"Prior Year Still Open")</f>
        <v>Prior Year Still Open</v>
      </c>
      <c r="M19" s="54"/>
      <c r="N19" s="74"/>
    </row>
    <row r="20" spans="1:14" s="86" customFormat="1" x14ac:dyDescent="0.2">
      <c r="A20" s="88" t="s">
        <v>58</v>
      </c>
      <c r="B20" s="87" t="s">
        <v>99</v>
      </c>
      <c r="C20" s="88" t="s">
        <v>100</v>
      </c>
      <c r="D20" s="89">
        <f>ROUND(VLOOKUP(B20,'21-22 Allocation'!A:C,3,FALSE),0)</f>
        <v>27038</v>
      </c>
      <c r="E20" s="89">
        <v>0</v>
      </c>
      <c r="F20" s="89">
        <f t="shared" si="1"/>
        <v>27038</v>
      </c>
      <c r="G20" s="89">
        <f>-SUMIF('All 39SD Disbursements'!A:A,Recon!A:A,'All 39SD Disbursements'!G:G)</f>
        <v>0</v>
      </c>
      <c r="H20" s="89">
        <f t="shared" si="0"/>
        <v>27038</v>
      </c>
      <c r="I20" s="89">
        <f t="shared" si="2"/>
        <v>27038</v>
      </c>
      <c r="J20" s="89">
        <f>SUMIF('DB Remaining Balances'!C:C,Recon!B20,'DB Remaining Balances'!G:G)</f>
        <v>27038</v>
      </c>
      <c r="K20" s="90">
        <f t="shared" si="3"/>
        <v>0</v>
      </c>
      <c r="L20" s="89" t="str">
        <f>IF(G20&lt;0,(VLOOKUP(B20,[1]Recon!$B:$H,7,FALSE)),"Prior Year Still Open")</f>
        <v>Prior Year Still Open</v>
      </c>
      <c r="M20" s="89"/>
      <c r="N20" s="91"/>
    </row>
    <row r="21" spans="1:14" x14ac:dyDescent="0.2">
      <c r="A21" s="55" t="s">
        <v>24</v>
      </c>
      <c r="B21" s="73" t="s">
        <v>101</v>
      </c>
      <c r="C21" s="55" t="s">
        <v>102</v>
      </c>
      <c r="D21" s="54">
        <f>ROUND(VLOOKUP(B21,'21-22 Allocation'!A:C,3,FALSE),0)</f>
        <v>23310</v>
      </c>
      <c r="E21" s="54">
        <v>0</v>
      </c>
      <c r="F21" s="54">
        <f t="shared" si="1"/>
        <v>23310</v>
      </c>
      <c r="G21" s="54">
        <f>-SUMIF('All 39SD Disbursements'!A:A,Recon!A:A,'All 39SD Disbursements'!G:G)</f>
        <v>-12323</v>
      </c>
      <c r="H21" s="54">
        <f t="shared" si="0"/>
        <v>10987</v>
      </c>
      <c r="I21" s="63">
        <f t="shared" si="2"/>
        <v>10987</v>
      </c>
      <c r="J21" s="54">
        <f>SUMIF('DB Remaining Balances'!C:C,Recon!B21,'DB Remaining Balances'!G:G)</f>
        <v>10987</v>
      </c>
      <c r="K21" s="64">
        <f t="shared" si="3"/>
        <v>0</v>
      </c>
      <c r="L21" s="89">
        <f>IF(G21&lt;0,(VLOOKUP(B21,[1]Recon!$B:$H,7,FALSE)),"Prior Year Still Open")</f>
        <v>0</v>
      </c>
      <c r="M21" s="54"/>
      <c r="N21" s="74"/>
    </row>
    <row r="22" spans="1:14" s="86" customFormat="1" x14ac:dyDescent="0.2">
      <c r="A22" s="88" t="s">
        <v>15</v>
      </c>
      <c r="B22" s="87" t="s">
        <v>103</v>
      </c>
      <c r="C22" s="88" t="s">
        <v>104</v>
      </c>
      <c r="D22" s="89">
        <f>ROUND(VLOOKUP(B22,'21-22 Allocation'!A:C,3,FALSE),0)</f>
        <v>83746</v>
      </c>
      <c r="E22" s="89">
        <v>0</v>
      </c>
      <c r="F22" s="89">
        <f t="shared" si="1"/>
        <v>83746</v>
      </c>
      <c r="G22" s="89">
        <f>-SUMIF('All 39SD Disbursements'!A:A,Recon!A:A,'All 39SD Disbursements'!G:G)</f>
        <v>-35261.46</v>
      </c>
      <c r="H22" s="89">
        <f t="shared" si="0"/>
        <v>48484.54</v>
      </c>
      <c r="I22" s="89">
        <f t="shared" si="2"/>
        <v>48484.54</v>
      </c>
      <c r="J22" s="89">
        <f>SUMIF('DB Remaining Balances'!C:C,Recon!B22,'DB Remaining Balances'!G:G)</f>
        <v>48484.54</v>
      </c>
      <c r="K22" s="90">
        <f t="shared" si="3"/>
        <v>0</v>
      </c>
      <c r="L22" s="89">
        <f>IF(G22&lt;0,(VLOOKUP(B22,[1]Recon!$B:$H,7,FALSE)),"Prior Year Still Open")</f>
        <v>0</v>
      </c>
      <c r="M22" s="89"/>
      <c r="N22" s="91"/>
    </row>
    <row r="23" spans="1:14" x14ac:dyDescent="0.2">
      <c r="A23" s="55" t="s">
        <v>14</v>
      </c>
      <c r="B23" s="73" t="s">
        <v>105</v>
      </c>
      <c r="C23" s="55" t="s">
        <v>106</v>
      </c>
      <c r="D23" s="54">
        <f>ROUND(VLOOKUP(B23,'21-22 Allocation'!A:C,3,FALSE),0)</f>
        <v>15078</v>
      </c>
      <c r="E23" s="54">
        <v>0</v>
      </c>
      <c r="F23" s="54">
        <f t="shared" si="1"/>
        <v>15078</v>
      </c>
      <c r="G23" s="54">
        <f>-SUMIF('All 39SD Disbursements'!A:A,Recon!A:A,'All 39SD Disbursements'!G:G)</f>
        <v>0</v>
      </c>
      <c r="H23" s="54">
        <f t="shared" si="0"/>
        <v>15078</v>
      </c>
      <c r="I23" s="63">
        <f t="shared" si="2"/>
        <v>15078</v>
      </c>
      <c r="J23" s="54">
        <f>SUMIF('DB Remaining Balances'!C:C,Recon!B23,'DB Remaining Balances'!G:G)</f>
        <v>15078</v>
      </c>
      <c r="K23" s="64">
        <f t="shared" si="3"/>
        <v>0</v>
      </c>
      <c r="L23" s="89" t="str">
        <f>IF(G23&lt;0,(VLOOKUP(B23,[1]Recon!$B:$H,7,FALSE)),"Prior Year Still Open")</f>
        <v>Prior Year Still Open</v>
      </c>
      <c r="M23" s="54"/>
      <c r="N23" s="74"/>
    </row>
    <row r="24" spans="1:14" s="86" customFormat="1" x14ac:dyDescent="0.2">
      <c r="A24" s="88" t="s">
        <v>5</v>
      </c>
      <c r="B24" s="87" t="s">
        <v>107</v>
      </c>
      <c r="C24" s="88" t="s">
        <v>108</v>
      </c>
      <c r="D24" s="89">
        <f>ROUND(VLOOKUP(B24,'21-22 Allocation'!A:C,3,FALSE),0)</f>
        <v>69732</v>
      </c>
      <c r="E24" s="89">
        <v>0</v>
      </c>
      <c r="F24" s="89">
        <f t="shared" si="1"/>
        <v>69732</v>
      </c>
      <c r="G24" s="89">
        <f>-SUMIF('All 39SD Disbursements'!A:A,Recon!A:A,'All 39SD Disbursements'!G:G)</f>
        <v>0</v>
      </c>
      <c r="H24" s="89">
        <f t="shared" si="0"/>
        <v>69732</v>
      </c>
      <c r="I24" s="89">
        <f t="shared" si="2"/>
        <v>69732</v>
      </c>
      <c r="J24" s="89">
        <f>SUMIF('DB Remaining Balances'!C:C,Recon!B24,'DB Remaining Balances'!G:G)</f>
        <v>69732</v>
      </c>
      <c r="K24" s="90">
        <f t="shared" si="3"/>
        <v>0</v>
      </c>
      <c r="L24" s="89" t="str">
        <f>IF(G24&lt;0,(VLOOKUP(B24,[1]Recon!$B:$H,7,FALSE)),"Prior Year Still Open")</f>
        <v>Prior Year Still Open</v>
      </c>
      <c r="M24" s="89"/>
      <c r="N24" s="91"/>
    </row>
    <row r="25" spans="1:14" x14ac:dyDescent="0.2">
      <c r="A25" s="55" t="s">
        <v>30</v>
      </c>
      <c r="B25" s="73" t="s">
        <v>109</v>
      </c>
      <c r="C25" s="55" t="s">
        <v>110</v>
      </c>
      <c r="D25" s="54">
        <f>ROUND(VLOOKUP(B25,'21-22 Allocation'!A:C,3,FALSE),0)</f>
        <v>17359</v>
      </c>
      <c r="E25" s="54">
        <v>0</v>
      </c>
      <c r="F25" s="54">
        <f t="shared" si="1"/>
        <v>17359</v>
      </c>
      <c r="G25" s="54">
        <f>-SUMIF('All 39SD Disbursements'!A:A,Recon!A:A,'All 39SD Disbursements'!G:G)</f>
        <v>0</v>
      </c>
      <c r="H25" s="54">
        <f t="shared" si="0"/>
        <v>17359</v>
      </c>
      <c r="I25" s="63">
        <f t="shared" si="2"/>
        <v>17359</v>
      </c>
      <c r="J25" s="54">
        <f>SUMIF('DB Remaining Balances'!C:C,Recon!B25,'DB Remaining Balances'!G:G)</f>
        <v>17359</v>
      </c>
      <c r="K25" s="64">
        <f t="shared" si="3"/>
        <v>0</v>
      </c>
      <c r="L25" s="89" t="str">
        <f>IF(G25&lt;0,(VLOOKUP(B25,[1]Recon!$B:$H,7,FALSE)),"Prior Year Still Open")</f>
        <v>Prior Year Still Open</v>
      </c>
      <c r="M25" s="54"/>
      <c r="N25" s="74"/>
    </row>
    <row r="26" spans="1:14" s="86" customFormat="1" x14ac:dyDescent="0.2">
      <c r="A26" s="88" t="s">
        <v>22</v>
      </c>
      <c r="B26" s="87" t="s">
        <v>111</v>
      </c>
      <c r="C26" s="88" t="s">
        <v>112</v>
      </c>
      <c r="D26" s="89">
        <f>ROUND(VLOOKUP(B26,'21-22 Allocation'!A:C,3,FALSE),0)</f>
        <v>71454</v>
      </c>
      <c r="E26" s="89">
        <v>0</v>
      </c>
      <c r="F26" s="89">
        <f t="shared" si="1"/>
        <v>71454</v>
      </c>
      <c r="G26" s="89">
        <f>-SUMIF('All 39SD Disbursements'!A:A,Recon!A:A,'All 39SD Disbursements'!G:G)</f>
        <v>-60738</v>
      </c>
      <c r="H26" s="89">
        <f t="shared" si="0"/>
        <v>10716</v>
      </c>
      <c r="I26" s="89">
        <f t="shared" si="2"/>
        <v>10716</v>
      </c>
      <c r="J26" s="89">
        <f>SUMIF('DB Remaining Balances'!C:C,Recon!B26,'DB Remaining Balances'!G:G)</f>
        <v>10716</v>
      </c>
      <c r="K26" s="90">
        <f t="shared" si="3"/>
        <v>0</v>
      </c>
      <c r="L26" s="89">
        <f>IF(G26&lt;0,(VLOOKUP(B26,[1]Recon!$B:$H,7,FALSE)),"Prior Year Still Open")</f>
        <v>0</v>
      </c>
      <c r="M26" s="89"/>
      <c r="N26" s="91"/>
    </row>
    <row r="27" spans="1:14" x14ac:dyDescent="0.2">
      <c r="A27" s="55" t="s">
        <v>56</v>
      </c>
      <c r="B27" s="73" t="s">
        <v>113</v>
      </c>
      <c r="C27" s="55" t="s">
        <v>114</v>
      </c>
      <c r="D27" s="54">
        <f>ROUND(VLOOKUP(B27,'21-22 Allocation'!A:C,3,FALSE),0)</f>
        <v>14348</v>
      </c>
      <c r="E27" s="54">
        <v>0</v>
      </c>
      <c r="F27" s="54">
        <f t="shared" si="1"/>
        <v>14348</v>
      </c>
      <c r="G27" s="54">
        <f>-SUMIF('All 39SD Disbursements'!A:A,Recon!A:A,'All 39SD Disbursements'!G:G)</f>
        <v>-8861.99</v>
      </c>
      <c r="H27" s="54">
        <f t="shared" si="0"/>
        <v>5486.01</v>
      </c>
      <c r="I27" s="63">
        <f t="shared" si="2"/>
        <v>5486.01</v>
      </c>
      <c r="J27" s="54">
        <f>SUMIF('DB Remaining Balances'!C:C,Recon!B27,'DB Remaining Balances'!G:G)</f>
        <v>5486.01</v>
      </c>
      <c r="K27" s="64">
        <f t="shared" si="3"/>
        <v>0</v>
      </c>
      <c r="L27" s="89">
        <f>IF(G27&lt;0,(VLOOKUP(B27,[1]Recon!$B:$H,7,FALSE)),"Prior Year Still Open")</f>
        <v>0</v>
      </c>
      <c r="M27" s="54"/>
      <c r="N27" s="74"/>
    </row>
    <row r="28" spans="1:14" s="86" customFormat="1" x14ac:dyDescent="0.2">
      <c r="A28" s="88" t="s">
        <v>11</v>
      </c>
      <c r="B28" s="87" t="s">
        <v>115</v>
      </c>
      <c r="C28" s="88" t="s">
        <v>116</v>
      </c>
      <c r="D28" s="89">
        <f>ROUND(VLOOKUP(B28,'21-22 Allocation'!A:C,3,FALSE),0)</f>
        <v>10528</v>
      </c>
      <c r="E28" s="89">
        <v>0</v>
      </c>
      <c r="F28" s="89">
        <f t="shared" si="1"/>
        <v>10528</v>
      </c>
      <c r="G28" s="89">
        <f>-SUMIF('All 39SD Disbursements'!A:A,Recon!A:A,'All 39SD Disbursements'!G:G)</f>
        <v>0</v>
      </c>
      <c r="H28" s="89">
        <f t="shared" si="0"/>
        <v>10528</v>
      </c>
      <c r="I28" s="89">
        <f t="shared" si="2"/>
        <v>10528</v>
      </c>
      <c r="J28" s="89">
        <f>SUMIF('DB Remaining Balances'!C:C,Recon!B28,'DB Remaining Balances'!G:G)</f>
        <v>10528</v>
      </c>
      <c r="K28" s="90">
        <f t="shared" si="3"/>
        <v>0</v>
      </c>
      <c r="L28" s="89" t="str">
        <f>IF(G28&lt;0,(VLOOKUP(B28,[1]Recon!$B:$H,7,FALSE)),"Prior Year Still Open")</f>
        <v>Prior Year Still Open</v>
      </c>
      <c r="M28" s="89"/>
      <c r="N28" s="91"/>
    </row>
    <row r="29" spans="1:14" x14ac:dyDescent="0.2">
      <c r="A29" s="55" t="s">
        <v>26</v>
      </c>
      <c r="B29" s="73" t="s">
        <v>117</v>
      </c>
      <c r="C29" s="55" t="s">
        <v>118</v>
      </c>
      <c r="D29" s="54">
        <f>ROUND(VLOOKUP(B29,'21-22 Allocation'!A:C,3,FALSE),0)</f>
        <v>5802</v>
      </c>
      <c r="E29" s="54">
        <v>0</v>
      </c>
      <c r="F29" s="54">
        <f t="shared" si="1"/>
        <v>5802</v>
      </c>
      <c r="G29" s="54">
        <f>-SUMIF('All 39SD Disbursements'!A:A,Recon!A:A,'All 39SD Disbursements'!G:G)</f>
        <v>0</v>
      </c>
      <c r="H29" s="54">
        <f t="shared" si="0"/>
        <v>5802</v>
      </c>
      <c r="I29" s="63">
        <f t="shared" si="2"/>
        <v>5802</v>
      </c>
      <c r="J29" s="54">
        <f>SUMIF('DB Remaining Balances'!C:C,Recon!B29,'DB Remaining Balances'!G:G)</f>
        <v>5802</v>
      </c>
      <c r="K29" s="64">
        <f t="shared" si="3"/>
        <v>0</v>
      </c>
      <c r="L29" s="89" t="str">
        <f>IF(G29&lt;0,(VLOOKUP(B29,[1]Recon!$B:$H,7,FALSE)),"Prior Year Still Open")</f>
        <v>Prior Year Still Open</v>
      </c>
      <c r="M29" s="54"/>
      <c r="N29" s="74"/>
    </row>
    <row r="30" spans="1:14" s="86" customFormat="1" x14ac:dyDescent="0.2">
      <c r="A30" s="88" t="s">
        <v>28</v>
      </c>
      <c r="B30" s="87" t="s">
        <v>119</v>
      </c>
      <c r="C30" s="88" t="s">
        <v>120</v>
      </c>
      <c r="D30" s="89">
        <f>ROUND(VLOOKUP(B30,'21-22 Allocation'!A:C,3,FALSE),0)</f>
        <v>239027</v>
      </c>
      <c r="E30" s="89">
        <v>0</v>
      </c>
      <c r="F30" s="89">
        <f t="shared" si="1"/>
        <v>239027</v>
      </c>
      <c r="G30" s="89">
        <f>-SUMIF('All 39SD Disbursements'!A:A,Recon!A:A,'All 39SD Disbursements'!G:G)</f>
        <v>0</v>
      </c>
      <c r="H30" s="89">
        <f t="shared" si="0"/>
        <v>239027</v>
      </c>
      <c r="I30" s="89">
        <f t="shared" si="2"/>
        <v>239027</v>
      </c>
      <c r="J30" s="89">
        <f>SUMIF('DB Remaining Balances'!C:C,Recon!B30,'DB Remaining Balances'!G:G)</f>
        <v>239027</v>
      </c>
      <c r="K30" s="90">
        <f t="shared" si="3"/>
        <v>0</v>
      </c>
      <c r="L30" s="89" t="str">
        <f>IF(G30&lt;0,(VLOOKUP(B30,[1]Recon!$B:$H,7,FALSE)),"Prior Year Still Open")</f>
        <v>Prior Year Still Open</v>
      </c>
      <c r="M30" s="89"/>
      <c r="N30" s="91"/>
    </row>
    <row r="31" spans="1:14" x14ac:dyDescent="0.2">
      <c r="A31" s="65" t="s">
        <v>924</v>
      </c>
      <c r="B31" s="76" t="s">
        <v>3315</v>
      </c>
      <c r="C31" s="55" t="s">
        <v>3316</v>
      </c>
      <c r="D31" s="54">
        <f>ROUND(VLOOKUP(B31,'21-22 Allocation'!A:C,3,FALSE),0)</f>
        <v>20912</v>
      </c>
      <c r="E31" s="54">
        <v>0</v>
      </c>
      <c r="F31" s="54">
        <f t="shared" si="1"/>
        <v>20912</v>
      </c>
      <c r="G31" s="54">
        <f>-SUMIF('All 39SD Disbursements'!A:A,Recon!A:A,'All 39SD Disbursements'!G:G)</f>
        <v>0</v>
      </c>
      <c r="H31" s="54">
        <f t="shared" si="0"/>
        <v>20912</v>
      </c>
      <c r="I31" s="63">
        <f t="shared" si="2"/>
        <v>20912</v>
      </c>
      <c r="J31" s="54">
        <f>SUMIF('DB Remaining Balances'!C:C,Recon!B31,'DB Remaining Balances'!G:G)</f>
        <v>20912</v>
      </c>
      <c r="K31" s="64">
        <f t="shared" ref="K31" si="4">I31-J31+M31</f>
        <v>0</v>
      </c>
      <c r="L31" s="89" t="str">
        <f>IF(G31&lt;0,(VLOOKUP(B31,[1]Recon!$B:$H,7,FALSE)),"Prior Year Still Open")</f>
        <v>Prior Year Still Open</v>
      </c>
      <c r="M31" s="54"/>
      <c r="N31" s="74"/>
    </row>
    <row r="32" spans="1:14" s="86" customFormat="1" x14ac:dyDescent="0.2">
      <c r="A32" s="88" t="s">
        <v>41</v>
      </c>
      <c r="B32" s="87" t="s">
        <v>121</v>
      </c>
      <c r="C32" s="88" t="s">
        <v>122</v>
      </c>
      <c r="D32" s="89">
        <f>ROUND(VLOOKUP(B32,'21-22 Allocation'!A:C,3,FALSE),0)</f>
        <v>84355</v>
      </c>
      <c r="E32" s="89">
        <v>0</v>
      </c>
      <c r="F32" s="89">
        <f t="shared" si="1"/>
        <v>84355</v>
      </c>
      <c r="G32" s="89">
        <f>-SUMIF('All 39SD Disbursements'!A:A,Recon!A:A,'All 39SD Disbursements'!G:G)</f>
        <v>-54332.939999999995</v>
      </c>
      <c r="H32" s="89">
        <f t="shared" si="0"/>
        <v>30022.060000000005</v>
      </c>
      <c r="I32" s="89">
        <f t="shared" si="2"/>
        <v>30022.060000000005</v>
      </c>
      <c r="J32" s="89">
        <f>SUMIF('DB Remaining Balances'!C:C,Recon!B32,'DB Remaining Balances'!G:G)</f>
        <v>30022.06</v>
      </c>
      <c r="K32" s="90">
        <f t="shared" si="3"/>
        <v>3.637978807091713E-12</v>
      </c>
      <c r="L32" s="89">
        <f>IF(G32&lt;0,(VLOOKUP(B32,[1]Recon!$B:$H,7,FALSE)),"Prior Year Still Open")</f>
        <v>0</v>
      </c>
      <c r="M32" s="89"/>
      <c r="N32" s="91"/>
    </row>
    <row r="33" spans="1:14" x14ac:dyDescent="0.2">
      <c r="A33" s="55" t="s">
        <v>52</v>
      </c>
      <c r="B33" s="73" t="s">
        <v>123</v>
      </c>
      <c r="C33" s="55" t="s">
        <v>124</v>
      </c>
      <c r="D33" s="54">
        <f>ROUND(VLOOKUP(B33,'21-22 Allocation'!A:C,3,FALSE),0)</f>
        <v>42568</v>
      </c>
      <c r="E33" s="54">
        <v>0</v>
      </c>
      <c r="F33" s="54">
        <f t="shared" si="1"/>
        <v>42568</v>
      </c>
      <c r="G33" s="54">
        <f>-SUMIF('All 39SD Disbursements'!A:A,Recon!A:A,'All 39SD Disbursements'!G:G)</f>
        <v>0</v>
      </c>
      <c r="H33" s="54">
        <f t="shared" si="0"/>
        <v>42568</v>
      </c>
      <c r="I33" s="63">
        <f t="shared" si="2"/>
        <v>42568</v>
      </c>
      <c r="J33" s="54">
        <f>SUMIF('DB Remaining Balances'!C:C,Recon!B33,'DB Remaining Balances'!G:G)</f>
        <v>42568</v>
      </c>
      <c r="K33" s="64">
        <f t="shared" si="3"/>
        <v>0</v>
      </c>
      <c r="L33" s="89" t="str">
        <f>IF(G33&lt;0,(VLOOKUP(B33,[1]Recon!$B:$H,7,FALSE)),"Prior Year Still Open")</f>
        <v>Prior Year Still Open</v>
      </c>
      <c r="M33" s="54"/>
      <c r="N33" s="75"/>
    </row>
    <row r="34" spans="1:14" s="86" customFormat="1" x14ac:dyDescent="0.2">
      <c r="A34" s="88" t="s">
        <v>65</v>
      </c>
      <c r="B34" s="87" t="s">
        <v>125</v>
      </c>
      <c r="C34" s="88" t="s">
        <v>126</v>
      </c>
      <c r="D34" s="89">
        <f>ROUND(VLOOKUP(B34,'21-22 Allocation'!A:C,3,FALSE),0)</f>
        <v>3163</v>
      </c>
      <c r="E34" s="89">
        <v>0</v>
      </c>
      <c r="F34" s="89">
        <f t="shared" si="1"/>
        <v>3163</v>
      </c>
      <c r="G34" s="89">
        <f>-SUMIF('All 39SD Disbursements'!A:A,Recon!A:A,'All 39SD Disbursements'!G:G)</f>
        <v>0</v>
      </c>
      <c r="H34" s="89">
        <f t="shared" ref="H34:H66" si="5">D34+G34</f>
        <v>3163</v>
      </c>
      <c r="I34" s="89">
        <f t="shared" si="2"/>
        <v>3163</v>
      </c>
      <c r="J34" s="89">
        <f>SUMIF('DB Remaining Balances'!C:C,Recon!B34,'DB Remaining Balances'!G:G)</f>
        <v>3163</v>
      </c>
      <c r="K34" s="90">
        <f>I34-J34+M34</f>
        <v>0</v>
      </c>
      <c r="L34" s="89" t="str">
        <f>IF(G34&lt;0,(VLOOKUP(B34,[1]Recon!$B:$H,7,FALSE)),"Prior Year Still Open")</f>
        <v>Prior Year Still Open</v>
      </c>
      <c r="M34" s="89"/>
      <c r="N34" s="91"/>
    </row>
    <row r="35" spans="1:14" x14ac:dyDescent="0.2">
      <c r="A35" s="55" t="s">
        <v>55</v>
      </c>
      <c r="B35" s="73" t="s">
        <v>127</v>
      </c>
      <c r="C35" s="55" t="s">
        <v>128</v>
      </c>
      <c r="D35" s="54">
        <f>ROUND(VLOOKUP(B35,'21-22 Allocation'!A:C,3,FALSE),0)</f>
        <v>6120</v>
      </c>
      <c r="E35" s="54">
        <v>0</v>
      </c>
      <c r="F35" s="54">
        <f t="shared" si="1"/>
        <v>6120</v>
      </c>
      <c r="G35" s="54">
        <f>-SUMIF('All 39SD Disbursements'!A:A,Recon!A:A,'All 39SD Disbursements'!G:G)</f>
        <v>0</v>
      </c>
      <c r="H35" s="54">
        <f t="shared" si="5"/>
        <v>6120</v>
      </c>
      <c r="I35" s="63">
        <f t="shared" si="2"/>
        <v>6120</v>
      </c>
      <c r="J35" s="54">
        <f>SUMIF('DB Remaining Balances'!C:C,Recon!B35,'DB Remaining Balances'!G:G)</f>
        <v>6120</v>
      </c>
      <c r="K35" s="64">
        <f t="shared" si="3"/>
        <v>0</v>
      </c>
      <c r="L35" s="89" t="str">
        <f>IF(G35&lt;0,(VLOOKUP(B35,[1]Recon!$B:$H,7,FALSE)),"Prior Year Still Open")</f>
        <v>Prior Year Still Open</v>
      </c>
      <c r="M35" s="54"/>
      <c r="N35" s="74"/>
    </row>
    <row r="36" spans="1:14" s="86" customFormat="1" x14ac:dyDescent="0.2">
      <c r="A36" s="88" t="s">
        <v>33</v>
      </c>
      <c r="B36" s="87" t="s">
        <v>129</v>
      </c>
      <c r="C36" s="88" t="s">
        <v>130</v>
      </c>
      <c r="D36" s="89">
        <f>ROUND(VLOOKUP(B36,'21-22 Allocation'!A:C,3,FALSE),0)</f>
        <v>67718</v>
      </c>
      <c r="E36" s="89">
        <v>0</v>
      </c>
      <c r="F36" s="89">
        <f t="shared" si="1"/>
        <v>67718</v>
      </c>
      <c r="G36" s="89">
        <f>-SUMIF('All 39SD Disbursements'!A:A,Recon!A:A,'All 39SD Disbursements'!G:G)</f>
        <v>0</v>
      </c>
      <c r="H36" s="89">
        <f t="shared" si="5"/>
        <v>67718</v>
      </c>
      <c r="I36" s="89">
        <f t="shared" si="2"/>
        <v>67718</v>
      </c>
      <c r="J36" s="89">
        <f>SUMIF('DB Remaining Balances'!C:C,Recon!B36,'DB Remaining Balances'!G:G)</f>
        <v>67718</v>
      </c>
      <c r="K36" s="90">
        <f t="shared" si="3"/>
        <v>0</v>
      </c>
      <c r="L36" s="89" t="str">
        <f>IF(G36&lt;0,(VLOOKUP(B36,[1]Recon!$B:$H,7,FALSE)),"Prior Year Still Open")</f>
        <v>Prior Year Still Open</v>
      </c>
      <c r="M36" s="89"/>
      <c r="N36" s="91"/>
    </row>
    <row r="37" spans="1:14" x14ac:dyDescent="0.2">
      <c r="A37" s="55" t="s">
        <v>34</v>
      </c>
      <c r="B37" s="73" t="s">
        <v>131</v>
      </c>
      <c r="C37" s="55" t="s">
        <v>132</v>
      </c>
      <c r="D37" s="54">
        <f>ROUND(VLOOKUP(B37,'21-22 Allocation'!A:C,3,FALSE),0)</f>
        <v>5923</v>
      </c>
      <c r="E37" s="54">
        <v>0</v>
      </c>
      <c r="F37" s="54">
        <f t="shared" si="1"/>
        <v>5923</v>
      </c>
      <c r="G37" s="54">
        <f>-SUMIF('All 39SD Disbursements'!A:A,Recon!A:A,'All 39SD Disbursements'!G:G)</f>
        <v>0</v>
      </c>
      <c r="H37" s="54">
        <f t="shared" si="5"/>
        <v>5923</v>
      </c>
      <c r="I37" s="63">
        <f t="shared" si="2"/>
        <v>5923</v>
      </c>
      <c r="J37" s="54">
        <f>SUMIF('DB Remaining Balances'!C:C,Recon!B37,'DB Remaining Balances'!G:G)</f>
        <v>5923</v>
      </c>
      <c r="K37" s="64">
        <f t="shared" si="3"/>
        <v>0</v>
      </c>
      <c r="L37" s="89" t="str">
        <f>IF(G37&lt;0,(VLOOKUP(B37,[1]Recon!$B:$H,7,FALSE)),"Prior Year Still Open")</f>
        <v>Prior Year Still Open</v>
      </c>
      <c r="M37" s="54"/>
      <c r="N37" s="74"/>
    </row>
    <row r="38" spans="1:14" s="86" customFormat="1" x14ac:dyDescent="0.2">
      <c r="A38" s="88" t="s">
        <v>35</v>
      </c>
      <c r="B38" s="87" t="s">
        <v>133</v>
      </c>
      <c r="C38" s="88" t="s">
        <v>134</v>
      </c>
      <c r="D38" s="89">
        <f>ROUND(VLOOKUP(B38,'21-22 Allocation'!A:C,3,FALSE),0)</f>
        <v>18376</v>
      </c>
      <c r="E38" s="89">
        <v>0</v>
      </c>
      <c r="F38" s="89">
        <f t="shared" si="1"/>
        <v>18376</v>
      </c>
      <c r="G38" s="89">
        <f>-SUMIF('All 39SD Disbursements'!A:A,Recon!A:A,'All 39SD Disbursements'!G:G)</f>
        <v>0</v>
      </c>
      <c r="H38" s="89">
        <f t="shared" si="5"/>
        <v>18376</v>
      </c>
      <c r="I38" s="89">
        <f t="shared" si="2"/>
        <v>18376</v>
      </c>
      <c r="J38" s="89">
        <f>SUMIF('DB Remaining Balances'!C:C,Recon!B38,'DB Remaining Balances'!G:G)</f>
        <v>18376</v>
      </c>
      <c r="K38" s="90">
        <f t="shared" si="3"/>
        <v>0</v>
      </c>
      <c r="L38" s="89" t="str">
        <f>IF(G38&lt;0,(VLOOKUP(B38,[1]Recon!$B:$H,7,FALSE)),"Prior Year Still Open")</f>
        <v>Prior Year Still Open</v>
      </c>
      <c r="M38" s="89"/>
      <c r="N38" s="91"/>
    </row>
    <row r="39" spans="1:14" x14ac:dyDescent="0.2">
      <c r="A39" s="55" t="s">
        <v>23</v>
      </c>
      <c r="B39" s="73" t="s">
        <v>135</v>
      </c>
      <c r="C39" s="55" t="s">
        <v>136</v>
      </c>
      <c r="D39" s="54">
        <f>ROUND(VLOOKUP(B39,'21-22 Allocation'!A:C,3,FALSE),0)</f>
        <v>10215</v>
      </c>
      <c r="E39" s="54">
        <v>0</v>
      </c>
      <c r="F39" s="54">
        <f t="shared" si="1"/>
        <v>10215</v>
      </c>
      <c r="G39" s="54">
        <f>-SUMIF('All 39SD Disbursements'!A:A,Recon!A:A,'All 39SD Disbursements'!G:G)</f>
        <v>0</v>
      </c>
      <c r="H39" s="54">
        <f t="shared" si="5"/>
        <v>10215</v>
      </c>
      <c r="I39" s="63">
        <f t="shared" si="2"/>
        <v>10215</v>
      </c>
      <c r="J39" s="54">
        <f>SUMIF('DB Remaining Balances'!C:C,Recon!B39,'DB Remaining Balances'!G:G)</f>
        <v>10215</v>
      </c>
      <c r="K39" s="64">
        <f>I39-J39+M39</f>
        <v>0</v>
      </c>
      <c r="L39" s="89" t="str">
        <f>IF(G39&lt;0,(VLOOKUP(B39,[1]Recon!$B:$H,7,FALSE)),"Prior Year Still Open")</f>
        <v>Prior Year Still Open</v>
      </c>
      <c r="M39" s="54"/>
      <c r="N39" s="74"/>
    </row>
    <row r="40" spans="1:14" s="86" customFormat="1" x14ac:dyDescent="0.2">
      <c r="A40" s="88" t="s">
        <v>1282</v>
      </c>
      <c r="B40" s="87" t="s">
        <v>3311</v>
      </c>
      <c r="C40" s="88" t="s">
        <v>3312</v>
      </c>
      <c r="D40" s="89">
        <f>ROUND(VLOOKUP(B40,'21-22 Allocation'!A:C,3,FALSE),0)</f>
        <v>4728</v>
      </c>
      <c r="E40" s="89">
        <v>0</v>
      </c>
      <c r="F40" s="89">
        <f t="shared" si="1"/>
        <v>4728</v>
      </c>
      <c r="G40" s="89">
        <f>-SUMIF('All 39SD Disbursements'!A:A,Recon!A:A,'All 39SD Disbursements'!G:G)</f>
        <v>0</v>
      </c>
      <c r="H40" s="89">
        <f t="shared" si="5"/>
        <v>4728</v>
      </c>
      <c r="I40" s="89">
        <f t="shared" si="2"/>
        <v>4728</v>
      </c>
      <c r="J40" s="89">
        <f>SUMIF('DB Remaining Balances'!C:C,Recon!B40,'DB Remaining Balances'!G:G)</f>
        <v>4728</v>
      </c>
      <c r="K40" s="90">
        <f t="shared" ref="K40" si="6">I40-J40+M40</f>
        <v>0</v>
      </c>
      <c r="L40" s="89" t="str">
        <f>IF(G40&lt;0,(VLOOKUP(B40,[1]Recon!$B:$H,7,FALSE)),"Prior Year Still Open")</f>
        <v>Prior Year Still Open</v>
      </c>
      <c r="M40" s="89"/>
      <c r="N40" s="91"/>
    </row>
    <row r="41" spans="1:14" x14ac:dyDescent="0.2">
      <c r="A41" s="55" t="s">
        <v>42</v>
      </c>
      <c r="B41" s="73" t="s">
        <v>137</v>
      </c>
      <c r="C41" s="55" t="s">
        <v>138</v>
      </c>
      <c r="D41" s="54">
        <f>ROUND(VLOOKUP(B41,'21-22 Allocation'!A:C,3,FALSE),0)</f>
        <v>52784</v>
      </c>
      <c r="E41" s="54">
        <v>0</v>
      </c>
      <c r="F41" s="54">
        <f t="shared" si="1"/>
        <v>52784</v>
      </c>
      <c r="G41" s="54">
        <f>-SUMIF('All 39SD Disbursements'!A:A,Recon!A:A,'All 39SD Disbursements'!G:G)</f>
        <v>0</v>
      </c>
      <c r="H41" s="54">
        <f t="shared" si="5"/>
        <v>52784</v>
      </c>
      <c r="I41" s="63">
        <f t="shared" si="2"/>
        <v>52784</v>
      </c>
      <c r="J41" s="54">
        <f>SUMIF('DB Remaining Balances'!C:C,Recon!B41,'DB Remaining Balances'!G:G)</f>
        <v>52784</v>
      </c>
      <c r="K41" s="64">
        <f t="shared" si="3"/>
        <v>0</v>
      </c>
      <c r="L41" s="89" t="str">
        <f>IF(G41&lt;0,(VLOOKUP(B41,[1]Recon!$B:$H,7,FALSE)),"Prior Year Still Open")</f>
        <v>Prior Year Still Open</v>
      </c>
      <c r="M41" s="54"/>
      <c r="N41" s="75"/>
    </row>
    <row r="42" spans="1:14" s="86" customFormat="1" x14ac:dyDescent="0.2">
      <c r="A42" s="88" t="s">
        <v>43</v>
      </c>
      <c r="B42" s="87" t="s">
        <v>139</v>
      </c>
      <c r="C42" s="88" t="s">
        <v>140</v>
      </c>
      <c r="D42" s="89">
        <f>ROUND(VLOOKUP(B42,'21-22 Allocation'!A:C,3,FALSE),0)</f>
        <v>30886</v>
      </c>
      <c r="E42" s="89">
        <v>0</v>
      </c>
      <c r="F42" s="89">
        <f t="shared" si="1"/>
        <v>30886</v>
      </c>
      <c r="G42" s="89">
        <f>-SUMIF('All 39SD Disbursements'!A:A,Recon!A:A,'All 39SD Disbursements'!G:G)</f>
        <v>-20908.900000000001</v>
      </c>
      <c r="H42" s="89">
        <f t="shared" si="5"/>
        <v>9977.0999999999985</v>
      </c>
      <c r="I42" s="89">
        <f t="shared" si="2"/>
        <v>9977.0999999999985</v>
      </c>
      <c r="J42" s="89">
        <f>SUMIF('DB Remaining Balances'!C:C,Recon!B42,'DB Remaining Balances'!G:G)</f>
        <v>9977.1</v>
      </c>
      <c r="K42" s="90">
        <f t="shared" si="3"/>
        <v>-1.8189894035458565E-12</v>
      </c>
      <c r="L42" s="89">
        <f>IF(G42&lt;0,(VLOOKUP(B42,[1]Recon!$B:$H,7,FALSE)),"Prior Year Still Open")</f>
        <v>0</v>
      </c>
      <c r="M42" s="89"/>
      <c r="N42" s="91"/>
    </row>
    <row r="43" spans="1:14" s="86" customFormat="1" x14ac:dyDescent="0.2">
      <c r="A43" s="94" t="s">
        <v>757</v>
      </c>
      <c r="B43" s="87" t="s">
        <v>3455</v>
      </c>
      <c r="C43" s="88" t="s">
        <v>3456</v>
      </c>
      <c r="D43" s="89">
        <f>ROUND(VLOOKUP(B43,'21-22 Allocation'!A:C,3,FALSE),0)</f>
        <v>16181</v>
      </c>
      <c r="E43" s="89">
        <v>0</v>
      </c>
      <c r="F43" s="89">
        <f t="shared" ref="F43" si="7">D43-E43</f>
        <v>16181</v>
      </c>
      <c r="G43" s="89">
        <f>-SUMIF('All 39SD Disbursements'!A:A,Recon!A:A,'All 39SD Disbursements'!G:G)</f>
        <v>0</v>
      </c>
      <c r="H43" s="89">
        <f t="shared" ref="H43" si="8">D43+G43</f>
        <v>16181</v>
      </c>
      <c r="I43" s="89">
        <f t="shared" ref="I43" si="9">F43+G43</f>
        <v>16181</v>
      </c>
      <c r="J43" s="89">
        <f>SUMIF('DB Remaining Balances'!C:C,Recon!B43,'DB Remaining Balances'!G:G)</f>
        <v>16181</v>
      </c>
      <c r="K43" s="90">
        <f t="shared" ref="K43" si="10">I43-J43+M43</f>
        <v>0</v>
      </c>
      <c r="L43" s="89" t="str">
        <f>IF(G43&lt;0,(VLOOKUP(B43,[1]Recon!$B:$H,7,FALSE)),"Prior Year Still Open")</f>
        <v>Prior Year Still Open</v>
      </c>
      <c r="M43" s="89"/>
      <c r="N43" s="91"/>
    </row>
    <row r="44" spans="1:14" x14ac:dyDescent="0.2">
      <c r="A44" s="55" t="s">
        <v>1439</v>
      </c>
      <c r="B44" s="73" t="s">
        <v>3313</v>
      </c>
      <c r="C44" s="55" t="s">
        <v>3314</v>
      </c>
      <c r="D44" s="54">
        <f>ROUND(VLOOKUP(B44,'21-22 Allocation'!A:C,3,FALSE),0)</f>
        <v>9891</v>
      </c>
      <c r="E44" s="54">
        <v>0</v>
      </c>
      <c r="F44" s="54">
        <f t="shared" si="1"/>
        <v>9891</v>
      </c>
      <c r="G44" s="54">
        <f>-SUMIF('All 39SD Disbursements'!A:A,Recon!A:A,'All 39SD Disbursements'!G:G)</f>
        <v>-6697</v>
      </c>
      <c r="H44" s="54">
        <f t="shared" si="5"/>
        <v>3194</v>
      </c>
      <c r="I44" s="63">
        <f t="shared" si="2"/>
        <v>3194</v>
      </c>
      <c r="J44" s="54">
        <f>SUMIF('DB Remaining Balances'!C:C,Recon!B44,'DB Remaining Balances'!G:G)</f>
        <v>3194</v>
      </c>
      <c r="K44" s="64">
        <f t="shared" ref="K44" si="11">I44-J44+M44</f>
        <v>0</v>
      </c>
      <c r="L44" s="89">
        <f>IF(G44&lt;0,(VLOOKUP(B44,[1]Recon!$B:$H,7,FALSE)),"Prior Year Still Open")</f>
        <v>0</v>
      </c>
      <c r="M44" s="54"/>
      <c r="N44" s="75"/>
    </row>
    <row r="45" spans="1:14" s="86" customFormat="1" x14ac:dyDescent="0.2">
      <c r="A45" s="88" t="s">
        <v>59</v>
      </c>
      <c r="B45" s="87" t="s">
        <v>141</v>
      </c>
      <c r="C45" s="88" t="s">
        <v>142</v>
      </c>
      <c r="D45" s="89">
        <f>ROUND(VLOOKUP(B45,'21-22 Allocation'!A:C,3,FALSE),0)</f>
        <v>19895</v>
      </c>
      <c r="E45" s="89">
        <v>0</v>
      </c>
      <c r="F45" s="89">
        <f t="shared" si="1"/>
        <v>19895</v>
      </c>
      <c r="G45" s="89">
        <f>-SUMIF('All 39SD Disbursements'!A:A,Recon!A:A,'All 39SD Disbursements'!G:G)</f>
        <v>-18731.64</v>
      </c>
      <c r="H45" s="89">
        <f t="shared" si="5"/>
        <v>1163.3600000000006</v>
      </c>
      <c r="I45" s="89">
        <f t="shared" si="2"/>
        <v>1163.3600000000006</v>
      </c>
      <c r="J45" s="89">
        <f>SUMIF('DB Remaining Balances'!C:C,Recon!B45,'DB Remaining Balances'!G:G)</f>
        <v>1163.3599999999999</v>
      </c>
      <c r="K45" s="90">
        <f t="shared" si="3"/>
        <v>6.8212102632969618E-13</v>
      </c>
      <c r="L45" s="89">
        <f>IF(G45&lt;0,(VLOOKUP(B45,[1]Recon!$B:$H,7,FALSE)),"Prior Year Still Open")</f>
        <v>0</v>
      </c>
      <c r="M45" s="89"/>
      <c r="N45" s="91"/>
    </row>
    <row r="46" spans="1:14" x14ac:dyDescent="0.2">
      <c r="A46" s="55" t="s">
        <v>29</v>
      </c>
      <c r="B46" s="73" t="s">
        <v>143</v>
      </c>
      <c r="C46" s="55" t="s">
        <v>144</v>
      </c>
      <c r="D46" s="54">
        <f>ROUND(VLOOKUP(B46,'21-22 Allocation'!A:C,3,FALSE),0)</f>
        <v>10287</v>
      </c>
      <c r="E46" s="54">
        <v>0</v>
      </c>
      <c r="F46" s="54">
        <f t="shared" si="1"/>
        <v>10287</v>
      </c>
      <c r="G46" s="54">
        <f>-SUMIF('All 39SD Disbursements'!A:A,Recon!A:A,'All 39SD Disbursements'!G:G)</f>
        <v>0</v>
      </c>
      <c r="H46" s="54">
        <f t="shared" si="5"/>
        <v>10287</v>
      </c>
      <c r="I46" s="63">
        <f t="shared" si="2"/>
        <v>10287</v>
      </c>
      <c r="J46" s="54">
        <f>SUMIF('DB Remaining Balances'!C:C,Recon!B46,'DB Remaining Balances'!G:G)</f>
        <v>10287</v>
      </c>
      <c r="K46" s="64">
        <f t="shared" si="3"/>
        <v>0</v>
      </c>
      <c r="L46" s="89" t="str">
        <f>IF(G46&lt;0,(VLOOKUP(B46,[1]Recon!$B:$H,7,FALSE)),"Prior Year Still Open")</f>
        <v>Prior Year Still Open</v>
      </c>
      <c r="M46" s="54"/>
      <c r="N46" s="74"/>
    </row>
    <row r="47" spans="1:14" s="86" customFormat="1" x14ac:dyDescent="0.2">
      <c r="A47" s="88" t="s">
        <v>25</v>
      </c>
      <c r="B47" s="87" t="s">
        <v>145</v>
      </c>
      <c r="C47" s="88" t="s">
        <v>146</v>
      </c>
      <c r="D47" s="89">
        <f>ROUND(VLOOKUP(B47,'21-22 Allocation'!A:C,3,FALSE),0)</f>
        <v>72183</v>
      </c>
      <c r="E47" s="89">
        <v>0</v>
      </c>
      <c r="F47" s="89">
        <f t="shared" si="1"/>
        <v>72183</v>
      </c>
      <c r="G47" s="89">
        <f>-SUMIF('All 39SD Disbursements'!A:A,Recon!A:A,'All 39SD Disbursements'!G:G)</f>
        <v>0</v>
      </c>
      <c r="H47" s="89">
        <f t="shared" si="5"/>
        <v>72183</v>
      </c>
      <c r="I47" s="89">
        <f t="shared" si="2"/>
        <v>72183</v>
      </c>
      <c r="J47" s="89">
        <f>SUMIF('DB Remaining Balances'!C:C,Recon!B47,'DB Remaining Balances'!G:G)</f>
        <v>72183</v>
      </c>
      <c r="K47" s="90">
        <f t="shared" si="3"/>
        <v>0</v>
      </c>
      <c r="L47" s="89" t="str">
        <f>IF(G47&lt;0,(VLOOKUP(B47,[1]Recon!$B:$H,7,FALSE)),"Prior Year Still Open")</f>
        <v>Prior Year Still Open</v>
      </c>
      <c r="M47" s="89"/>
      <c r="N47" s="91"/>
    </row>
    <row r="48" spans="1:14" x14ac:dyDescent="0.2">
      <c r="A48" s="55" t="s">
        <v>20</v>
      </c>
      <c r="B48" s="73" t="s">
        <v>147</v>
      </c>
      <c r="C48" s="55" t="s">
        <v>148</v>
      </c>
      <c r="D48" s="54">
        <f>ROUND(VLOOKUP(B48,'21-22 Allocation'!A:C,3,FALSE),0)</f>
        <v>31839</v>
      </c>
      <c r="E48" s="54">
        <v>0</v>
      </c>
      <c r="F48" s="54">
        <f t="shared" si="1"/>
        <v>31839</v>
      </c>
      <c r="G48" s="54">
        <f>-SUMIF('All 39SD Disbursements'!A:A,Recon!A:A,'All 39SD Disbursements'!G:G)</f>
        <v>-17002.32</v>
      </c>
      <c r="H48" s="54">
        <f t="shared" si="5"/>
        <v>14836.68</v>
      </c>
      <c r="I48" s="63">
        <f t="shared" si="2"/>
        <v>14836.68</v>
      </c>
      <c r="J48" s="54">
        <f>SUMIF('DB Remaining Balances'!C:C,Recon!B48,'DB Remaining Balances'!G:G)</f>
        <v>14836.68</v>
      </c>
      <c r="K48" s="64">
        <f t="shared" si="3"/>
        <v>0</v>
      </c>
      <c r="L48" s="89">
        <f>IF(G48&lt;0,(VLOOKUP(B48,[1]Recon!$B:$H,7,FALSE)),"Prior Year Still Open")</f>
        <v>0</v>
      </c>
      <c r="M48" s="54"/>
      <c r="N48" s="74"/>
    </row>
    <row r="49" spans="1:14" x14ac:dyDescent="0.2">
      <c r="A49" s="55" t="s">
        <v>3254</v>
      </c>
      <c r="B49" s="73" t="s">
        <v>3424</v>
      </c>
      <c r="C49" s="55" t="s">
        <v>3442</v>
      </c>
      <c r="D49" s="54">
        <f>ROUND(VLOOKUP(B49,'21-22 Allocation'!A:C,3,FALSE),0)</f>
        <v>13148</v>
      </c>
      <c r="E49" s="54">
        <v>0</v>
      </c>
      <c r="F49" s="54">
        <f t="shared" si="1"/>
        <v>13148</v>
      </c>
      <c r="G49" s="54">
        <f>-SUMIF('All 39SD Disbursements'!A:A,Recon!A:A,'All 39SD Disbursements'!G:G)</f>
        <v>0</v>
      </c>
      <c r="H49" s="54">
        <f t="shared" si="5"/>
        <v>13148</v>
      </c>
      <c r="I49" s="63">
        <f t="shared" si="2"/>
        <v>13148</v>
      </c>
      <c r="J49" s="54">
        <f>SUMIF('DB Remaining Balances'!C:C,Recon!B49,'DB Remaining Balances'!G:G)</f>
        <v>13148</v>
      </c>
      <c r="K49" s="64">
        <f t="shared" ref="K49" si="12">I49-J49+M49</f>
        <v>0</v>
      </c>
      <c r="L49" s="89" t="str">
        <f>IF(G49&lt;0,(VLOOKUP(B49,[1]Recon!$B:$H,7,FALSE)),"Prior Year Still Open")</f>
        <v>Prior Year Still Open</v>
      </c>
      <c r="M49" s="54"/>
      <c r="N49" s="74"/>
    </row>
    <row r="50" spans="1:14" s="86" customFormat="1" x14ac:dyDescent="0.2">
      <c r="A50" s="88" t="s">
        <v>36</v>
      </c>
      <c r="B50" s="87" t="s">
        <v>149</v>
      </c>
      <c r="C50" s="88" t="s">
        <v>150</v>
      </c>
      <c r="D50" s="89">
        <f>ROUND(VLOOKUP(B50,'21-22 Allocation'!A:C,3,FALSE),0)</f>
        <v>5049</v>
      </c>
      <c r="E50" s="89">
        <v>0</v>
      </c>
      <c r="F50" s="89">
        <f t="shared" si="1"/>
        <v>5049</v>
      </c>
      <c r="G50" s="89">
        <f>-SUMIF('All 39SD Disbursements'!A:A,Recon!A:A,'All 39SD Disbursements'!G:G)</f>
        <v>-5049</v>
      </c>
      <c r="H50" s="89">
        <f t="shared" si="5"/>
        <v>0</v>
      </c>
      <c r="I50" s="89">
        <f t="shared" si="2"/>
        <v>0</v>
      </c>
      <c r="J50" s="89">
        <f>SUMIF('DB Remaining Balances'!C:C,Recon!B50,'DB Remaining Balances'!G:G)</f>
        <v>0</v>
      </c>
      <c r="K50" s="90">
        <f t="shared" si="3"/>
        <v>0</v>
      </c>
      <c r="L50" s="89">
        <f>IF(G50&lt;0,(VLOOKUP(B50,[1]Recon!$B:$H,7,FALSE)),"Prior Year Still Open")</f>
        <v>0</v>
      </c>
      <c r="M50" s="89"/>
      <c r="N50" s="91"/>
    </row>
    <row r="51" spans="1:14" x14ac:dyDescent="0.2">
      <c r="A51" s="55" t="s">
        <v>37</v>
      </c>
      <c r="B51" s="73" t="s">
        <v>151</v>
      </c>
      <c r="C51" s="55" t="s">
        <v>152</v>
      </c>
      <c r="D51" s="54">
        <f>ROUND(VLOOKUP(B51,'21-22 Allocation'!A:C,3,FALSE),0)</f>
        <v>10879</v>
      </c>
      <c r="E51" s="54">
        <v>0</v>
      </c>
      <c r="F51" s="54">
        <f t="shared" si="1"/>
        <v>10879</v>
      </c>
      <c r="G51" s="54">
        <f>-SUMIF('All 39SD Disbursements'!A:A,Recon!A:A,'All 39SD Disbursements'!G:G)</f>
        <v>-6737</v>
      </c>
      <c r="H51" s="54">
        <f t="shared" si="5"/>
        <v>4142</v>
      </c>
      <c r="I51" s="63">
        <f t="shared" si="2"/>
        <v>4142</v>
      </c>
      <c r="J51" s="54">
        <f>SUMIF('DB Remaining Balances'!C:C,Recon!B51,'DB Remaining Balances'!G:G)</f>
        <v>4142</v>
      </c>
      <c r="K51" s="64">
        <f t="shared" si="3"/>
        <v>0</v>
      </c>
      <c r="L51" s="89">
        <f>IF(G51&lt;0,(VLOOKUP(B51,[1]Recon!$B:$H,7,FALSE)),"Prior Year Still Open")</f>
        <v>0</v>
      </c>
      <c r="M51" s="54"/>
      <c r="N51" s="74"/>
    </row>
    <row r="52" spans="1:14" s="86" customFormat="1" x14ac:dyDescent="0.2">
      <c r="A52" s="88" t="s">
        <v>38</v>
      </c>
      <c r="B52" s="87" t="s">
        <v>153</v>
      </c>
      <c r="C52" s="88" t="s">
        <v>154</v>
      </c>
      <c r="D52" s="89">
        <f>ROUND(VLOOKUP(B52,'21-22 Allocation'!A:C,3,FALSE),0)</f>
        <v>15185</v>
      </c>
      <c r="E52" s="89">
        <v>0</v>
      </c>
      <c r="F52" s="89">
        <f t="shared" si="1"/>
        <v>15185</v>
      </c>
      <c r="G52" s="89">
        <f>-SUMIF('All 39SD Disbursements'!A:A,Recon!A:A,'All 39SD Disbursements'!G:G)</f>
        <v>-9072.42</v>
      </c>
      <c r="H52" s="89">
        <f t="shared" si="5"/>
        <v>6112.58</v>
      </c>
      <c r="I52" s="89">
        <f t="shared" si="2"/>
        <v>6112.58</v>
      </c>
      <c r="J52" s="89">
        <f>SUMIF('DB Remaining Balances'!C:C,Recon!B52,'DB Remaining Balances'!G:G)</f>
        <v>6112.58</v>
      </c>
      <c r="K52" s="90">
        <f t="shared" si="3"/>
        <v>0</v>
      </c>
      <c r="L52" s="89">
        <f>IF(G52&lt;0,(VLOOKUP(B52,[1]Recon!$B:$H,7,FALSE)),"Prior Year Still Open")</f>
        <v>0</v>
      </c>
      <c r="M52" s="89"/>
      <c r="N52" s="91"/>
    </row>
    <row r="53" spans="1:14" x14ac:dyDescent="0.2">
      <c r="A53" s="55" t="s">
        <v>39</v>
      </c>
      <c r="B53" s="73" t="s">
        <v>155</v>
      </c>
      <c r="C53" s="55" t="s">
        <v>156</v>
      </c>
      <c r="D53" s="54">
        <f>ROUND(VLOOKUP(B53,'21-22 Allocation'!A:C,3,FALSE),0)</f>
        <v>14350</v>
      </c>
      <c r="E53" s="54">
        <v>0</v>
      </c>
      <c r="F53" s="54">
        <f t="shared" si="1"/>
        <v>14350</v>
      </c>
      <c r="G53" s="54">
        <f>-SUMIF('All 39SD Disbursements'!A:A,Recon!A:A,'All 39SD Disbursements'!G:G)</f>
        <v>0</v>
      </c>
      <c r="H53" s="54">
        <f t="shared" si="5"/>
        <v>14350</v>
      </c>
      <c r="I53" s="63">
        <f t="shared" si="2"/>
        <v>14350</v>
      </c>
      <c r="J53" s="54">
        <f>SUMIF('DB Remaining Balances'!C:C,Recon!B53,'DB Remaining Balances'!G:G)</f>
        <v>14350</v>
      </c>
      <c r="K53" s="64">
        <f t="shared" si="3"/>
        <v>0</v>
      </c>
      <c r="L53" s="89" t="str">
        <f>IF(G53&lt;0,(VLOOKUP(B53,[1]Recon!$B:$H,7,FALSE)),"Prior Year Still Open")</f>
        <v>Prior Year Still Open</v>
      </c>
      <c r="M53" s="54"/>
      <c r="N53" s="74"/>
    </row>
    <row r="54" spans="1:14" s="86" customFormat="1" x14ac:dyDescent="0.2">
      <c r="A54" s="88" t="s">
        <v>40</v>
      </c>
      <c r="B54" s="87" t="s">
        <v>157</v>
      </c>
      <c r="C54" s="88" t="s">
        <v>158</v>
      </c>
      <c r="D54" s="89">
        <f>ROUND(VLOOKUP(B54,'21-22 Allocation'!A:C,3,FALSE),0)</f>
        <v>13730</v>
      </c>
      <c r="E54" s="89">
        <v>0</v>
      </c>
      <c r="F54" s="89">
        <f t="shared" si="1"/>
        <v>13730</v>
      </c>
      <c r="G54" s="89">
        <f>-SUMIF('All 39SD Disbursements'!A:A,Recon!A:A,'All 39SD Disbursements'!G:G)</f>
        <v>-11442.17</v>
      </c>
      <c r="H54" s="89">
        <f t="shared" si="5"/>
        <v>2287.83</v>
      </c>
      <c r="I54" s="89">
        <f t="shared" si="2"/>
        <v>2287.83</v>
      </c>
      <c r="J54" s="89">
        <f>SUMIF('DB Remaining Balances'!C:C,Recon!B54,'DB Remaining Balances'!G:G)</f>
        <v>2287.83</v>
      </c>
      <c r="K54" s="90">
        <f t="shared" si="3"/>
        <v>0</v>
      </c>
      <c r="L54" s="89">
        <f>IF(G54&lt;0,(VLOOKUP(B54,[1]Recon!$B:$H,7,FALSE)),"Prior Year Still Open")</f>
        <v>0</v>
      </c>
      <c r="M54" s="89"/>
      <c r="N54" s="91"/>
    </row>
    <row r="55" spans="1:14" x14ac:dyDescent="0.2">
      <c r="A55" s="55" t="s">
        <v>46</v>
      </c>
      <c r="B55" s="73" t="s">
        <v>159</v>
      </c>
      <c r="C55" s="55" t="s">
        <v>160</v>
      </c>
      <c r="D55" s="54">
        <f>ROUND(VLOOKUP(B55,'21-22 Allocation'!A:C,3,FALSE),0)</f>
        <v>24190</v>
      </c>
      <c r="E55" s="54">
        <v>0</v>
      </c>
      <c r="F55" s="54">
        <f t="shared" si="1"/>
        <v>24190</v>
      </c>
      <c r="G55" s="54">
        <f>-SUMIF('All 39SD Disbursements'!A:A,Recon!A:A,'All 39SD Disbursements'!G:G)</f>
        <v>0</v>
      </c>
      <c r="H55" s="54">
        <f t="shared" si="5"/>
        <v>24190</v>
      </c>
      <c r="I55" s="63">
        <f t="shared" si="2"/>
        <v>24190</v>
      </c>
      <c r="J55" s="54">
        <f>SUMIF('DB Remaining Balances'!C:C,Recon!B55,'DB Remaining Balances'!G:G)</f>
        <v>24190</v>
      </c>
      <c r="K55" s="64">
        <f t="shared" si="3"/>
        <v>0</v>
      </c>
      <c r="L55" s="89" t="str">
        <f>IF(G55&lt;0,(VLOOKUP(B55,[1]Recon!$B:$H,7,FALSE)),"Prior Year Still Open")</f>
        <v>Prior Year Still Open</v>
      </c>
      <c r="M55" s="54"/>
      <c r="N55" s="74"/>
    </row>
    <row r="56" spans="1:14" s="86" customFormat="1" x14ac:dyDescent="0.2">
      <c r="A56" s="88" t="s">
        <v>47</v>
      </c>
      <c r="B56" s="87" t="s">
        <v>161</v>
      </c>
      <c r="C56" s="88" t="s">
        <v>162</v>
      </c>
      <c r="D56" s="89">
        <f>ROUND(VLOOKUP(B56,'21-22 Allocation'!A:C,3,FALSE),0)</f>
        <v>24249</v>
      </c>
      <c r="E56" s="89">
        <v>0</v>
      </c>
      <c r="F56" s="89">
        <f t="shared" si="1"/>
        <v>24249</v>
      </c>
      <c r="G56" s="89">
        <f>-SUMIF('All 39SD Disbursements'!A:A,Recon!A:A,'All 39SD Disbursements'!G:G)</f>
        <v>-15530.759999999998</v>
      </c>
      <c r="H56" s="89">
        <f t="shared" si="5"/>
        <v>8718.2400000000016</v>
      </c>
      <c r="I56" s="89">
        <f t="shared" si="2"/>
        <v>8718.2400000000016</v>
      </c>
      <c r="J56" s="89">
        <f>SUMIF('DB Remaining Balances'!C:C,Recon!B56,'DB Remaining Balances'!G:G)</f>
        <v>8718.24</v>
      </c>
      <c r="K56" s="90">
        <f t="shared" si="3"/>
        <v>1.8189894035458565E-12</v>
      </c>
      <c r="L56" s="89">
        <f>IF(G56&lt;0,(VLOOKUP(B56,[1]Recon!$B:$H,7,FALSE)),"Prior Year Still Open")</f>
        <v>0</v>
      </c>
      <c r="M56" s="89"/>
      <c r="N56" s="91"/>
    </row>
    <row r="57" spans="1:14" x14ac:dyDescent="0.2">
      <c r="A57" s="55" t="s">
        <v>48</v>
      </c>
      <c r="B57" s="73" t="s">
        <v>163</v>
      </c>
      <c r="C57" s="55" t="s">
        <v>164</v>
      </c>
      <c r="D57" s="54">
        <f>ROUND(VLOOKUP(B57,'21-22 Allocation'!A:C,3,FALSE),0)</f>
        <v>17486</v>
      </c>
      <c r="E57" s="54">
        <v>0</v>
      </c>
      <c r="F57" s="54">
        <f t="shared" si="1"/>
        <v>17486</v>
      </c>
      <c r="G57" s="54">
        <f>-SUMIF('All 39SD Disbursements'!A:A,Recon!A:A,'All 39SD Disbursements'!G:G)</f>
        <v>0</v>
      </c>
      <c r="H57" s="54">
        <f t="shared" si="5"/>
        <v>17486</v>
      </c>
      <c r="I57" s="63">
        <f t="shared" si="2"/>
        <v>17486</v>
      </c>
      <c r="J57" s="54">
        <f>SUMIF('DB Remaining Balances'!C:C,Recon!B57,'DB Remaining Balances'!G:G)</f>
        <v>17486</v>
      </c>
      <c r="K57" s="64">
        <f t="shared" si="3"/>
        <v>0</v>
      </c>
      <c r="L57" s="89" t="str">
        <f>IF(G57&lt;0,(VLOOKUP(B57,[1]Recon!$B:$H,7,FALSE)),"Prior Year Still Open")</f>
        <v>Prior Year Still Open</v>
      </c>
      <c r="M57" s="54"/>
      <c r="N57" s="74"/>
    </row>
    <row r="58" spans="1:14" s="86" customFormat="1" x14ac:dyDescent="0.2">
      <c r="A58" s="88" t="s">
        <v>50</v>
      </c>
      <c r="B58" s="87" t="s">
        <v>165</v>
      </c>
      <c r="C58" s="88" t="s">
        <v>166</v>
      </c>
      <c r="D58" s="89">
        <f>ROUND(VLOOKUP(B58,'21-22 Allocation'!A:C,3,FALSE),0)</f>
        <v>13563</v>
      </c>
      <c r="E58" s="89">
        <v>0</v>
      </c>
      <c r="F58" s="89">
        <f t="shared" si="1"/>
        <v>13563</v>
      </c>
      <c r="G58" s="89">
        <f>-SUMIF('All 39SD Disbursements'!A:A,Recon!A:A,'All 39SD Disbursements'!G:G)</f>
        <v>0</v>
      </c>
      <c r="H58" s="89">
        <f t="shared" si="5"/>
        <v>13563</v>
      </c>
      <c r="I58" s="89">
        <f t="shared" si="2"/>
        <v>13563</v>
      </c>
      <c r="J58" s="89">
        <f>SUMIF('DB Remaining Balances'!C:C,Recon!B58,'DB Remaining Balances'!G:G)</f>
        <v>13563</v>
      </c>
      <c r="K58" s="90">
        <f t="shared" si="3"/>
        <v>0</v>
      </c>
      <c r="L58" s="89" t="str">
        <f>IF(G58&lt;0,(VLOOKUP(B58,[1]Recon!$B:$H,7,FALSE)),"Prior Year Still Open")</f>
        <v>Prior Year Still Open</v>
      </c>
      <c r="M58" s="89"/>
      <c r="N58" s="91"/>
    </row>
    <row r="59" spans="1:14" x14ac:dyDescent="0.2">
      <c r="A59" s="55" t="s">
        <v>51</v>
      </c>
      <c r="B59" s="73" t="s">
        <v>167</v>
      </c>
      <c r="C59" s="55" t="s">
        <v>168</v>
      </c>
      <c r="D59" s="54">
        <f>ROUND(VLOOKUP(B59,'21-22 Allocation'!A:C,3,FALSE),0)</f>
        <v>9719</v>
      </c>
      <c r="E59" s="54">
        <v>0</v>
      </c>
      <c r="F59" s="54">
        <f t="shared" si="1"/>
        <v>9719</v>
      </c>
      <c r="G59" s="54">
        <f>-SUMIF('All 39SD Disbursements'!A:A,Recon!A:A,'All 39SD Disbursements'!G:G)</f>
        <v>0</v>
      </c>
      <c r="H59" s="54">
        <f t="shared" si="5"/>
        <v>9719</v>
      </c>
      <c r="I59" s="63">
        <f t="shared" si="2"/>
        <v>9719</v>
      </c>
      <c r="J59" s="54">
        <f>SUMIF('DB Remaining Balances'!C:C,Recon!B59,'DB Remaining Balances'!G:G)</f>
        <v>9719</v>
      </c>
      <c r="K59" s="64">
        <f t="shared" si="3"/>
        <v>0</v>
      </c>
      <c r="L59" s="89" t="str">
        <f>IF(G59&lt;0,(VLOOKUP(B59,[1]Recon!$B:$H,7,FALSE)),"Prior Year Still Open")</f>
        <v>Prior Year Still Open</v>
      </c>
      <c r="M59" s="54"/>
      <c r="N59" s="74"/>
    </row>
    <row r="60" spans="1:14" s="86" customFormat="1" x14ac:dyDescent="0.2">
      <c r="A60" s="88" t="s">
        <v>53</v>
      </c>
      <c r="B60" s="87" t="s">
        <v>169</v>
      </c>
      <c r="C60" s="88" t="s">
        <v>170</v>
      </c>
      <c r="D60" s="89">
        <f>ROUND(VLOOKUP(B60,'21-22 Allocation'!A:C,3,FALSE),0)</f>
        <v>4990</v>
      </c>
      <c r="E60" s="89">
        <v>0</v>
      </c>
      <c r="F60" s="89">
        <f t="shared" si="1"/>
        <v>4990</v>
      </c>
      <c r="G60" s="89">
        <f>-SUMIF('All 39SD Disbursements'!A:A,Recon!A:A,'All 39SD Disbursements'!G:G)</f>
        <v>0</v>
      </c>
      <c r="H60" s="89">
        <f t="shared" si="5"/>
        <v>4990</v>
      </c>
      <c r="I60" s="89">
        <f t="shared" si="2"/>
        <v>4990</v>
      </c>
      <c r="J60" s="89">
        <f>SUMIF('DB Remaining Balances'!C:C,Recon!B60,'DB Remaining Balances'!G:G)</f>
        <v>4990</v>
      </c>
      <c r="K60" s="90">
        <f t="shared" si="3"/>
        <v>0</v>
      </c>
      <c r="L60" s="89" t="str">
        <f>IF(G60&lt;0,(VLOOKUP(B60,[1]Recon!$B:$H,7,FALSE)),"Prior Year Still Open")</f>
        <v>Prior Year Still Open</v>
      </c>
      <c r="M60" s="89"/>
      <c r="N60" s="91"/>
    </row>
    <row r="61" spans="1:14" x14ac:dyDescent="0.2">
      <c r="A61" s="55" t="s">
        <v>12</v>
      </c>
      <c r="B61" s="73" t="s">
        <v>171</v>
      </c>
      <c r="C61" s="55" t="s">
        <v>172</v>
      </c>
      <c r="D61" s="54">
        <f>ROUND(VLOOKUP(B61,'21-22 Allocation'!A:C,3,FALSE),0)</f>
        <v>25434</v>
      </c>
      <c r="E61" s="54">
        <v>0</v>
      </c>
      <c r="F61" s="54">
        <f t="shared" si="1"/>
        <v>25434</v>
      </c>
      <c r="G61" s="54">
        <f>-SUMIF('All 39SD Disbursements'!A:A,Recon!A:A,'All 39SD Disbursements'!G:G)</f>
        <v>0</v>
      </c>
      <c r="H61" s="54">
        <f t="shared" si="5"/>
        <v>25434</v>
      </c>
      <c r="I61" s="63">
        <f t="shared" si="2"/>
        <v>25434</v>
      </c>
      <c r="J61" s="54">
        <f>SUMIF('DB Remaining Balances'!C:C,Recon!B61,'DB Remaining Balances'!G:G)</f>
        <v>25434</v>
      </c>
      <c r="K61" s="64">
        <f t="shared" si="3"/>
        <v>0</v>
      </c>
      <c r="L61" s="89" t="str">
        <f>IF(G61&lt;0,(VLOOKUP(B61,[1]Recon!$B:$H,7,FALSE)),"Prior Year Still Open")</f>
        <v>Prior Year Still Open</v>
      </c>
      <c r="M61" s="54"/>
      <c r="N61" s="74"/>
    </row>
    <row r="62" spans="1:14" s="86" customFormat="1" x14ac:dyDescent="0.2">
      <c r="A62" s="88" t="s">
        <v>54</v>
      </c>
      <c r="B62" s="87" t="s">
        <v>173</v>
      </c>
      <c r="C62" s="88" t="s">
        <v>174</v>
      </c>
      <c r="D62" s="89">
        <f>ROUND(VLOOKUP(B62,'21-22 Allocation'!A:C,3,FALSE),0)</f>
        <v>10921</v>
      </c>
      <c r="E62" s="89">
        <v>0</v>
      </c>
      <c r="F62" s="89">
        <f t="shared" si="1"/>
        <v>10921</v>
      </c>
      <c r="G62" s="89">
        <f>-SUMIF('All 39SD Disbursements'!A:A,Recon!A:A,'All 39SD Disbursements'!G:G)</f>
        <v>-9064</v>
      </c>
      <c r="H62" s="89">
        <f t="shared" si="5"/>
        <v>1857</v>
      </c>
      <c r="I62" s="89">
        <f t="shared" si="2"/>
        <v>1857</v>
      </c>
      <c r="J62" s="89">
        <f>SUMIF('DB Remaining Balances'!C:C,Recon!B62,'DB Remaining Balances'!G:G)</f>
        <v>1857</v>
      </c>
      <c r="K62" s="90">
        <f t="shared" si="3"/>
        <v>0</v>
      </c>
      <c r="L62" s="89">
        <f>IF(G62&lt;0,(VLOOKUP(B62,[1]Recon!$B:$H,7,FALSE)),"Prior Year Still Open")</f>
        <v>0</v>
      </c>
      <c r="M62" s="89"/>
      <c r="N62" s="91"/>
    </row>
    <row r="63" spans="1:14" x14ac:dyDescent="0.2">
      <c r="A63" s="55" t="s">
        <v>44</v>
      </c>
      <c r="B63" s="73" t="s">
        <v>175</v>
      </c>
      <c r="C63" s="55" t="s">
        <v>176</v>
      </c>
      <c r="D63" s="54">
        <f>ROUND(VLOOKUP(B63,'21-22 Allocation'!A:C,3,FALSE),0)</f>
        <v>3288</v>
      </c>
      <c r="E63" s="54">
        <v>0</v>
      </c>
      <c r="F63" s="54">
        <f t="shared" si="1"/>
        <v>3288</v>
      </c>
      <c r="G63" s="54">
        <f>-SUMIF('All 39SD Disbursements'!A:A,Recon!A:A,'All 39SD Disbursements'!G:G)</f>
        <v>-3288</v>
      </c>
      <c r="H63" s="54">
        <f t="shared" si="5"/>
        <v>0</v>
      </c>
      <c r="I63" s="63">
        <f t="shared" si="2"/>
        <v>0</v>
      </c>
      <c r="J63" s="54">
        <f>SUMIF('DB Remaining Balances'!C:C,Recon!B63,'DB Remaining Balances'!G:G)</f>
        <v>0</v>
      </c>
      <c r="K63" s="64">
        <f t="shared" ref="K63" si="13">I63-J63+M63</f>
        <v>0</v>
      </c>
      <c r="L63" s="89">
        <f>IF(G63&lt;0,(VLOOKUP(B63,[1]Recon!$B:$H,7,FALSE)),"Prior Year Still Open")</f>
        <v>0</v>
      </c>
      <c r="M63" s="54"/>
      <c r="N63" s="74"/>
    </row>
    <row r="64" spans="1:14" s="86" customFormat="1" x14ac:dyDescent="0.2">
      <c r="A64" s="94" t="s">
        <v>3319</v>
      </c>
      <c r="B64" s="93" t="s">
        <v>3317</v>
      </c>
      <c r="C64" s="88" t="s">
        <v>3318</v>
      </c>
      <c r="D64" s="89">
        <f>ROUND(VLOOKUP(B64,'21-22 Allocation'!A:C,3,FALSE),0)</f>
        <v>17519</v>
      </c>
      <c r="E64" s="89">
        <v>0</v>
      </c>
      <c r="F64" s="89">
        <f t="shared" si="1"/>
        <v>17519</v>
      </c>
      <c r="G64" s="89">
        <f>-SUMIF('All 39SD Disbursements'!A:A,Recon!A:A,'All 39SD Disbursements'!G:G)</f>
        <v>0</v>
      </c>
      <c r="H64" s="89">
        <f t="shared" si="5"/>
        <v>17519</v>
      </c>
      <c r="I64" s="89">
        <f t="shared" si="2"/>
        <v>17519</v>
      </c>
      <c r="J64" s="89">
        <f>SUMIF('DB Remaining Balances'!C:C,Recon!B64,'DB Remaining Balances'!G:G)</f>
        <v>17519</v>
      </c>
      <c r="K64" s="90">
        <f t="shared" si="3"/>
        <v>0</v>
      </c>
      <c r="L64" s="89" t="str">
        <f>IF(G64&lt;0,(VLOOKUP(B64,[1]Recon!$B:$H,7,FALSE)),"Prior Year Still Open")</f>
        <v>Prior Year Still Open</v>
      </c>
      <c r="M64" s="89"/>
      <c r="N64" s="91"/>
    </row>
    <row r="65" spans="1:14" x14ac:dyDescent="0.2">
      <c r="A65" s="55" t="s">
        <v>60</v>
      </c>
      <c r="B65" s="73" t="s">
        <v>60</v>
      </c>
      <c r="C65" s="55" t="s">
        <v>2</v>
      </c>
      <c r="D65" s="54">
        <f>ROUND(VLOOKUP(B65,'21-22 Allocation'!A:C,3,FALSE),0)</f>
        <v>59974</v>
      </c>
      <c r="E65" s="54">
        <v>0</v>
      </c>
      <c r="F65" s="54">
        <f t="shared" si="1"/>
        <v>59974</v>
      </c>
      <c r="G65" s="54">
        <f>-SUMIF('All 39SD Disbursements'!A:A,Recon!A:A,'All 39SD Disbursements'!G:G)</f>
        <v>0</v>
      </c>
      <c r="H65" s="54">
        <f t="shared" si="5"/>
        <v>59974</v>
      </c>
      <c r="I65" s="63">
        <f t="shared" si="2"/>
        <v>59974</v>
      </c>
      <c r="J65" s="54">
        <f>SUMIF('DB Remaining Balances'!C:C,Recon!B65,'DB Remaining Balances'!G:G)</f>
        <v>59974</v>
      </c>
      <c r="K65" s="64">
        <f t="shared" si="3"/>
        <v>0</v>
      </c>
      <c r="L65" s="89" t="str">
        <f>IF(G65&lt;0,(VLOOKUP(B65,[1]Recon!$B:$H,7,FALSE)),"Prior Year Still Open")</f>
        <v>Prior Year Still Open</v>
      </c>
      <c r="M65" s="54"/>
      <c r="N65" s="74"/>
    </row>
    <row r="66" spans="1:14" s="86" customFormat="1" x14ac:dyDescent="0.2">
      <c r="A66" s="88" t="s">
        <v>62</v>
      </c>
      <c r="B66" s="87" t="s">
        <v>62</v>
      </c>
      <c r="C66" s="88" t="s">
        <v>179</v>
      </c>
      <c r="D66" s="89">
        <f>ROUND(VLOOKUP(B66,'21-22 Allocation'!A:C,3,FALSE),0)</f>
        <v>474</v>
      </c>
      <c r="E66" s="89">
        <v>0</v>
      </c>
      <c r="F66" s="89">
        <f t="shared" si="1"/>
        <v>474</v>
      </c>
      <c r="G66" s="89">
        <f>-SUMIF('All 39SD Disbursements'!A:A,Recon!A:A,'All 39SD Disbursements'!G:G)</f>
        <v>0</v>
      </c>
      <c r="H66" s="89">
        <f t="shared" si="5"/>
        <v>474</v>
      </c>
      <c r="I66" s="89">
        <f t="shared" si="2"/>
        <v>474</v>
      </c>
      <c r="J66" s="89">
        <f>SUMIF('DB Remaining Balances'!C:C,Recon!B66,'DB Remaining Balances'!G:G)</f>
        <v>474</v>
      </c>
      <c r="K66" s="90">
        <f t="shared" si="3"/>
        <v>0</v>
      </c>
      <c r="L66" s="89" t="str">
        <f>IF(G66&lt;0,(VLOOKUP(B66,[1]Recon!$B:$H,7,FALSE)),"Prior Year Still Open")</f>
        <v>Prior Year Still Open</v>
      </c>
      <c r="M66" s="89"/>
      <c r="N66" s="91"/>
    </row>
    <row r="67" spans="1:14" x14ac:dyDescent="0.2">
      <c r="A67" s="55" t="s">
        <v>61</v>
      </c>
      <c r="B67" s="73" t="s">
        <v>61</v>
      </c>
      <c r="C67" s="55" t="s">
        <v>180</v>
      </c>
      <c r="D67" s="54">
        <f>ROUND(VLOOKUP(B67,'21-22 Allocation'!A:C,3,FALSE),0)</f>
        <v>0</v>
      </c>
      <c r="E67" s="54">
        <v>0</v>
      </c>
      <c r="F67" s="54">
        <f t="shared" si="1"/>
        <v>0</v>
      </c>
      <c r="G67" s="54">
        <f>-SUMIF('All 39SD Disbursements'!A:A,Recon!A:A,'All 39SD Disbursements'!G:G)</f>
        <v>0</v>
      </c>
      <c r="H67" s="54">
        <f t="shared" ref="H67:H69" si="14">D67+G67</f>
        <v>0</v>
      </c>
      <c r="I67" s="63">
        <f t="shared" si="2"/>
        <v>0</v>
      </c>
      <c r="J67" s="54">
        <f>SUMIF('DB Remaining Balances'!C:C,Recon!B67,'DB Remaining Balances'!G:G)</f>
        <v>0</v>
      </c>
      <c r="K67" s="64">
        <f t="shared" si="3"/>
        <v>0</v>
      </c>
      <c r="L67" s="89" t="str">
        <f>IF(G67&lt;0,(VLOOKUP(B67,[1]Recon!$B:$H,7,FALSE)),"Prior Year Still Open")</f>
        <v>Prior Year Still Open</v>
      </c>
      <c r="M67" s="54"/>
      <c r="N67" s="74"/>
    </row>
    <row r="68" spans="1:14" s="86" customFormat="1" x14ac:dyDescent="0.2">
      <c r="A68" s="88" t="s">
        <v>63</v>
      </c>
      <c r="B68" s="87" t="s">
        <v>63</v>
      </c>
      <c r="C68" s="88" t="s">
        <v>3</v>
      </c>
      <c r="D68" s="89">
        <f>ROUND(VLOOKUP(B68,'21-22 Allocation'!A:C,3,FALSE),0)</f>
        <v>0</v>
      </c>
      <c r="E68" s="89">
        <v>0</v>
      </c>
      <c r="F68" s="89">
        <f t="shared" ref="F68:F69" si="15">D68-E68</f>
        <v>0</v>
      </c>
      <c r="G68" s="89">
        <f>-SUMIF('All 39SD Disbursements'!A:A,Recon!A:A,'All 39SD Disbursements'!G:G)</f>
        <v>0</v>
      </c>
      <c r="H68" s="89">
        <f t="shared" si="14"/>
        <v>0</v>
      </c>
      <c r="I68" s="89">
        <f t="shared" ref="I68:I69" si="16">F68+G68</f>
        <v>0</v>
      </c>
      <c r="J68" s="89">
        <f>SUMIF('DB Remaining Balances'!C:C,Recon!B68,'DB Remaining Balances'!G:G)</f>
        <v>0</v>
      </c>
      <c r="K68" s="90">
        <f t="shared" si="3"/>
        <v>0</v>
      </c>
      <c r="L68" s="89" t="str">
        <f>IF(G68&lt;0,(VLOOKUP(B68,[1]Recon!$B:$H,7,FALSE)),"Prior Year Still Open")</f>
        <v>Prior Year Still Open</v>
      </c>
      <c r="M68" s="89"/>
      <c r="N68" s="91"/>
    </row>
    <row r="69" spans="1:14" ht="13.5" thickBot="1" x14ac:dyDescent="0.25">
      <c r="A69" s="59" t="s">
        <v>64</v>
      </c>
      <c r="B69" s="77" t="s">
        <v>64</v>
      </c>
      <c r="C69" s="59" t="s">
        <v>4</v>
      </c>
      <c r="D69" s="58">
        <f>ROUND(VLOOKUP(B69,'21-22 Allocation'!A:C,3,FALSE),0)</f>
        <v>0</v>
      </c>
      <c r="E69" s="58">
        <v>0</v>
      </c>
      <c r="F69" s="58">
        <f t="shared" si="15"/>
        <v>0</v>
      </c>
      <c r="G69" s="58">
        <f>-SUMIF('All 39SD Disbursements'!A:A,Recon!A:A,'All 39SD Disbursements'!G:G)</f>
        <v>0</v>
      </c>
      <c r="H69" s="58">
        <f t="shared" si="14"/>
        <v>0</v>
      </c>
      <c r="I69" s="78">
        <f t="shared" si="16"/>
        <v>0</v>
      </c>
      <c r="J69" s="58">
        <f>SUMIF('DB Remaining Balances'!C:C,Recon!B69,'DB Remaining Balances'!G:G)</f>
        <v>0</v>
      </c>
      <c r="K69" s="79">
        <f t="shared" si="3"/>
        <v>0</v>
      </c>
      <c r="L69" s="237" t="str">
        <f>IF(G69&lt;0,(VLOOKUP(B69,[1]Recon!$B:$H,7,FALSE)),"Prior Year Still Open")</f>
        <v>Prior Year Still Open</v>
      </c>
      <c r="M69" s="58"/>
      <c r="N69" s="80"/>
    </row>
    <row r="70" spans="1:14" x14ac:dyDescent="0.2"/>
    <row r="71" spans="1:14" s="66" customFormat="1" ht="13.5" thickBot="1" x14ac:dyDescent="0.25">
      <c r="A71" s="67"/>
      <c r="C71" s="66" t="s">
        <v>182</v>
      </c>
      <c r="D71" s="68">
        <f>SUM(D2:D70)</f>
        <v>2689222</v>
      </c>
      <c r="E71" s="68">
        <f t="shared" ref="E71" si="17">SUM(E2:E70)</f>
        <v>0</v>
      </c>
      <c r="F71" s="68">
        <f t="shared" ref="F71:K71" si="18">SUM(F2:F70)</f>
        <v>2689222</v>
      </c>
      <c r="G71" s="68">
        <f t="shared" si="18"/>
        <v>-408181.47</v>
      </c>
      <c r="H71" s="68">
        <f t="shared" si="18"/>
        <v>2281040.5300000003</v>
      </c>
      <c r="I71" s="68">
        <f t="shared" si="18"/>
        <v>2281040.5300000003</v>
      </c>
      <c r="J71" s="69">
        <f t="shared" si="18"/>
        <v>2281040.5300000003</v>
      </c>
      <c r="K71" s="68">
        <f t="shared" si="18"/>
        <v>1.8189894035458565E-12</v>
      </c>
      <c r="L71" s="67"/>
      <c r="M71" s="67">
        <f>SUM(M2:M70)</f>
        <v>0</v>
      </c>
      <c r="N71" s="70"/>
    </row>
    <row r="72" spans="1:14" ht="14.25" thickTop="1" thickBot="1" x14ac:dyDescent="0.25">
      <c r="D72" s="71">
        <f>'21-22 Allocation'!C73</f>
        <v>2689222</v>
      </c>
      <c r="E72" s="71">
        <f>'20-21 Approved'!L73</f>
        <v>1080580</v>
      </c>
      <c r="F72" s="71">
        <f>'20-21 Approved'!L70</f>
        <v>1608642</v>
      </c>
      <c r="G72" s="96" t="s">
        <v>3531</v>
      </c>
      <c r="H72" s="229">
        <v>2281040.5299999998</v>
      </c>
      <c r="I72" s="1"/>
      <c r="J72" s="67">
        <f>SUM('DB Remaining Balances'!G:G)</f>
        <v>2281040.5300000003</v>
      </c>
    </row>
    <row r="73" spans="1:14" x14ac:dyDescent="0.2">
      <c r="D73" s="20">
        <f>D71-D72</f>
        <v>0</v>
      </c>
      <c r="E73" s="20">
        <f>E71-E72</f>
        <v>-1080580</v>
      </c>
      <c r="F73" s="20">
        <f>F71-F72</f>
        <v>1080580</v>
      </c>
      <c r="G73" s="97" t="s">
        <v>187</v>
      </c>
      <c r="H73" s="72">
        <f>H71-H72</f>
        <v>0</v>
      </c>
      <c r="I73" s="1"/>
      <c r="J73" s="72">
        <f>J71-J72</f>
        <v>0</v>
      </c>
    </row>
  </sheetData>
  <autoFilter ref="B1:N1" xr:uid="{00000000-0009-0000-0000-000000000000}"/>
  <conditionalFormatting sqref="K1:K30 K41:K42 K45:K48 K32:K39 K64:K69 K71 K74:K1048576 K50:K62">
    <cfRule type="cellIs" dxfId="34" priority="33" operator="equal">
      <formula>0</formula>
    </cfRule>
    <cfRule type="cellIs" dxfId="33" priority="34" operator="lessThan">
      <formula>0.1</formula>
    </cfRule>
    <cfRule type="cellIs" dxfId="32" priority="35" operator="greaterThan">
      <formula>0.1</formula>
    </cfRule>
  </conditionalFormatting>
  <conditionalFormatting sqref="K40">
    <cfRule type="cellIs" dxfId="31" priority="30" operator="equal">
      <formula>0</formula>
    </cfRule>
    <cfRule type="cellIs" dxfId="30" priority="31" operator="lessThan">
      <formula>0.1</formula>
    </cfRule>
    <cfRule type="cellIs" dxfId="29" priority="32" operator="greaterThan">
      <formula>0.1</formula>
    </cfRule>
  </conditionalFormatting>
  <conditionalFormatting sqref="K44">
    <cfRule type="cellIs" dxfId="28" priority="27" operator="equal">
      <formula>0</formula>
    </cfRule>
    <cfRule type="cellIs" dxfId="27" priority="28" operator="lessThan">
      <formula>0.1</formula>
    </cfRule>
    <cfRule type="cellIs" dxfId="26" priority="29" operator="greaterThan">
      <formula>0.1</formula>
    </cfRule>
  </conditionalFormatting>
  <conditionalFormatting sqref="K31">
    <cfRule type="cellIs" dxfId="25" priority="24" operator="equal">
      <formula>0</formula>
    </cfRule>
    <cfRule type="cellIs" dxfId="24" priority="25" operator="lessThan">
      <formula>0.1</formula>
    </cfRule>
    <cfRule type="cellIs" dxfId="23" priority="26" operator="greaterThan">
      <formula>0.1</formula>
    </cfRule>
  </conditionalFormatting>
  <conditionalFormatting sqref="K63">
    <cfRule type="cellIs" dxfId="22" priority="21" operator="equal">
      <formula>0</formula>
    </cfRule>
    <cfRule type="cellIs" dxfId="21" priority="22" operator="lessThan">
      <formula>0.1</formula>
    </cfRule>
    <cfRule type="cellIs" dxfId="20" priority="23" operator="greaterThan">
      <formula>0.1</formula>
    </cfRule>
  </conditionalFormatting>
  <conditionalFormatting sqref="L2:L42 L44:L69">
    <cfRule type="uniqueValues" dxfId="19" priority="15"/>
    <cfRule type="containsText" dxfId="18" priority="19" operator="containsText" text="Prior Year Still Open">
      <formula>NOT(ISERROR(SEARCH("Prior Year Still Open",L2)))</formula>
    </cfRule>
    <cfRule type="cellIs" dxfId="17" priority="20" operator="equal">
      <formula>0</formula>
    </cfRule>
  </conditionalFormatting>
  <conditionalFormatting sqref="H73">
    <cfRule type="cellIs" dxfId="16" priority="13" operator="notEqual">
      <formula>0</formula>
    </cfRule>
    <cfRule type="cellIs" dxfId="15" priority="14" operator="equal">
      <formula>0</formula>
    </cfRule>
  </conditionalFormatting>
  <conditionalFormatting sqref="K49">
    <cfRule type="cellIs" dxfId="14" priority="10" operator="equal">
      <formula>0</formula>
    </cfRule>
    <cfRule type="cellIs" dxfId="13" priority="11" operator="lessThan">
      <formula>0.1</formula>
    </cfRule>
    <cfRule type="cellIs" dxfId="12" priority="12" operator="greaterThan">
      <formula>0.1</formula>
    </cfRule>
  </conditionalFormatting>
  <conditionalFormatting sqref="K43">
    <cfRule type="cellIs" dxfId="11" priority="4" operator="equal">
      <formula>0</formula>
    </cfRule>
    <cfRule type="cellIs" dxfId="10" priority="5" operator="lessThan">
      <formula>0.1</formula>
    </cfRule>
    <cfRule type="cellIs" dxfId="9" priority="6" operator="greaterThan">
      <formula>0.1</formula>
    </cfRule>
  </conditionalFormatting>
  <conditionalFormatting sqref="L43">
    <cfRule type="uniqueValues" dxfId="8" priority="1"/>
    <cfRule type="containsText" dxfId="7" priority="2" operator="containsText" text="Prior Year Still Open">
      <formula>NOT(ISERROR(SEARCH("Prior Year Still Open",L43)))</formula>
    </cfRule>
    <cfRule type="cellIs" dxfId="6" priority="3" operator="equal">
      <formula>0</formula>
    </cfRule>
  </conditionalFormatting>
  <pageMargins left="0.7" right="0.7" top="0.75" bottom="0.75" header="0.3" footer="0.3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2"/>
  <sheetViews>
    <sheetView topLeftCell="D76" zoomScale="85" zoomScaleNormal="85" workbookViewId="0">
      <selection activeCell="A83" sqref="A83:XFD1048576"/>
    </sheetView>
  </sheetViews>
  <sheetFormatPr defaultColWidth="9.140625" defaultRowHeight="12.75" x14ac:dyDescent="0.2"/>
  <cols>
    <col min="1" max="1" width="7.85546875" style="1" bestFit="1" customWidth="1"/>
    <col min="2" max="2" width="44.5703125" style="1" customWidth="1"/>
    <col min="3" max="3" width="20.85546875" style="1" customWidth="1"/>
    <col min="4" max="4" width="26.42578125" style="1" customWidth="1"/>
    <col min="5" max="5" width="17" style="1" bestFit="1" customWidth="1"/>
    <col min="6" max="6" width="18.140625" style="1" customWidth="1"/>
    <col min="7" max="7" width="18.5703125" style="1" bestFit="1" customWidth="1"/>
    <col min="8" max="8" width="19.85546875" style="1" customWidth="1"/>
    <col min="9" max="9" width="21.42578125" style="1" customWidth="1"/>
    <col min="10" max="10" width="16.7109375" style="1" customWidth="1"/>
    <col min="11" max="12" width="20.140625" style="1" customWidth="1"/>
    <col min="13" max="13" width="11.5703125" style="1" bestFit="1" customWidth="1"/>
    <col min="14" max="14" width="8.140625" style="1" bestFit="1" customWidth="1"/>
    <col min="15" max="16384" width="9.140625" style="1"/>
  </cols>
  <sheetData>
    <row r="1" spans="1:14" x14ac:dyDescent="0.2">
      <c r="A1" s="170"/>
      <c r="B1" s="171" t="s">
        <v>3450</v>
      </c>
      <c r="C1" s="172"/>
      <c r="D1" s="170"/>
      <c r="E1" s="170"/>
      <c r="F1" s="170"/>
      <c r="G1" s="170"/>
      <c r="H1" s="170"/>
      <c r="I1" s="170"/>
      <c r="J1" s="170"/>
      <c r="K1" s="170"/>
      <c r="L1" s="170"/>
    </row>
    <row r="2" spans="1:14" x14ac:dyDescent="0.2">
      <c r="A2" s="170"/>
      <c r="B2" s="171" t="s">
        <v>3451</v>
      </c>
      <c r="C2" s="172"/>
      <c r="D2" s="170"/>
      <c r="E2" s="170"/>
      <c r="F2" s="170"/>
      <c r="G2" s="170"/>
      <c r="H2" s="170"/>
      <c r="I2" s="170"/>
      <c r="J2" s="170"/>
      <c r="K2" s="170"/>
      <c r="L2" s="170"/>
    </row>
    <row r="3" spans="1:14" x14ac:dyDescent="0.2">
      <c r="A3" s="170"/>
      <c r="B3" s="171"/>
      <c r="C3" s="173" t="s">
        <v>3266</v>
      </c>
      <c r="D3" s="173" t="s">
        <v>3267</v>
      </c>
      <c r="E3" s="173" t="s">
        <v>3268</v>
      </c>
      <c r="F3" s="173" t="s">
        <v>3269</v>
      </c>
      <c r="G3" s="173" t="s">
        <v>3270</v>
      </c>
      <c r="H3" s="173" t="s">
        <v>3271</v>
      </c>
      <c r="I3" s="173" t="s">
        <v>3272</v>
      </c>
      <c r="J3" s="173" t="s">
        <v>3273</v>
      </c>
      <c r="K3" s="173" t="s">
        <v>3274</v>
      </c>
      <c r="L3" s="173" t="s">
        <v>3275</v>
      </c>
    </row>
    <row r="4" spans="1:14" x14ac:dyDescent="0.2">
      <c r="A4" s="170"/>
      <c r="B4" s="174"/>
      <c r="C4" s="175"/>
      <c r="D4" s="249" t="s">
        <v>3276</v>
      </c>
      <c r="E4" s="250"/>
      <c r="F4" s="250"/>
      <c r="G4" s="250"/>
      <c r="H4" s="251"/>
      <c r="I4" s="252" t="s">
        <v>3277</v>
      </c>
      <c r="J4" s="253"/>
      <c r="K4" s="176"/>
      <c r="L4" s="177"/>
    </row>
    <row r="5" spans="1:14" x14ac:dyDescent="0.2">
      <c r="A5" s="170"/>
      <c r="B5" s="178"/>
      <c r="D5" s="254" t="s">
        <v>3278</v>
      </c>
      <c r="E5" s="255"/>
      <c r="F5" s="255"/>
      <c r="G5" s="255"/>
      <c r="H5" s="256"/>
      <c r="I5" s="255" t="s">
        <v>3279</v>
      </c>
      <c r="J5" s="257"/>
      <c r="K5" s="180"/>
      <c r="L5" s="181" t="s">
        <v>3280</v>
      </c>
    </row>
    <row r="6" spans="1:14" x14ac:dyDescent="0.2">
      <c r="A6" s="170"/>
      <c r="B6" s="178"/>
      <c r="D6" s="258" t="s">
        <v>3281</v>
      </c>
      <c r="E6" s="259"/>
      <c r="F6" s="259"/>
      <c r="G6" s="259"/>
      <c r="H6" s="260"/>
      <c r="I6" s="261" t="s">
        <v>3282</v>
      </c>
      <c r="J6" s="262"/>
      <c r="K6" s="180"/>
      <c r="L6" s="181" t="s">
        <v>3283</v>
      </c>
    </row>
    <row r="7" spans="1:14" x14ac:dyDescent="0.2">
      <c r="A7" s="170"/>
      <c r="B7" s="178"/>
      <c r="C7" s="179" t="s">
        <v>3452</v>
      </c>
      <c r="D7" s="181" t="s">
        <v>3453</v>
      </c>
      <c r="E7" s="182" t="s">
        <v>3453</v>
      </c>
      <c r="F7" s="182" t="s">
        <v>3453</v>
      </c>
      <c r="G7" s="181" t="s">
        <v>3284</v>
      </c>
      <c r="H7" s="182" t="s">
        <v>3285</v>
      </c>
      <c r="I7" s="183"/>
      <c r="J7" s="181" t="s">
        <v>3285</v>
      </c>
      <c r="K7" s="181" t="s">
        <v>3286</v>
      </c>
      <c r="L7" s="181" t="s">
        <v>3450</v>
      </c>
    </row>
    <row r="8" spans="1:14" x14ac:dyDescent="0.2">
      <c r="A8" s="170"/>
      <c r="B8" s="178"/>
      <c r="C8" s="179" t="s">
        <v>3307</v>
      </c>
      <c r="D8" s="181" t="s">
        <v>3287</v>
      </c>
      <c r="E8" s="181" t="s">
        <v>3288</v>
      </c>
      <c r="F8" s="181" t="s">
        <v>3289</v>
      </c>
      <c r="G8" s="181" t="s">
        <v>3290</v>
      </c>
      <c r="H8" s="181" t="s">
        <v>3291</v>
      </c>
      <c r="I8" s="181" t="s">
        <v>3292</v>
      </c>
      <c r="J8" s="181" t="s">
        <v>3293</v>
      </c>
      <c r="K8" s="181" t="s">
        <v>3283</v>
      </c>
      <c r="L8" s="181" t="s">
        <v>3294</v>
      </c>
    </row>
    <row r="9" spans="1:14" x14ac:dyDescent="0.2">
      <c r="A9" s="170"/>
      <c r="B9" s="178"/>
      <c r="C9" s="179" t="s">
        <v>3308</v>
      </c>
      <c r="D9" s="181" t="s">
        <v>3295</v>
      </c>
      <c r="E9" s="181" t="s">
        <v>3295</v>
      </c>
      <c r="F9" s="181" t="s">
        <v>3296</v>
      </c>
      <c r="G9" s="181" t="s">
        <v>3297</v>
      </c>
      <c r="H9" s="181" t="s">
        <v>3297</v>
      </c>
      <c r="I9" s="181" t="s">
        <v>3298</v>
      </c>
      <c r="J9" s="181" t="s">
        <v>3299</v>
      </c>
      <c r="K9" s="181" t="s">
        <v>3300</v>
      </c>
      <c r="L9" s="181" t="s">
        <v>3454</v>
      </c>
    </row>
    <row r="10" spans="1:14" ht="32.25" customHeight="1" x14ac:dyDescent="0.2">
      <c r="A10" s="184" t="s">
        <v>1</v>
      </c>
      <c r="B10" s="185"/>
      <c r="C10" s="179" t="s">
        <v>183</v>
      </c>
      <c r="D10" s="186" t="s">
        <v>3297</v>
      </c>
      <c r="E10" s="186" t="s">
        <v>3297</v>
      </c>
      <c r="F10" s="186" t="s">
        <v>3301</v>
      </c>
      <c r="G10" s="186" t="s">
        <v>3302</v>
      </c>
      <c r="H10" s="186" t="s">
        <v>3303</v>
      </c>
      <c r="I10" s="187"/>
      <c r="J10" s="186"/>
      <c r="K10" s="186" t="s">
        <v>3304</v>
      </c>
      <c r="L10" s="186" t="s">
        <v>3305</v>
      </c>
    </row>
    <row r="11" spans="1:14" x14ac:dyDescent="0.2">
      <c r="A11" s="170"/>
      <c r="B11" s="178" t="s">
        <v>3306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4" s="30" customFormat="1" x14ac:dyDescent="0.2">
      <c r="A12" s="35" t="s">
        <v>66</v>
      </c>
      <c r="B12" s="34" t="s">
        <v>67</v>
      </c>
      <c r="C12" s="188">
        <v>39810</v>
      </c>
      <c r="D12" s="189">
        <v>8449</v>
      </c>
      <c r="E12" s="189">
        <v>0</v>
      </c>
      <c r="F12" s="189">
        <v>0</v>
      </c>
      <c r="G12" s="41">
        <f>SUM(D12:F12)</f>
        <v>8449</v>
      </c>
      <c r="H12" s="190">
        <f t="shared" ref="H12:H74" si="0">ROUND((H$81/G$80)*G12,0)</f>
        <v>1593</v>
      </c>
      <c r="I12" s="189">
        <v>4052</v>
      </c>
      <c r="J12" s="191">
        <f t="shared" ref="J12:J72" si="1">ROUND((J$81/I$80)*I12,0)</f>
        <v>411</v>
      </c>
      <c r="K12" s="191">
        <f>ROUND(H12+J12,0)</f>
        <v>2004</v>
      </c>
      <c r="L12" s="192">
        <f>ROUND(C12+K12,0)</f>
        <v>41814</v>
      </c>
      <c r="M12" s="31"/>
      <c r="N12" s="193"/>
    </row>
    <row r="13" spans="1:14" s="30" customFormat="1" x14ac:dyDescent="0.2">
      <c r="A13" s="35" t="s">
        <v>68</v>
      </c>
      <c r="B13" s="34" t="s">
        <v>69</v>
      </c>
      <c r="C13" s="188">
        <v>126475</v>
      </c>
      <c r="D13" s="189">
        <v>38425</v>
      </c>
      <c r="E13" s="189">
        <v>275</v>
      </c>
      <c r="F13" s="189">
        <v>24</v>
      </c>
      <c r="G13" s="41">
        <f t="shared" ref="G13:G73" si="2">SUM(D13:F13)</f>
        <v>38724</v>
      </c>
      <c r="H13" s="190">
        <f t="shared" si="0"/>
        <v>7302</v>
      </c>
      <c r="I13" s="189">
        <v>13124.4</v>
      </c>
      <c r="J13" s="191">
        <f t="shared" si="1"/>
        <v>1333</v>
      </c>
      <c r="K13" s="191">
        <f t="shared" ref="K13:K74" si="3">ROUND(H13+J13,0)</f>
        <v>8635</v>
      </c>
      <c r="L13" s="192">
        <f t="shared" ref="L13:L74" si="4">ROUND(C13+K13,0)</f>
        <v>135110</v>
      </c>
      <c r="M13" s="31"/>
      <c r="N13" s="193"/>
    </row>
    <row r="14" spans="1:14" s="30" customFormat="1" x14ac:dyDescent="0.2">
      <c r="A14" s="36" t="s">
        <v>70</v>
      </c>
      <c r="B14" s="34" t="s">
        <v>71</v>
      </c>
      <c r="C14" s="188">
        <v>49520</v>
      </c>
      <c r="D14" s="189">
        <v>6507</v>
      </c>
      <c r="E14" s="189">
        <v>0</v>
      </c>
      <c r="F14" s="189">
        <v>6</v>
      </c>
      <c r="G14" s="41">
        <f t="shared" si="2"/>
        <v>6513</v>
      </c>
      <c r="H14" s="190">
        <f t="shared" si="0"/>
        <v>1228</v>
      </c>
      <c r="I14" s="189">
        <v>5096.1000000000004</v>
      </c>
      <c r="J14" s="191">
        <f t="shared" si="1"/>
        <v>518</v>
      </c>
      <c r="K14" s="191">
        <f t="shared" si="3"/>
        <v>1746</v>
      </c>
      <c r="L14" s="192">
        <f t="shared" si="4"/>
        <v>51266</v>
      </c>
      <c r="M14" s="31"/>
      <c r="N14" s="193"/>
    </row>
    <row r="15" spans="1:14" s="30" customFormat="1" x14ac:dyDescent="0.2">
      <c r="A15" s="36" t="s">
        <v>72</v>
      </c>
      <c r="B15" s="34" t="s">
        <v>73</v>
      </c>
      <c r="C15" s="188">
        <v>31918</v>
      </c>
      <c r="D15" s="189">
        <v>18026</v>
      </c>
      <c r="E15" s="189">
        <v>431</v>
      </c>
      <c r="F15" s="189">
        <v>4</v>
      </c>
      <c r="G15" s="41">
        <f t="shared" si="2"/>
        <v>18461</v>
      </c>
      <c r="H15" s="190">
        <f t="shared" si="0"/>
        <v>3481</v>
      </c>
      <c r="I15" s="189">
        <v>5316.9</v>
      </c>
      <c r="J15" s="191">
        <f t="shared" si="1"/>
        <v>540</v>
      </c>
      <c r="K15" s="191">
        <f t="shared" si="3"/>
        <v>4021</v>
      </c>
      <c r="L15" s="192">
        <f t="shared" si="4"/>
        <v>35939</v>
      </c>
      <c r="M15" s="31"/>
      <c r="N15" s="193"/>
    </row>
    <row r="16" spans="1:14" s="30" customFormat="1" x14ac:dyDescent="0.2">
      <c r="A16" s="36" t="s">
        <v>74</v>
      </c>
      <c r="B16" s="34" t="s">
        <v>75</v>
      </c>
      <c r="C16" s="188">
        <v>54860</v>
      </c>
      <c r="D16" s="189">
        <v>8593</v>
      </c>
      <c r="E16" s="189">
        <v>486</v>
      </c>
      <c r="F16" s="189">
        <v>0</v>
      </c>
      <c r="G16" s="41">
        <f t="shared" si="2"/>
        <v>9079</v>
      </c>
      <c r="H16" s="190">
        <f t="shared" si="0"/>
        <v>1712</v>
      </c>
      <c r="I16" s="189">
        <v>6217.1</v>
      </c>
      <c r="J16" s="191">
        <f t="shared" si="1"/>
        <v>631</v>
      </c>
      <c r="K16" s="191">
        <f t="shared" si="3"/>
        <v>2343</v>
      </c>
      <c r="L16" s="192">
        <f t="shared" si="4"/>
        <v>57203</v>
      </c>
      <c r="M16" s="31"/>
      <c r="N16" s="193"/>
    </row>
    <row r="17" spans="1:14" s="30" customFormat="1" x14ac:dyDescent="0.2">
      <c r="A17" s="36" t="s">
        <v>76</v>
      </c>
      <c r="B17" s="34" t="s">
        <v>77</v>
      </c>
      <c r="C17" s="188">
        <v>32528</v>
      </c>
      <c r="D17" s="189">
        <v>2415</v>
      </c>
      <c r="E17" s="189">
        <v>332</v>
      </c>
      <c r="F17" s="189">
        <v>0</v>
      </c>
      <c r="G17" s="41">
        <f t="shared" si="2"/>
        <v>2747</v>
      </c>
      <c r="H17" s="190">
        <f t="shared" si="0"/>
        <v>518</v>
      </c>
      <c r="I17" s="189">
        <v>1294.3</v>
      </c>
      <c r="J17" s="191">
        <f t="shared" si="1"/>
        <v>131</v>
      </c>
      <c r="K17" s="191">
        <f t="shared" si="3"/>
        <v>649</v>
      </c>
      <c r="L17" s="192">
        <f t="shared" si="4"/>
        <v>33177</v>
      </c>
      <c r="M17" s="31"/>
      <c r="N17" s="193"/>
    </row>
    <row r="18" spans="1:14" s="30" customFormat="1" x14ac:dyDescent="0.2">
      <c r="A18" s="36" t="s">
        <v>78</v>
      </c>
      <c r="B18" s="34" t="s">
        <v>79</v>
      </c>
      <c r="C18" s="188">
        <v>12623</v>
      </c>
      <c r="D18" s="189">
        <v>1248</v>
      </c>
      <c r="E18" s="189">
        <v>0</v>
      </c>
      <c r="F18" s="189">
        <v>0</v>
      </c>
      <c r="G18" s="41">
        <f t="shared" si="2"/>
        <v>1248</v>
      </c>
      <c r="H18" s="190">
        <f t="shared" si="0"/>
        <v>235</v>
      </c>
      <c r="I18" s="189">
        <v>1031.3</v>
      </c>
      <c r="J18" s="191">
        <f t="shared" si="1"/>
        <v>105</v>
      </c>
      <c r="K18" s="191">
        <f t="shared" si="3"/>
        <v>340</v>
      </c>
      <c r="L18" s="192">
        <f t="shared" si="4"/>
        <v>12963</v>
      </c>
      <c r="M18" s="31"/>
      <c r="N18" s="193"/>
    </row>
    <row r="19" spans="1:14" s="30" customFormat="1" x14ac:dyDescent="0.2">
      <c r="A19" s="36" t="s">
        <v>80</v>
      </c>
      <c r="B19" s="34" t="s">
        <v>81</v>
      </c>
      <c r="C19" s="188">
        <v>141763</v>
      </c>
      <c r="D19" s="189">
        <v>54227</v>
      </c>
      <c r="E19" s="189">
        <v>4291</v>
      </c>
      <c r="F19" s="189">
        <v>63</v>
      </c>
      <c r="G19" s="41">
        <f t="shared" si="2"/>
        <v>58581</v>
      </c>
      <c r="H19" s="190">
        <f t="shared" si="0"/>
        <v>11047</v>
      </c>
      <c r="I19" s="189">
        <v>11997.2</v>
      </c>
      <c r="J19" s="191">
        <f t="shared" si="1"/>
        <v>1218</v>
      </c>
      <c r="K19" s="191">
        <f t="shared" si="3"/>
        <v>12265</v>
      </c>
      <c r="L19" s="192">
        <f t="shared" si="4"/>
        <v>154028</v>
      </c>
      <c r="M19" s="31"/>
      <c r="N19" s="193"/>
    </row>
    <row r="20" spans="1:14" s="30" customFormat="1" x14ac:dyDescent="0.2">
      <c r="A20" s="36" t="s">
        <v>82</v>
      </c>
      <c r="B20" s="34" t="s">
        <v>83</v>
      </c>
      <c r="C20" s="188">
        <v>63599</v>
      </c>
      <c r="D20" s="189">
        <v>14728</v>
      </c>
      <c r="E20" s="189">
        <v>1164</v>
      </c>
      <c r="F20" s="189">
        <v>0</v>
      </c>
      <c r="G20" s="41">
        <f t="shared" si="2"/>
        <v>15892</v>
      </c>
      <c r="H20" s="190">
        <f t="shared" si="0"/>
        <v>2997</v>
      </c>
      <c r="I20" s="189">
        <v>2087.9</v>
      </c>
      <c r="J20" s="191">
        <f t="shared" si="1"/>
        <v>212</v>
      </c>
      <c r="K20" s="191">
        <f t="shared" si="3"/>
        <v>3209</v>
      </c>
      <c r="L20" s="192">
        <f t="shared" si="4"/>
        <v>66808</v>
      </c>
      <c r="M20" s="31"/>
      <c r="N20" s="193"/>
    </row>
    <row r="21" spans="1:14" s="30" customFormat="1" x14ac:dyDescent="0.2">
      <c r="A21" s="36" t="s">
        <v>84</v>
      </c>
      <c r="B21" s="34" t="s">
        <v>85</v>
      </c>
      <c r="C21" s="188">
        <v>190797</v>
      </c>
      <c r="D21" s="189">
        <v>38010</v>
      </c>
      <c r="E21" s="189">
        <v>501</v>
      </c>
      <c r="F21" s="189">
        <v>112</v>
      </c>
      <c r="G21" s="41">
        <f t="shared" si="2"/>
        <v>38623</v>
      </c>
      <c r="H21" s="190">
        <f t="shared" si="0"/>
        <v>7283</v>
      </c>
      <c r="I21" s="189">
        <v>23355.4</v>
      </c>
      <c r="J21" s="191">
        <f t="shared" si="1"/>
        <v>2372</v>
      </c>
      <c r="K21" s="191">
        <f t="shared" si="3"/>
        <v>9655</v>
      </c>
      <c r="L21" s="192">
        <f t="shared" si="4"/>
        <v>200452</v>
      </c>
      <c r="M21" s="31"/>
      <c r="N21" s="193"/>
    </row>
    <row r="22" spans="1:14" s="30" customFormat="1" x14ac:dyDescent="0.2">
      <c r="A22" s="36" t="s">
        <v>86</v>
      </c>
      <c r="B22" s="34" t="s">
        <v>87</v>
      </c>
      <c r="C22" s="188">
        <v>57773</v>
      </c>
      <c r="D22" s="189">
        <v>31100</v>
      </c>
      <c r="E22" s="189">
        <v>863</v>
      </c>
      <c r="F22" s="189">
        <v>26</v>
      </c>
      <c r="G22" s="41">
        <f t="shared" si="2"/>
        <v>31989</v>
      </c>
      <c r="H22" s="190">
        <f t="shared" si="0"/>
        <v>6032</v>
      </c>
      <c r="I22" s="189">
        <v>6530.7</v>
      </c>
      <c r="J22" s="191">
        <f t="shared" si="1"/>
        <v>663</v>
      </c>
      <c r="K22" s="191">
        <f t="shared" si="3"/>
        <v>6695</v>
      </c>
      <c r="L22" s="192">
        <f t="shared" si="4"/>
        <v>64468</v>
      </c>
      <c r="M22" s="31"/>
      <c r="N22" s="193"/>
    </row>
    <row r="23" spans="1:14" s="30" customFormat="1" x14ac:dyDescent="0.2">
      <c r="A23" s="36" t="s">
        <v>88</v>
      </c>
      <c r="B23" s="34" t="s">
        <v>89</v>
      </c>
      <c r="C23" s="188">
        <v>112634</v>
      </c>
      <c r="D23" s="189">
        <v>30313</v>
      </c>
      <c r="E23" s="189">
        <v>1370</v>
      </c>
      <c r="F23" s="189">
        <v>39</v>
      </c>
      <c r="G23" s="41">
        <f t="shared" si="2"/>
        <v>31722</v>
      </c>
      <c r="H23" s="190">
        <f t="shared" si="0"/>
        <v>5982</v>
      </c>
      <c r="I23" s="189">
        <v>5437.9</v>
      </c>
      <c r="J23" s="191">
        <f t="shared" si="1"/>
        <v>552</v>
      </c>
      <c r="K23" s="191">
        <f t="shared" si="3"/>
        <v>6534</v>
      </c>
      <c r="L23" s="192">
        <f t="shared" si="4"/>
        <v>119168</v>
      </c>
      <c r="M23" s="31"/>
      <c r="N23" s="193"/>
    </row>
    <row r="24" spans="1:14" s="30" customFormat="1" x14ac:dyDescent="0.2">
      <c r="A24" s="36" t="s">
        <v>90</v>
      </c>
      <c r="B24" s="34" t="s">
        <v>91</v>
      </c>
      <c r="C24" s="188">
        <v>43694</v>
      </c>
      <c r="D24" s="189">
        <v>4672</v>
      </c>
      <c r="E24" s="189">
        <v>1</v>
      </c>
      <c r="F24" s="189">
        <v>0</v>
      </c>
      <c r="G24" s="41">
        <f t="shared" si="2"/>
        <v>4673</v>
      </c>
      <c r="H24" s="190">
        <f t="shared" si="0"/>
        <v>881</v>
      </c>
      <c r="I24" s="189">
        <v>2005.8</v>
      </c>
      <c r="J24" s="191">
        <f t="shared" si="1"/>
        <v>204</v>
      </c>
      <c r="K24" s="191">
        <f t="shared" si="3"/>
        <v>1085</v>
      </c>
      <c r="L24" s="192">
        <f t="shared" si="4"/>
        <v>44779</v>
      </c>
      <c r="M24" s="31"/>
      <c r="N24" s="193"/>
    </row>
    <row r="25" spans="1:14" s="30" customFormat="1" x14ac:dyDescent="0.2">
      <c r="A25" s="36" t="s">
        <v>92</v>
      </c>
      <c r="B25" s="34" t="s">
        <v>93</v>
      </c>
      <c r="C25" s="188">
        <v>370917</v>
      </c>
      <c r="D25" s="189">
        <v>87266</v>
      </c>
      <c r="E25" s="189">
        <v>7283</v>
      </c>
      <c r="F25" s="189">
        <v>387</v>
      </c>
      <c r="G25" s="41">
        <f t="shared" si="2"/>
        <v>94936</v>
      </c>
      <c r="H25" s="190">
        <f t="shared" si="0"/>
        <v>17902</v>
      </c>
      <c r="I25" s="189">
        <v>47704.7</v>
      </c>
      <c r="J25" s="191">
        <f t="shared" si="1"/>
        <v>4844</v>
      </c>
      <c r="K25" s="191">
        <f t="shared" si="3"/>
        <v>22746</v>
      </c>
      <c r="L25" s="192">
        <f t="shared" si="4"/>
        <v>393663</v>
      </c>
      <c r="M25" s="31"/>
      <c r="N25" s="193"/>
    </row>
    <row r="26" spans="1:14" s="30" customFormat="1" x14ac:dyDescent="0.2">
      <c r="A26" s="36" t="s">
        <v>95</v>
      </c>
      <c r="B26" s="34" t="s">
        <v>96</v>
      </c>
      <c r="C26" s="188">
        <v>100982</v>
      </c>
      <c r="D26" s="189">
        <v>65671</v>
      </c>
      <c r="E26" s="189">
        <v>2746</v>
      </c>
      <c r="F26" s="189">
        <v>0</v>
      </c>
      <c r="G26" s="41">
        <f t="shared" si="2"/>
        <v>68417</v>
      </c>
      <c r="H26" s="190">
        <f t="shared" si="0"/>
        <v>12901</v>
      </c>
      <c r="I26" s="189">
        <v>6192.9</v>
      </c>
      <c r="J26" s="191">
        <f t="shared" si="1"/>
        <v>629</v>
      </c>
      <c r="K26" s="191">
        <f t="shared" si="3"/>
        <v>13530</v>
      </c>
      <c r="L26" s="192">
        <f t="shared" si="4"/>
        <v>114512</v>
      </c>
      <c r="M26" s="31"/>
      <c r="N26" s="193"/>
    </row>
    <row r="27" spans="1:14" s="30" customFormat="1" x14ac:dyDescent="0.2">
      <c r="A27" s="35" t="s">
        <v>1061</v>
      </c>
      <c r="B27" s="34" t="s">
        <v>94</v>
      </c>
      <c r="C27" s="188">
        <v>25033.199955133477</v>
      </c>
      <c r="D27" s="189">
        <v>6605</v>
      </c>
      <c r="E27" s="189">
        <v>0</v>
      </c>
      <c r="F27" s="189">
        <v>0</v>
      </c>
      <c r="G27" s="41">
        <f>SUM(D27:F27)</f>
        <v>6605</v>
      </c>
      <c r="H27" s="190">
        <f t="shared" si="0"/>
        <v>1246</v>
      </c>
      <c r="I27" s="189">
        <v>1963.1</v>
      </c>
      <c r="J27" s="191">
        <f t="shared" si="1"/>
        <v>199</v>
      </c>
      <c r="K27" s="191">
        <f>ROUND(H27+J27,0)</f>
        <v>1445</v>
      </c>
      <c r="L27" s="192">
        <f t="shared" si="4"/>
        <v>26478</v>
      </c>
      <c r="M27" s="31"/>
      <c r="N27" s="193"/>
    </row>
    <row r="28" spans="1:14" s="30" customFormat="1" x14ac:dyDescent="0.2">
      <c r="A28" s="35" t="s">
        <v>1065</v>
      </c>
      <c r="B28" s="34" t="s">
        <v>3039</v>
      </c>
      <c r="C28" s="188">
        <v>17811.788990825684</v>
      </c>
      <c r="D28" s="189">
        <v>2257</v>
      </c>
      <c r="E28" s="189">
        <v>0</v>
      </c>
      <c r="F28" s="189">
        <v>0</v>
      </c>
      <c r="G28" s="41">
        <f>SUM(D28:F28)</f>
        <v>2257</v>
      </c>
      <c r="H28" s="190">
        <f t="shared" si="0"/>
        <v>426</v>
      </c>
      <c r="I28" s="189">
        <v>1792.8</v>
      </c>
      <c r="J28" s="191">
        <f t="shared" si="1"/>
        <v>182</v>
      </c>
      <c r="K28" s="191">
        <f>ROUND(H28+J28,0)</f>
        <v>608</v>
      </c>
      <c r="L28" s="192">
        <f>ROUND(C28+K28,0)</f>
        <v>18420</v>
      </c>
      <c r="M28" s="31"/>
      <c r="N28" s="193"/>
    </row>
    <row r="29" spans="1:14" s="30" customFormat="1" x14ac:dyDescent="0.2">
      <c r="A29" s="36" t="s">
        <v>97</v>
      </c>
      <c r="B29" s="34" t="s">
        <v>98</v>
      </c>
      <c r="C29" s="188">
        <v>83504</v>
      </c>
      <c r="D29" s="189">
        <v>11708</v>
      </c>
      <c r="E29" s="189">
        <v>15</v>
      </c>
      <c r="F29" s="189">
        <v>37</v>
      </c>
      <c r="G29" s="41">
        <f t="shared" si="2"/>
        <v>11760</v>
      </c>
      <c r="H29" s="190">
        <f t="shared" si="0"/>
        <v>2218</v>
      </c>
      <c r="I29" s="189">
        <v>7111.1</v>
      </c>
      <c r="J29" s="191">
        <f t="shared" si="1"/>
        <v>722</v>
      </c>
      <c r="K29" s="191">
        <f t="shared" si="3"/>
        <v>2940</v>
      </c>
      <c r="L29" s="192">
        <f t="shared" si="4"/>
        <v>86444</v>
      </c>
      <c r="M29" s="31"/>
      <c r="N29" s="193"/>
    </row>
    <row r="30" spans="1:14" s="30" customFormat="1" x14ac:dyDescent="0.2">
      <c r="A30" s="36" t="s">
        <v>99</v>
      </c>
      <c r="B30" s="34" t="s">
        <v>100</v>
      </c>
      <c r="C30" s="188">
        <v>72338</v>
      </c>
      <c r="D30" s="189">
        <v>9150</v>
      </c>
      <c r="E30" s="189">
        <v>265</v>
      </c>
      <c r="F30" s="189">
        <v>0</v>
      </c>
      <c r="G30" s="41">
        <f t="shared" si="2"/>
        <v>9415</v>
      </c>
      <c r="H30" s="190">
        <f t="shared" si="0"/>
        <v>1775</v>
      </c>
      <c r="I30" s="189">
        <v>3094.2</v>
      </c>
      <c r="J30" s="191">
        <f t="shared" si="1"/>
        <v>314</v>
      </c>
      <c r="K30" s="191">
        <f t="shared" si="3"/>
        <v>2089</v>
      </c>
      <c r="L30" s="192">
        <f t="shared" si="4"/>
        <v>74427</v>
      </c>
      <c r="M30" s="31"/>
      <c r="N30" s="193"/>
    </row>
    <row r="31" spans="1:14" s="30" customFormat="1" x14ac:dyDescent="0.2">
      <c r="A31" s="36" t="s">
        <v>101</v>
      </c>
      <c r="B31" s="34" t="s">
        <v>102</v>
      </c>
      <c r="C31" s="188">
        <v>55346</v>
      </c>
      <c r="D31" s="189">
        <v>7861</v>
      </c>
      <c r="E31" s="189">
        <v>0</v>
      </c>
      <c r="F31" s="189">
        <v>0</v>
      </c>
      <c r="G31" s="41">
        <f t="shared" si="2"/>
        <v>7861</v>
      </c>
      <c r="H31" s="190">
        <f t="shared" si="0"/>
        <v>1482</v>
      </c>
      <c r="I31" s="189">
        <v>2614</v>
      </c>
      <c r="J31" s="191">
        <f t="shared" si="1"/>
        <v>265</v>
      </c>
      <c r="K31" s="191">
        <f t="shared" si="3"/>
        <v>1747</v>
      </c>
      <c r="L31" s="192">
        <f t="shared" si="4"/>
        <v>57093</v>
      </c>
      <c r="M31" s="31"/>
      <c r="N31" s="193"/>
    </row>
    <row r="32" spans="1:14" s="30" customFormat="1" x14ac:dyDescent="0.2">
      <c r="A32" s="36" t="s">
        <v>103</v>
      </c>
      <c r="B32" s="34" t="s">
        <v>104</v>
      </c>
      <c r="C32" s="188">
        <v>146133</v>
      </c>
      <c r="D32" s="189">
        <v>25624</v>
      </c>
      <c r="E32" s="189">
        <v>2277</v>
      </c>
      <c r="F32" s="189">
        <v>67</v>
      </c>
      <c r="G32" s="41">
        <f t="shared" si="2"/>
        <v>27968</v>
      </c>
      <c r="H32" s="190">
        <f t="shared" si="0"/>
        <v>5274</v>
      </c>
      <c r="I32" s="189">
        <v>13905.6</v>
      </c>
      <c r="J32" s="191">
        <f t="shared" si="1"/>
        <v>1412</v>
      </c>
      <c r="K32" s="191">
        <f t="shared" si="3"/>
        <v>6686</v>
      </c>
      <c r="L32" s="192">
        <f t="shared" si="4"/>
        <v>152819</v>
      </c>
      <c r="M32" s="31"/>
      <c r="N32" s="193"/>
    </row>
    <row r="33" spans="1:14" s="30" customFormat="1" x14ac:dyDescent="0.2">
      <c r="A33" s="36" t="s">
        <v>105</v>
      </c>
      <c r="B33" s="34" t="s">
        <v>106</v>
      </c>
      <c r="C33" s="188">
        <v>8686</v>
      </c>
      <c r="D33" s="189">
        <v>5130</v>
      </c>
      <c r="E33" s="189">
        <v>458</v>
      </c>
      <c r="F33" s="189">
        <v>0</v>
      </c>
      <c r="G33" s="41">
        <f t="shared" si="2"/>
        <v>5588</v>
      </c>
      <c r="H33" s="190">
        <f t="shared" si="0"/>
        <v>1054</v>
      </c>
      <c r="I33" s="189">
        <v>592.6</v>
      </c>
      <c r="J33" s="191">
        <f t="shared" si="1"/>
        <v>60</v>
      </c>
      <c r="K33" s="191">
        <f t="shared" si="3"/>
        <v>1114</v>
      </c>
      <c r="L33" s="192">
        <f t="shared" si="4"/>
        <v>9800</v>
      </c>
      <c r="M33" s="31"/>
      <c r="N33" s="193"/>
    </row>
    <row r="34" spans="1:14" s="30" customFormat="1" x14ac:dyDescent="0.2">
      <c r="A34" s="36" t="s">
        <v>107</v>
      </c>
      <c r="B34" s="34" t="s">
        <v>108</v>
      </c>
      <c r="C34" s="188">
        <v>54860</v>
      </c>
      <c r="D34" s="189">
        <v>25807</v>
      </c>
      <c r="E34" s="189">
        <v>45</v>
      </c>
      <c r="F34" s="189">
        <v>0</v>
      </c>
      <c r="G34" s="41">
        <f t="shared" si="2"/>
        <v>25852</v>
      </c>
      <c r="H34" s="190">
        <f t="shared" si="0"/>
        <v>4875</v>
      </c>
      <c r="I34" s="189">
        <v>2416.5</v>
      </c>
      <c r="J34" s="191">
        <f t="shared" si="1"/>
        <v>245</v>
      </c>
      <c r="K34" s="191">
        <f t="shared" si="3"/>
        <v>5120</v>
      </c>
      <c r="L34" s="192">
        <f t="shared" si="4"/>
        <v>59980</v>
      </c>
      <c r="M34" s="31"/>
      <c r="N34" s="193"/>
    </row>
    <row r="35" spans="1:14" s="30" customFormat="1" x14ac:dyDescent="0.2">
      <c r="A35" s="36" t="s">
        <v>109</v>
      </c>
      <c r="B35" s="34" t="s">
        <v>110</v>
      </c>
      <c r="C35" s="188">
        <v>15969</v>
      </c>
      <c r="D35" s="189">
        <v>6653</v>
      </c>
      <c r="E35" s="189">
        <v>168</v>
      </c>
      <c r="F35" s="189">
        <v>0</v>
      </c>
      <c r="G35" s="41">
        <f t="shared" si="2"/>
        <v>6821</v>
      </c>
      <c r="H35" s="190">
        <f t="shared" si="0"/>
        <v>1286</v>
      </c>
      <c r="I35" s="189">
        <v>518.79999999999995</v>
      </c>
      <c r="J35" s="191">
        <f t="shared" si="1"/>
        <v>53</v>
      </c>
      <c r="K35" s="191">
        <f t="shared" si="3"/>
        <v>1339</v>
      </c>
      <c r="L35" s="192">
        <f t="shared" si="4"/>
        <v>17308</v>
      </c>
      <c r="M35" s="31"/>
      <c r="N35" s="193"/>
    </row>
    <row r="36" spans="1:14" s="204" customFormat="1" x14ac:dyDescent="0.2">
      <c r="A36" s="194" t="s">
        <v>111</v>
      </c>
      <c r="B36" s="195" t="s">
        <v>112</v>
      </c>
      <c r="C36" s="197">
        <v>26702</v>
      </c>
      <c r="D36" s="198">
        <v>22079</v>
      </c>
      <c r="E36" s="198">
        <v>0</v>
      </c>
      <c r="F36" s="198">
        <v>0</v>
      </c>
      <c r="G36" s="196">
        <f t="shared" si="2"/>
        <v>22079</v>
      </c>
      <c r="H36" s="199">
        <f t="shared" si="0"/>
        <v>4163</v>
      </c>
      <c r="I36" s="198">
        <v>5941.5</v>
      </c>
      <c r="J36" s="200">
        <f t="shared" si="1"/>
        <v>603</v>
      </c>
      <c r="K36" s="200">
        <f t="shared" si="3"/>
        <v>4766</v>
      </c>
      <c r="L36" s="201">
        <f t="shared" si="4"/>
        <v>31468</v>
      </c>
      <c r="M36" s="202"/>
      <c r="N36" s="203"/>
    </row>
    <row r="37" spans="1:14" s="30" customFormat="1" x14ac:dyDescent="0.2">
      <c r="A37" s="36" t="s">
        <v>113</v>
      </c>
      <c r="B37" s="34" t="s">
        <v>114</v>
      </c>
      <c r="C37" s="188">
        <v>21847</v>
      </c>
      <c r="D37" s="189">
        <v>4679</v>
      </c>
      <c r="E37" s="189">
        <v>0</v>
      </c>
      <c r="F37" s="189">
        <v>0</v>
      </c>
      <c r="G37" s="41">
        <f t="shared" si="2"/>
        <v>4679</v>
      </c>
      <c r="H37" s="190">
        <f t="shared" si="0"/>
        <v>882</v>
      </c>
      <c r="I37" s="189">
        <v>1916.5</v>
      </c>
      <c r="J37" s="191">
        <f t="shared" si="1"/>
        <v>195</v>
      </c>
      <c r="K37" s="191">
        <f t="shared" si="3"/>
        <v>1077</v>
      </c>
      <c r="L37" s="192">
        <f t="shared" si="4"/>
        <v>22924</v>
      </c>
      <c r="M37" s="31"/>
      <c r="N37" s="193"/>
    </row>
    <row r="38" spans="1:14" s="30" customFormat="1" x14ac:dyDescent="0.2">
      <c r="A38" s="36" t="s">
        <v>115</v>
      </c>
      <c r="B38" s="34" t="s">
        <v>116</v>
      </c>
      <c r="C38" s="188">
        <v>43694</v>
      </c>
      <c r="D38" s="189">
        <v>3503</v>
      </c>
      <c r="E38" s="189">
        <v>0</v>
      </c>
      <c r="F38" s="189">
        <v>73</v>
      </c>
      <c r="G38" s="41">
        <f t="shared" si="2"/>
        <v>3576</v>
      </c>
      <c r="H38" s="190">
        <f t="shared" si="0"/>
        <v>674</v>
      </c>
      <c r="I38" s="189">
        <v>1633</v>
      </c>
      <c r="J38" s="191">
        <f t="shared" si="1"/>
        <v>166</v>
      </c>
      <c r="K38" s="191">
        <f t="shared" si="3"/>
        <v>840</v>
      </c>
      <c r="L38" s="192">
        <f t="shared" si="4"/>
        <v>44534</v>
      </c>
      <c r="M38" s="31"/>
      <c r="N38" s="193"/>
    </row>
    <row r="39" spans="1:14" s="30" customFormat="1" x14ac:dyDescent="0.2">
      <c r="A39" s="36" t="s">
        <v>117</v>
      </c>
      <c r="B39" s="34" t="s">
        <v>118</v>
      </c>
      <c r="C39" s="188">
        <v>3399</v>
      </c>
      <c r="D39" s="189">
        <v>2077</v>
      </c>
      <c r="E39" s="189">
        <v>0</v>
      </c>
      <c r="F39" s="189">
        <v>0</v>
      </c>
      <c r="G39" s="41">
        <f t="shared" si="2"/>
        <v>2077</v>
      </c>
      <c r="H39" s="190">
        <f t="shared" si="0"/>
        <v>392</v>
      </c>
      <c r="I39" s="189">
        <v>405.3</v>
      </c>
      <c r="J39" s="191">
        <f t="shared" si="1"/>
        <v>41</v>
      </c>
      <c r="K39" s="191">
        <f t="shared" si="3"/>
        <v>433</v>
      </c>
      <c r="L39" s="192">
        <f t="shared" si="4"/>
        <v>3832</v>
      </c>
      <c r="M39" s="31"/>
      <c r="N39" s="193"/>
    </row>
    <row r="40" spans="1:14" s="30" customFormat="1" x14ac:dyDescent="0.2">
      <c r="A40" s="36" t="s">
        <v>119</v>
      </c>
      <c r="B40" s="34" t="s">
        <v>120</v>
      </c>
      <c r="C40" s="188">
        <v>325764</v>
      </c>
      <c r="D40" s="189">
        <v>81691</v>
      </c>
      <c r="E40" s="189">
        <v>4409</v>
      </c>
      <c r="F40" s="189">
        <v>116</v>
      </c>
      <c r="G40" s="41">
        <f t="shared" si="2"/>
        <v>86216</v>
      </c>
      <c r="H40" s="190">
        <f t="shared" si="0"/>
        <v>16258</v>
      </c>
      <c r="I40" s="189">
        <v>20149.2</v>
      </c>
      <c r="J40" s="191">
        <f t="shared" si="1"/>
        <v>2046</v>
      </c>
      <c r="K40" s="191">
        <f t="shared" si="3"/>
        <v>18304</v>
      </c>
      <c r="L40" s="192">
        <f t="shared" si="4"/>
        <v>344068</v>
      </c>
      <c r="M40" s="31"/>
      <c r="N40" s="193"/>
    </row>
    <row r="41" spans="1:14" s="30" customFormat="1" x14ac:dyDescent="0.2">
      <c r="A41" s="36" t="s">
        <v>3315</v>
      </c>
      <c r="B41" s="34" t="s">
        <v>3316</v>
      </c>
      <c r="C41" s="188">
        <v>21933.600000000002</v>
      </c>
      <c r="D41" s="189">
        <v>5228</v>
      </c>
      <c r="E41" s="189">
        <v>297</v>
      </c>
      <c r="F41" s="189">
        <v>0</v>
      </c>
      <c r="G41" s="41">
        <f>SUM(D41:F41)</f>
        <v>5525</v>
      </c>
      <c r="H41" s="190">
        <f t="shared" si="0"/>
        <v>1042</v>
      </c>
      <c r="I41" s="189">
        <v>1339.4</v>
      </c>
      <c r="J41" s="191">
        <f t="shared" si="1"/>
        <v>136</v>
      </c>
      <c r="K41" s="191">
        <f>ROUND(H41+J41,0)</f>
        <v>1178</v>
      </c>
      <c r="L41" s="192">
        <f>ROUND(C41+K41,0)</f>
        <v>23112</v>
      </c>
      <c r="M41" s="31"/>
      <c r="N41" s="193"/>
    </row>
    <row r="42" spans="1:14" s="30" customFormat="1" x14ac:dyDescent="0.2">
      <c r="A42" s="36" t="s">
        <v>121</v>
      </c>
      <c r="B42" s="34" t="s">
        <v>122</v>
      </c>
      <c r="C42" s="188">
        <v>82670</v>
      </c>
      <c r="D42" s="189">
        <v>29686</v>
      </c>
      <c r="E42" s="189">
        <v>713</v>
      </c>
      <c r="F42" s="189">
        <v>23</v>
      </c>
      <c r="G42" s="41">
        <f t="shared" si="2"/>
        <v>30422</v>
      </c>
      <c r="H42" s="190">
        <f t="shared" si="0"/>
        <v>5737</v>
      </c>
      <c r="I42" s="189">
        <v>7468.7</v>
      </c>
      <c r="J42" s="191">
        <f t="shared" si="1"/>
        <v>758</v>
      </c>
      <c r="K42" s="191">
        <f t="shared" si="3"/>
        <v>6495</v>
      </c>
      <c r="L42" s="192">
        <f t="shared" si="4"/>
        <v>89165</v>
      </c>
      <c r="M42" s="31"/>
      <c r="N42" s="193"/>
    </row>
    <row r="43" spans="1:14" s="30" customFormat="1" x14ac:dyDescent="0.2">
      <c r="A43" s="36" t="s">
        <v>123</v>
      </c>
      <c r="B43" s="34" t="s">
        <v>124</v>
      </c>
      <c r="C43" s="188">
        <v>74765</v>
      </c>
      <c r="D43" s="189">
        <v>15608</v>
      </c>
      <c r="E43" s="189">
        <v>1745</v>
      </c>
      <c r="F43" s="189">
        <v>0</v>
      </c>
      <c r="G43" s="41">
        <f t="shared" si="2"/>
        <v>17353</v>
      </c>
      <c r="H43" s="190">
        <f t="shared" si="0"/>
        <v>3272</v>
      </c>
      <c r="I43" s="189">
        <v>4546.5</v>
      </c>
      <c r="J43" s="191">
        <f t="shared" si="1"/>
        <v>462</v>
      </c>
      <c r="K43" s="191">
        <f t="shared" si="3"/>
        <v>3734</v>
      </c>
      <c r="L43" s="192">
        <f t="shared" si="4"/>
        <v>78499</v>
      </c>
      <c r="M43" s="31"/>
      <c r="N43" s="193"/>
    </row>
    <row r="44" spans="1:14" s="30" customFormat="1" x14ac:dyDescent="0.2">
      <c r="A44" s="36" t="s">
        <v>125</v>
      </c>
      <c r="B44" s="34" t="s">
        <v>126</v>
      </c>
      <c r="C44" s="188">
        <v>11652</v>
      </c>
      <c r="D44" s="189">
        <v>1097</v>
      </c>
      <c r="E44" s="189">
        <v>0</v>
      </c>
      <c r="F44" s="189">
        <v>0</v>
      </c>
      <c r="G44" s="41">
        <f t="shared" si="2"/>
        <v>1097</v>
      </c>
      <c r="H44" s="190">
        <f t="shared" si="0"/>
        <v>207</v>
      </c>
      <c r="I44" s="189">
        <v>263.7</v>
      </c>
      <c r="J44" s="191">
        <f t="shared" si="1"/>
        <v>27</v>
      </c>
      <c r="K44" s="191">
        <f t="shared" si="3"/>
        <v>234</v>
      </c>
      <c r="L44" s="192">
        <f t="shared" si="4"/>
        <v>11886</v>
      </c>
      <c r="M44" s="31"/>
      <c r="N44" s="193"/>
    </row>
    <row r="45" spans="1:14" s="30" customFormat="1" x14ac:dyDescent="0.2">
      <c r="A45" s="36" t="s">
        <v>127</v>
      </c>
      <c r="B45" s="34" t="s">
        <v>128</v>
      </c>
      <c r="C45" s="188">
        <v>33984</v>
      </c>
      <c r="D45" s="189">
        <v>2127</v>
      </c>
      <c r="E45" s="189">
        <v>0</v>
      </c>
      <c r="F45" s="189">
        <v>0</v>
      </c>
      <c r="G45" s="41">
        <f t="shared" si="2"/>
        <v>2127</v>
      </c>
      <c r="H45" s="190">
        <f t="shared" si="0"/>
        <v>401</v>
      </c>
      <c r="I45" s="189">
        <v>909.2</v>
      </c>
      <c r="J45" s="191">
        <f t="shared" si="1"/>
        <v>92</v>
      </c>
      <c r="K45" s="191">
        <f t="shared" si="3"/>
        <v>493</v>
      </c>
      <c r="L45" s="192">
        <f t="shared" si="4"/>
        <v>34477</v>
      </c>
      <c r="M45" s="31"/>
      <c r="N45" s="193"/>
    </row>
    <row r="46" spans="1:14" s="30" customFormat="1" x14ac:dyDescent="0.2">
      <c r="A46" s="36" t="s">
        <v>129</v>
      </c>
      <c r="B46" s="34" t="s">
        <v>130</v>
      </c>
      <c r="C46" s="188">
        <v>165066</v>
      </c>
      <c r="D46" s="189">
        <v>21836</v>
      </c>
      <c r="E46" s="189">
        <v>776</v>
      </c>
      <c r="F46" s="189">
        <v>10</v>
      </c>
      <c r="G46" s="41">
        <f t="shared" si="2"/>
        <v>22622</v>
      </c>
      <c r="H46" s="190">
        <f t="shared" si="0"/>
        <v>4266</v>
      </c>
      <c r="I46" s="189">
        <v>8927.6999999999989</v>
      </c>
      <c r="J46" s="191">
        <f t="shared" si="1"/>
        <v>907</v>
      </c>
      <c r="K46" s="191">
        <f t="shared" si="3"/>
        <v>5173</v>
      </c>
      <c r="L46" s="192">
        <f t="shared" si="4"/>
        <v>170239</v>
      </c>
      <c r="M46" s="31"/>
      <c r="N46" s="193"/>
    </row>
    <row r="47" spans="1:14" s="30" customFormat="1" x14ac:dyDescent="0.2">
      <c r="A47" s="36" t="s">
        <v>131</v>
      </c>
      <c r="B47" s="34" t="s">
        <v>132</v>
      </c>
      <c r="C47" s="188">
        <v>21361</v>
      </c>
      <c r="D47" s="189">
        <v>2119</v>
      </c>
      <c r="E47" s="189">
        <v>2</v>
      </c>
      <c r="F47" s="189">
        <v>0</v>
      </c>
      <c r="G47" s="41">
        <f t="shared" si="2"/>
        <v>2121</v>
      </c>
      <c r="H47" s="190">
        <f t="shared" si="0"/>
        <v>400</v>
      </c>
      <c r="I47" s="189">
        <v>598.20000000000005</v>
      </c>
      <c r="J47" s="191">
        <f t="shared" si="1"/>
        <v>61</v>
      </c>
      <c r="K47" s="191">
        <f t="shared" si="3"/>
        <v>461</v>
      </c>
      <c r="L47" s="192">
        <f t="shared" si="4"/>
        <v>21822</v>
      </c>
      <c r="M47" s="31"/>
      <c r="N47" s="193"/>
    </row>
    <row r="48" spans="1:14" s="30" customFormat="1" x14ac:dyDescent="0.2">
      <c r="A48" s="36" t="s">
        <v>133</v>
      </c>
      <c r="B48" s="34" t="s">
        <v>134</v>
      </c>
      <c r="C48" s="188">
        <v>29614</v>
      </c>
      <c r="D48" s="189">
        <v>5852</v>
      </c>
      <c r="E48" s="189">
        <v>243</v>
      </c>
      <c r="F48" s="189">
        <v>0</v>
      </c>
      <c r="G48" s="41">
        <f t="shared" si="2"/>
        <v>6095</v>
      </c>
      <c r="H48" s="190">
        <f t="shared" si="0"/>
        <v>1149</v>
      </c>
      <c r="I48" s="189">
        <v>2755</v>
      </c>
      <c r="J48" s="191">
        <f t="shared" si="1"/>
        <v>280</v>
      </c>
      <c r="K48" s="191">
        <f t="shared" si="3"/>
        <v>1429</v>
      </c>
      <c r="L48" s="192">
        <f t="shared" si="4"/>
        <v>31043</v>
      </c>
      <c r="M48" s="31"/>
      <c r="N48" s="193"/>
    </row>
    <row r="49" spans="1:14" s="30" customFormat="1" x14ac:dyDescent="0.2">
      <c r="A49" s="36" t="s">
        <v>135</v>
      </c>
      <c r="B49" s="34" t="s">
        <v>136</v>
      </c>
      <c r="C49" s="188">
        <v>26702</v>
      </c>
      <c r="D49" s="189">
        <v>3175</v>
      </c>
      <c r="E49" s="189">
        <v>68</v>
      </c>
      <c r="F49" s="189">
        <v>20</v>
      </c>
      <c r="G49" s="41">
        <f t="shared" si="2"/>
        <v>3263</v>
      </c>
      <c r="H49" s="190">
        <f t="shared" si="0"/>
        <v>615</v>
      </c>
      <c r="I49" s="189">
        <v>1847.7</v>
      </c>
      <c r="J49" s="191">
        <f t="shared" si="1"/>
        <v>188</v>
      </c>
      <c r="K49" s="191">
        <f t="shared" si="3"/>
        <v>803</v>
      </c>
      <c r="L49" s="192">
        <f t="shared" si="4"/>
        <v>27505</v>
      </c>
      <c r="M49" s="31"/>
      <c r="N49" s="193"/>
    </row>
    <row r="50" spans="1:14" s="30" customFormat="1" x14ac:dyDescent="0.2">
      <c r="A50" s="36" t="s">
        <v>3311</v>
      </c>
      <c r="B50" s="34" t="s">
        <v>3312</v>
      </c>
      <c r="C50" s="188">
        <v>5026.3189083813722</v>
      </c>
      <c r="D50" s="189">
        <v>1646</v>
      </c>
      <c r="E50" s="189">
        <v>0</v>
      </c>
      <c r="F50" s="189">
        <v>0</v>
      </c>
      <c r="G50" s="41">
        <f>SUM(D50:F50)</f>
        <v>1646</v>
      </c>
      <c r="H50" s="190">
        <f t="shared" si="0"/>
        <v>310</v>
      </c>
      <c r="I50" s="189">
        <v>46.7</v>
      </c>
      <c r="J50" s="191">
        <f t="shared" si="1"/>
        <v>5</v>
      </c>
      <c r="K50" s="191">
        <f>ROUND(H50+J50,0)</f>
        <v>315</v>
      </c>
      <c r="L50" s="192">
        <f>ROUND(C50+K50,0)</f>
        <v>5341</v>
      </c>
      <c r="M50" s="31"/>
      <c r="N50" s="193"/>
    </row>
    <row r="51" spans="1:14" s="30" customFormat="1" x14ac:dyDescent="0.2">
      <c r="A51" s="36" t="s">
        <v>137</v>
      </c>
      <c r="B51" s="34" t="s">
        <v>138</v>
      </c>
      <c r="C51" s="188">
        <v>73794</v>
      </c>
      <c r="D51" s="189">
        <v>15621</v>
      </c>
      <c r="E51" s="189">
        <v>273</v>
      </c>
      <c r="F51" s="189">
        <v>0</v>
      </c>
      <c r="G51" s="41">
        <f t="shared" si="2"/>
        <v>15894</v>
      </c>
      <c r="H51" s="190">
        <f t="shared" si="0"/>
        <v>2997</v>
      </c>
      <c r="I51" s="189">
        <v>11779.4</v>
      </c>
      <c r="J51" s="191">
        <f t="shared" si="1"/>
        <v>1196</v>
      </c>
      <c r="K51" s="191">
        <f t="shared" si="3"/>
        <v>4193</v>
      </c>
      <c r="L51" s="192">
        <f t="shared" si="4"/>
        <v>77987</v>
      </c>
      <c r="M51" s="31"/>
      <c r="N51" s="193"/>
    </row>
    <row r="52" spans="1:14" s="30" customFormat="1" x14ac:dyDescent="0.2">
      <c r="A52" s="36" t="s">
        <v>139</v>
      </c>
      <c r="B52" s="34" t="s">
        <v>140</v>
      </c>
      <c r="C52" s="188">
        <v>16507</v>
      </c>
      <c r="D52" s="189">
        <v>9717</v>
      </c>
      <c r="E52" s="189">
        <v>10</v>
      </c>
      <c r="F52" s="189">
        <v>0</v>
      </c>
      <c r="G52" s="41">
        <f t="shared" si="2"/>
        <v>9727</v>
      </c>
      <c r="H52" s="190">
        <f t="shared" si="0"/>
        <v>1834</v>
      </c>
      <c r="I52" s="189">
        <v>3089.5</v>
      </c>
      <c r="J52" s="191">
        <f t="shared" si="1"/>
        <v>314</v>
      </c>
      <c r="K52" s="191">
        <f t="shared" si="3"/>
        <v>2148</v>
      </c>
      <c r="L52" s="192">
        <f t="shared" si="4"/>
        <v>18655</v>
      </c>
      <c r="M52" s="31"/>
      <c r="N52" s="193"/>
    </row>
    <row r="53" spans="1:14" s="30" customFormat="1" x14ac:dyDescent="0.2">
      <c r="A53" s="36" t="s">
        <v>3313</v>
      </c>
      <c r="B53" s="34" t="s">
        <v>3314</v>
      </c>
      <c r="C53" s="188">
        <v>12764.680393227512</v>
      </c>
      <c r="D53" s="189">
        <v>3438</v>
      </c>
      <c r="E53" s="189">
        <v>68</v>
      </c>
      <c r="F53" s="189">
        <v>0</v>
      </c>
      <c r="G53" s="41">
        <f>SUM(D53:F53)</f>
        <v>3506</v>
      </c>
      <c r="H53" s="190">
        <f t="shared" si="0"/>
        <v>661</v>
      </c>
      <c r="I53" s="189">
        <v>821.6</v>
      </c>
      <c r="J53" s="191">
        <f t="shared" si="1"/>
        <v>83</v>
      </c>
      <c r="K53" s="191">
        <f>ROUND(H53+J53,0)</f>
        <v>744</v>
      </c>
      <c r="L53" s="192">
        <f>ROUND(C53+K53,0)</f>
        <v>13509</v>
      </c>
      <c r="M53" s="31"/>
      <c r="N53" s="193"/>
    </row>
    <row r="54" spans="1:14" s="30" customFormat="1" x14ac:dyDescent="0.2">
      <c r="A54" s="36" t="s">
        <v>141</v>
      </c>
      <c r="B54" s="34" t="s">
        <v>142</v>
      </c>
      <c r="C54" s="188">
        <v>16507</v>
      </c>
      <c r="D54" s="189">
        <v>6579</v>
      </c>
      <c r="E54" s="189">
        <v>0</v>
      </c>
      <c r="F54" s="189">
        <v>0</v>
      </c>
      <c r="G54" s="41">
        <f t="shared" si="2"/>
        <v>6579</v>
      </c>
      <c r="H54" s="190">
        <f t="shared" si="0"/>
        <v>1241</v>
      </c>
      <c r="I54" s="189">
        <v>777.8</v>
      </c>
      <c r="J54" s="191">
        <f t="shared" si="1"/>
        <v>79</v>
      </c>
      <c r="K54" s="191">
        <f>ROUND(H54+J54,0)</f>
        <v>1320</v>
      </c>
      <c r="L54" s="192">
        <f>ROUND(C54+K54,0)</f>
        <v>17827</v>
      </c>
      <c r="M54" s="31"/>
      <c r="N54" s="193"/>
    </row>
    <row r="55" spans="1:14" s="30" customFormat="1" x14ac:dyDescent="0.2">
      <c r="A55" s="35" t="s">
        <v>143</v>
      </c>
      <c r="B55" s="34" t="s">
        <v>144</v>
      </c>
      <c r="C55" s="188">
        <v>14004</v>
      </c>
      <c r="D55" s="189">
        <v>3850</v>
      </c>
      <c r="E55" s="189">
        <v>0</v>
      </c>
      <c r="F55" s="189">
        <v>0</v>
      </c>
      <c r="G55" s="41">
        <f t="shared" si="2"/>
        <v>3850</v>
      </c>
      <c r="H55" s="190">
        <f t="shared" si="0"/>
        <v>726</v>
      </c>
      <c r="I55" s="189">
        <v>836.1</v>
      </c>
      <c r="J55" s="191">
        <f t="shared" si="1"/>
        <v>85</v>
      </c>
      <c r="K55" s="191">
        <f t="shared" si="3"/>
        <v>811</v>
      </c>
      <c r="L55" s="192">
        <f t="shared" si="4"/>
        <v>14815</v>
      </c>
      <c r="M55" s="31"/>
      <c r="N55" s="193"/>
    </row>
    <row r="56" spans="1:14" s="30" customFormat="1" x14ac:dyDescent="0.2">
      <c r="A56" s="36" t="s">
        <v>145</v>
      </c>
      <c r="B56" s="34" t="s">
        <v>146</v>
      </c>
      <c r="C56" s="188">
        <v>87874</v>
      </c>
      <c r="D56" s="189">
        <v>22310</v>
      </c>
      <c r="E56" s="189">
        <v>883</v>
      </c>
      <c r="F56" s="189">
        <v>11</v>
      </c>
      <c r="G56" s="41">
        <f t="shared" si="2"/>
        <v>23204</v>
      </c>
      <c r="H56" s="190">
        <f t="shared" si="0"/>
        <v>4376</v>
      </c>
      <c r="I56" s="189">
        <v>11718.6</v>
      </c>
      <c r="J56" s="191">
        <f t="shared" si="1"/>
        <v>1190</v>
      </c>
      <c r="K56" s="191">
        <f t="shared" si="3"/>
        <v>5566</v>
      </c>
      <c r="L56" s="192">
        <f t="shared" si="4"/>
        <v>93440</v>
      </c>
      <c r="M56" s="31"/>
      <c r="N56" s="193"/>
    </row>
    <row r="57" spans="1:14" s="30" customFormat="1" x14ac:dyDescent="0.2">
      <c r="A57" s="36" t="s">
        <v>171</v>
      </c>
      <c r="B57" s="34" t="s">
        <v>172</v>
      </c>
      <c r="C57" s="188">
        <v>36972</v>
      </c>
      <c r="D57" s="189">
        <v>8543</v>
      </c>
      <c r="E57" s="189">
        <v>0</v>
      </c>
      <c r="F57" s="189">
        <v>0</v>
      </c>
      <c r="G57" s="41">
        <f t="shared" si="2"/>
        <v>8543</v>
      </c>
      <c r="H57" s="190">
        <f t="shared" si="0"/>
        <v>1611</v>
      </c>
      <c r="I57" s="189">
        <v>2927.9000000000005</v>
      </c>
      <c r="J57" s="191">
        <f t="shared" si="1"/>
        <v>297</v>
      </c>
      <c r="K57" s="191">
        <f t="shared" si="3"/>
        <v>1908</v>
      </c>
      <c r="L57" s="192">
        <f t="shared" si="4"/>
        <v>38880</v>
      </c>
      <c r="M57" s="31"/>
      <c r="N57" s="193"/>
    </row>
    <row r="58" spans="1:14" s="30" customFormat="1" x14ac:dyDescent="0.2">
      <c r="A58" s="36" t="s">
        <v>147</v>
      </c>
      <c r="B58" s="34" t="s">
        <v>148</v>
      </c>
      <c r="C58" s="188">
        <v>41926.211009174316</v>
      </c>
      <c r="D58" s="189">
        <v>8033</v>
      </c>
      <c r="E58" s="189">
        <v>191</v>
      </c>
      <c r="F58" s="189">
        <v>0</v>
      </c>
      <c r="G58" s="41">
        <f t="shared" si="2"/>
        <v>8224</v>
      </c>
      <c r="H58" s="190">
        <f t="shared" si="0"/>
        <v>1551</v>
      </c>
      <c r="I58" s="189">
        <v>1183.5999999999999</v>
      </c>
      <c r="J58" s="191">
        <f t="shared" si="1"/>
        <v>120</v>
      </c>
      <c r="K58" s="191">
        <f t="shared" si="3"/>
        <v>1671</v>
      </c>
      <c r="L58" s="192">
        <f t="shared" si="4"/>
        <v>43597</v>
      </c>
      <c r="M58" s="31"/>
      <c r="N58" s="193"/>
    </row>
    <row r="59" spans="1:14" s="204" customFormat="1" x14ac:dyDescent="0.2">
      <c r="A59" s="194" t="s">
        <v>3424</v>
      </c>
      <c r="B59" s="195" t="s">
        <v>3442</v>
      </c>
      <c r="C59" s="197">
        <v>0</v>
      </c>
      <c r="D59" s="198">
        <v>2475</v>
      </c>
      <c r="E59" s="198">
        <v>0</v>
      </c>
      <c r="F59" s="198">
        <v>0</v>
      </c>
      <c r="G59" s="196">
        <f t="shared" si="2"/>
        <v>2475</v>
      </c>
      <c r="H59" s="199">
        <f t="shared" si="0"/>
        <v>467</v>
      </c>
      <c r="I59" s="198">
        <v>0</v>
      </c>
      <c r="J59" s="200">
        <f t="shared" si="1"/>
        <v>0</v>
      </c>
      <c r="K59" s="200">
        <f t="shared" si="3"/>
        <v>467</v>
      </c>
      <c r="L59" s="201">
        <f t="shared" si="4"/>
        <v>467</v>
      </c>
      <c r="M59" s="202"/>
      <c r="N59" s="203"/>
    </row>
    <row r="60" spans="1:14" s="30" customFormat="1" x14ac:dyDescent="0.2">
      <c r="A60" s="36" t="s">
        <v>151</v>
      </c>
      <c r="B60" s="34" t="s">
        <v>152</v>
      </c>
      <c r="C60" s="188">
        <v>16935.817329064383</v>
      </c>
      <c r="D60" s="189">
        <v>3775</v>
      </c>
      <c r="E60" s="189">
        <v>62</v>
      </c>
      <c r="F60" s="189">
        <v>0</v>
      </c>
      <c r="G60" s="41">
        <f t="shared" si="2"/>
        <v>3837</v>
      </c>
      <c r="H60" s="190">
        <f t="shared" si="0"/>
        <v>724</v>
      </c>
      <c r="I60" s="189">
        <v>1180.4000000000001</v>
      </c>
      <c r="J60" s="191">
        <f t="shared" si="1"/>
        <v>120</v>
      </c>
      <c r="K60" s="191">
        <f t="shared" si="3"/>
        <v>844</v>
      </c>
      <c r="L60" s="192">
        <f t="shared" si="4"/>
        <v>17780</v>
      </c>
      <c r="M60" s="31"/>
      <c r="N60" s="193"/>
    </row>
    <row r="61" spans="1:14" s="30" customFormat="1" x14ac:dyDescent="0.2">
      <c r="A61" s="36" t="s">
        <v>149</v>
      </c>
      <c r="B61" s="34" t="s">
        <v>150</v>
      </c>
      <c r="C61" s="188">
        <v>26702</v>
      </c>
      <c r="D61" s="189">
        <v>1959</v>
      </c>
      <c r="E61" s="189">
        <v>0</v>
      </c>
      <c r="F61" s="189">
        <v>0</v>
      </c>
      <c r="G61" s="41">
        <f t="shared" si="2"/>
        <v>1959</v>
      </c>
      <c r="H61" s="190">
        <f t="shared" si="0"/>
        <v>369</v>
      </c>
      <c r="I61" s="189">
        <v>420.70000000000005</v>
      </c>
      <c r="J61" s="191">
        <f t="shared" si="1"/>
        <v>43</v>
      </c>
      <c r="K61" s="191">
        <f t="shared" si="3"/>
        <v>412</v>
      </c>
      <c r="L61" s="192">
        <f t="shared" si="4"/>
        <v>27114</v>
      </c>
      <c r="M61" s="31"/>
      <c r="N61" s="193"/>
    </row>
    <row r="62" spans="1:14" s="30" customFormat="1" x14ac:dyDescent="0.2">
      <c r="A62" s="36" t="s">
        <v>153</v>
      </c>
      <c r="B62" s="34" t="s">
        <v>154</v>
      </c>
      <c r="C62" s="188">
        <v>40559</v>
      </c>
      <c r="D62" s="189">
        <v>4359</v>
      </c>
      <c r="E62" s="189">
        <v>0</v>
      </c>
      <c r="F62" s="189">
        <v>0</v>
      </c>
      <c r="G62" s="41">
        <f t="shared" si="2"/>
        <v>4359</v>
      </c>
      <c r="H62" s="190">
        <f t="shared" si="0"/>
        <v>822</v>
      </c>
      <c r="I62" s="189">
        <v>1728.9</v>
      </c>
      <c r="J62" s="191">
        <f t="shared" si="1"/>
        <v>176</v>
      </c>
      <c r="K62" s="191">
        <f t="shared" si="3"/>
        <v>998</v>
      </c>
      <c r="L62" s="192">
        <f t="shared" si="4"/>
        <v>41557</v>
      </c>
      <c r="M62" s="31"/>
      <c r="N62" s="193"/>
    </row>
    <row r="63" spans="1:14" s="30" customFormat="1" x14ac:dyDescent="0.2">
      <c r="A63" s="36" t="s">
        <v>155</v>
      </c>
      <c r="B63" s="34" t="s">
        <v>156</v>
      </c>
      <c r="C63" s="188">
        <v>30586</v>
      </c>
      <c r="D63" s="189">
        <v>5225</v>
      </c>
      <c r="E63" s="189">
        <v>115</v>
      </c>
      <c r="F63" s="189">
        <v>0</v>
      </c>
      <c r="G63" s="41">
        <f t="shared" si="2"/>
        <v>5340</v>
      </c>
      <c r="H63" s="190">
        <f t="shared" si="0"/>
        <v>1007</v>
      </c>
      <c r="I63" s="189">
        <v>1051.4000000000001</v>
      </c>
      <c r="J63" s="191">
        <f t="shared" si="1"/>
        <v>107</v>
      </c>
      <c r="K63" s="191">
        <f t="shared" si="3"/>
        <v>1114</v>
      </c>
      <c r="L63" s="192">
        <f t="shared" si="4"/>
        <v>31700</v>
      </c>
      <c r="M63" s="31"/>
      <c r="N63" s="193"/>
    </row>
    <row r="64" spans="1:14" s="30" customFormat="1" x14ac:dyDescent="0.2">
      <c r="A64" s="36" t="s">
        <v>157</v>
      </c>
      <c r="B64" s="34" t="s">
        <v>158</v>
      </c>
      <c r="C64" s="188">
        <v>32600</v>
      </c>
      <c r="D64" s="189">
        <v>4610</v>
      </c>
      <c r="E64" s="189">
        <v>13</v>
      </c>
      <c r="F64" s="189">
        <v>0</v>
      </c>
      <c r="G64" s="41">
        <f t="shared" si="2"/>
        <v>4623</v>
      </c>
      <c r="H64" s="190">
        <f t="shared" si="0"/>
        <v>872</v>
      </c>
      <c r="I64" s="189">
        <v>1839.6999999999998</v>
      </c>
      <c r="J64" s="191">
        <f t="shared" si="1"/>
        <v>187</v>
      </c>
      <c r="K64" s="191">
        <f t="shared" si="3"/>
        <v>1059</v>
      </c>
      <c r="L64" s="192">
        <f t="shared" si="4"/>
        <v>33659</v>
      </c>
      <c r="M64" s="31"/>
      <c r="N64" s="193"/>
    </row>
    <row r="65" spans="1:14" s="30" customFormat="1" x14ac:dyDescent="0.2">
      <c r="A65" s="36" t="s">
        <v>175</v>
      </c>
      <c r="B65" s="34" t="s">
        <v>176</v>
      </c>
      <c r="C65" s="188">
        <v>13593</v>
      </c>
      <c r="D65" s="189">
        <v>1178</v>
      </c>
      <c r="E65" s="189">
        <v>0</v>
      </c>
      <c r="F65" s="189">
        <v>0</v>
      </c>
      <c r="G65" s="41">
        <f t="shared" si="2"/>
        <v>1178</v>
      </c>
      <c r="H65" s="190">
        <f t="shared" si="0"/>
        <v>222</v>
      </c>
      <c r="I65" s="189">
        <v>326.79999999999995</v>
      </c>
      <c r="J65" s="191">
        <f t="shared" si="1"/>
        <v>33</v>
      </c>
      <c r="K65" s="191">
        <f t="shared" si="3"/>
        <v>255</v>
      </c>
      <c r="L65" s="192">
        <f t="shared" si="4"/>
        <v>13848</v>
      </c>
      <c r="M65" s="31"/>
      <c r="N65" s="193"/>
    </row>
    <row r="66" spans="1:14" s="30" customFormat="1" x14ac:dyDescent="0.2">
      <c r="A66" s="36" t="s">
        <v>159</v>
      </c>
      <c r="B66" s="34" t="s">
        <v>160</v>
      </c>
      <c r="C66" s="188">
        <v>30014.400000000001</v>
      </c>
      <c r="D66" s="189">
        <v>7930</v>
      </c>
      <c r="E66" s="189">
        <v>103</v>
      </c>
      <c r="F66" s="189">
        <v>0</v>
      </c>
      <c r="G66" s="41">
        <f t="shared" si="2"/>
        <v>8033</v>
      </c>
      <c r="H66" s="190">
        <f t="shared" si="0"/>
        <v>1515</v>
      </c>
      <c r="I66" s="189">
        <v>3495.5</v>
      </c>
      <c r="J66" s="191">
        <f t="shared" si="1"/>
        <v>355</v>
      </c>
      <c r="K66" s="191">
        <f t="shared" si="3"/>
        <v>1870</v>
      </c>
      <c r="L66" s="192">
        <f t="shared" si="4"/>
        <v>31884</v>
      </c>
      <c r="M66" s="31"/>
      <c r="N66" s="193"/>
    </row>
    <row r="67" spans="1:14" s="30" customFormat="1" x14ac:dyDescent="0.2">
      <c r="A67" s="36" t="s">
        <v>161</v>
      </c>
      <c r="B67" s="34" t="s">
        <v>162</v>
      </c>
      <c r="C67" s="188">
        <v>35441</v>
      </c>
      <c r="D67" s="189">
        <v>7484</v>
      </c>
      <c r="E67" s="189">
        <v>86</v>
      </c>
      <c r="F67" s="189">
        <v>5</v>
      </c>
      <c r="G67" s="41">
        <f t="shared" si="2"/>
        <v>7575</v>
      </c>
      <c r="H67" s="190">
        <f t="shared" si="0"/>
        <v>1428</v>
      </c>
      <c r="I67" s="189">
        <v>4290.0999999999995</v>
      </c>
      <c r="J67" s="191">
        <f t="shared" si="1"/>
        <v>436</v>
      </c>
      <c r="K67" s="191">
        <f t="shared" si="3"/>
        <v>1864</v>
      </c>
      <c r="L67" s="192">
        <f t="shared" si="4"/>
        <v>37305</v>
      </c>
      <c r="M67" s="31"/>
      <c r="N67" s="193"/>
    </row>
    <row r="68" spans="1:14" s="30" customFormat="1" x14ac:dyDescent="0.2">
      <c r="A68" s="36" t="s">
        <v>163</v>
      </c>
      <c r="B68" s="34" t="s">
        <v>164</v>
      </c>
      <c r="C68" s="188">
        <v>23789</v>
      </c>
      <c r="D68" s="189">
        <v>5000</v>
      </c>
      <c r="E68" s="189">
        <v>0</v>
      </c>
      <c r="F68" s="189">
        <v>0</v>
      </c>
      <c r="G68" s="41">
        <f t="shared" si="2"/>
        <v>5000</v>
      </c>
      <c r="H68" s="190">
        <f t="shared" si="0"/>
        <v>943</v>
      </c>
      <c r="I68" s="189">
        <v>3374.2000000000003</v>
      </c>
      <c r="J68" s="191">
        <f t="shared" si="1"/>
        <v>343</v>
      </c>
      <c r="K68" s="191">
        <f t="shared" si="3"/>
        <v>1286</v>
      </c>
      <c r="L68" s="192">
        <f t="shared" si="4"/>
        <v>25075</v>
      </c>
      <c r="M68" s="31"/>
      <c r="N68" s="193"/>
    </row>
    <row r="69" spans="1:14" s="30" customFormat="1" x14ac:dyDescent="0.2">
      <c r="A69" s="36" t="s">
        <v>165</v>
      </c>
      <c r="B69" s="34" t="s">
        <v>166</v>
      </c>
      <c r="C69" s="188">
        <v>35128</v>
      </c>
      <c r="D69" s="189">
        <v>4276</v>
      </c>
      <c r="E69" s="189">
        <v>0</v>
      </c>
      <c r="F69" s="189">
        <v>0</v>
      </c>
      <c r="G69" s="41">
        <f t="shared" si="2"/>
        <v>4276</v>
      </c>
      <c r="H69" s="190">
        <f t="shared" si="0"/>
        <v>806</v>
      </c>
      <c r="I69" s="189">
        <v>2103.3999999999996</v>
      </c>
      <c r="J69" s="191">
        <f t="shared" si="1"/>
        <v>214</v>
      </c>
      <c r="K69" s="191">
        <f t="shared" si="3"/>
        <v>1020</v>
      </c>
      <c r="L69" s="192">
        <f t="shared" si="4"/>
        <v>36148</v>
      </c>
      <c r="M69" s="31"/>
      <c r="N69" s="193"/>
    </row>
    <row r="70" spans="1:14" s="30" customFormat="1" x14ac:dyDescent="0.2">
      <c r="A70" s="36" t="s">
        <v>167</v>
      </c>
      <c r="B70" s="34" t="s">
        <v>168</v>
      </c>
      <c r="C70" s="188">
        <v>44180</v>
      </c>
      <c r="D70" s="189">
        <v>3217</v>
      </c>
      <c r="E70" s="189">
        <v>0</v>
      </c>
      <c r="F70" s="189">
        <v>0</v>
      </c>
      <c r="G70" s="41">
        <f t="shared" si="2"/>
        <v>3217</v>
      </c>
      <c r="H70" s="190">
        <f t="shared" si="0"/>
        <v>607</v>
      </c>
      <c r="I70" s="189">
        <v>1551.4</v>
      </c>
      <c r="J70" s="191">
        <f t="shared" si="1"/>
        <v>158</v>
      </c>
      <c r="K70" s="191">
        <f t="shared" si="3"/>
        <v>765</v>
      </c>
      <c r="L70" s="192">
        <f t="shared" si="4"/>
        <v>44945</v>
      </c>
      <c r="M70" s="31"/>
      <c r="N70" s="193"/>
    </row>
    <row r="71" spans="1:14" s="30" customFormat="1" x14ac:dyDescent="0.2">
      <c r="A71" s="36" t="s">
        <v>169</v>
      </c>
      <c r="B71" s="34" t="s">
        <v>170</v>
      </c>
      <c r="C71" s="188">
        <v>10196</v>
      </c>
      <c r="D71" s="189">
        <v>1837</v>
      </c>
      <c r="E71" s="189">
        <v>0</v>
      </c>
      <c r="F71" s="189">
        <v>0</v>
      </c>
      <c r="G71" s="41">
        <f t="shared" si="2"/>
        <v>1837</v>
      </c>
      <c r="H71" s="190">
        <f t="shared" si="0"/>
        <v>346</v>
      </c>
      <c r="I71" s="189">
        <v>404.2</v>
      </c>
      <c r="J71" s="191">
        <f t="shared" si="1"/>
        <v>41</v>
      </c>
      <c r="K71" s="191">
        <f t="shared" si="3"/>
        <v>387</v>
      </c>
      <c r="L71" s="192">
        <f t="shared" si="4"/>
        <v>10583</v>
      </c>
      <c r="M71" s="31"/>
      <c r="N71" s="193"/>
    </row>
    <row r="72" spans="1:14" s="30" customFormat="1" x14ac:dyDescent="0.2">
      <c r="A72" s="36" t="s">
        <v>173</v>
      </c>
      <c r="B72" s="34" t="s">
        <v>174</v>
      </c>
      <c r="C72" s="188">
        <v>22877</v>
      </c>
      <c r="D72" s="189">
        <v>4049</v>
      </c>
      <c r="E72" s="189">
        <v>92</v>
      </c>
      <c r="F72" s="189">
        <v>0</v>
      </c>
      <c r="G72" s="41">
        <f>SUM(D72:F72)</f>
        <v>4141</v>
      </c>
      <c r="H72" s="190">
        <f t="shared" si="0"/>
        <v>781</v>
      </c>
      <c r="I72" s="189">
        <v>1115.4000000000001</v>
      </c>
      <c r="J72" s="191">
        <f t="shared" si="1"/>
        <v>113</v>
      </c>
      <c r="K72" s="191">
        <f>ROUND(H72+J72,0)</f>
        <v>894</v>
      </c>
      <c r="L72" s="192">
        <f>ROUND(C72+K72,0)</f>
        <v>23771</v>
      </c>
      <c r="M72" s="31"/>
      <c r="N72" s="193"/>
    </row>
    <row r="73" spans="1:14" s="30" customFormat="1" x14ac:dyDescent="0.2">
      <c r="A73" s="36" t="s">
        <v>3317</v>
      </c>
      <c r="B73" s="34" t="s">
        <v>3318</v>
      </c>
      <c r="C73" s="188">
        <v>36617.983414193259</v>
      </c>
      <c r="D73" s="189">
        <v>11346</v>
      </c>
      <c r="E73" s="189">
        <v>580</v>
      </c>
      <c r="F73" s="189">
        <v>10</v>
      </c>
      <c r="G73" s="41">
        <f t="shared" si="2"/>
        <v>11936</v>
      </c>
      <c r="H73" s="190">
        <f t="shared" si="0"/>
        <v>2251</v>
      </c>
      <c r="I73" s="189">
        <v>3942.9</v>
      </c>
      <c r="J73" s="191">
        <f>ROUND((J$81/I$80)*I73,0)</f>
        <v>400</v>
      </c>
      <c r="K73" s="191">
        <f t="shared" si="3"/>
        <v>2651</v>
      </c>
      <c r="L73" s="192">
        <f t="shared" si="4"/>
        <v>39269</v>
      </c>
      <c r="M73" s="31"/>
      <c r="N73" s="193"/>
    </row>
    <row r="74" spans="1:14" s="30" customFormat="1" x14ac:dyDescent="0.2">
      <c r="A74" s="36" t="s">
        <v>60</v>
      </c>
      <c r="B74" s="37" t="s">
        <v>2</v>
      </c>
      <c r="C74" s="188">
        <v>5251</v>
      </c>
      <c r="D74" s="189">
        <v>17656</v>
      </c>
      <c r="E74" s="189">
        <v>0</v>
      </c>
      <c r="F74" s="189">
        <v>0</v>
      </c>
      <c r="G74" s="41">
        <f>SUM(D74:F74)</f>
        <v>17656</v>
      </c>
      <c r="H74" s="190">
        <f t="shared" si="0"/>
        <v>3329</v>
      </c>
      <c r="I74" s="189">
        <v>4710</v>
      </c>
      <c r="J74" s="191">
        <f>ROUND((J$81/I$80)*I74,0)+1</f>
        <v>479</v>
      </c>
      <c r="K74" s="191">
        <f t="shared" si="3"/>
        <v>3808</v>
      </c>
      <c r="L74" s="192">
        <f t="shared" si="4"/>
        <v>9059</v>
      </c>
      <c r="M74" s="31"/>
      <c r="N74" s="193"/>
    </row>
    <row r="75" spans="1:14" x14ac:dyDescent="0.2">
      <c r="A75" s="170"/>
      <c r="B75" s="185" t="s">
        <v>177</v>
      </c>
      <c r="C75" s="206">
        <v>3508572.9999999995</v>
      </c>
      <c r="D75" s="207">
        <v>877315</v>
      </c>
      <c r="E75" s="208">
        <v>33700</v>
      </c>
      <c r="F75" s="209">
        <v>1033</v>
      </c>
      <c r="G75" s="210">
        <f t="shared" ref="G75:L75" si="5">SUM(G12:G74)</f>
        <v>912048</v>
      </c>
      <c r="H75" s="211">
        <f t="shared" si="5"/>
        <v>171984</v>
      </c>
      <c r="I75" s="208">
        <v>298871.10000000027</v>
      </c>
      <c r="J75" s="212">
        <f t="shared" si="5"/>
        <v>30351</v>
      </c>
      <c r="K75" s="42">
        <f t="shared" si="5"/>
        <v>202335</v>
      </c>
      <c r="L75" s="213">
        <f t="shared" si="5"/>
        <v>3710908</v>
      </c>
      <c r="M75" s="31"/>
      <c r="N75" s="193"/>
    </row>
    <row r="76" spans="1:14" x14ac:dyDescent="0.2">
      <c r="A76" s="170"/>
      <c r="B76" s="178" t="s">
        <v>178</v>
      </c>
      <c r="C76" s="183"/>
      <c r="D76" s="41"/>
      <c r="E76" s="41"/>
      <c r="F76" s="41"/>
      <c r="G76" s="43"/>
      <c r="H76" s="43"/>
      <c r="I76" s="41"/>
      <c r="J76" s="43"/>
      <c r="K76" s="43"/>
      <c r="L76" s="183"/>
      <c r="M76" s="31"/>
      <c r="N76" s="193"/>
    </row>
    <row r="77" spans="1:14" x14ac:dyDescent="0.2">
      <c r="A77" s="170" t="s">
        <v>62</v>
      </c>
      <c r="B77" s="214" t="s">
        <v>179</v>
      </c>
      <c r="C77" s="216">
        <v>10681</v>
      </c>
      <c r="D77" s="189">
        <v>205</v>
      </c>
      <c r="E77" s="189">
        <v>0</v>
      </c>
      <c r="F77" s="189">
        <v>0</v>
      </c>
      <c r="G77" s="41">
        <f>SUM(D77:F77)</f>
        <v>205</v>
      </c>
      <c r="H77" s="192">
        <f>ROUND((H$81/G$80)*G77,0)</f>
        <v>39</v>
      </c>
      <c r="I77" s="189">
        <v>67.2</v>
      </c>
      <c r="J77" s="192">
        <f>ROUND((J$81/I$80)*I77,0)-1</f>
        <v>6</v>
      </c>
      <c r="K77" s="192">
        <f>ROUND(H77+J77,0)</f>
        <v>45</v>
      </c>
      <c r="L77" s="217">
        <f>ROUND(C77+K77,0)</f>
        <v>10726</v>
      </c>
      <c r="M77" s="31"/>
      <c r="N77" s="193"/>
    </row>
    <row r="78" spans="1:14" x14ac:dyDescent="0.2">
      <c r="A78" s="170"/>
      <c r="B78" s="218" t="s">
        <v>181</v>
      </c>
      <c r="C78" s="219">
        <v>10681</v>
      </c>
      <c r="D78" s="220">
        <v>205</v>
      </c>
      <c r="E78" s="220">
        <v>0</v>
      </c>
      <c r="F78" s="220">
        <v>0</v>
      </c>
      <c r="G78" s="221">
        <f t="shared" ref="G78:L78" si="6">SUM(G77:G77)</f>
        <v>205</v>
      </c>
      <c r="H78" s="222">
        <f t="shared" si="6"/>
        <v>39</v>
      </c>
      <c r="I78" s="223">
        <v>67.2</v>
      </c>
      <c r="J78" s="213">
        <f t="shared" si="6"/>
        <v>6</v>
      </c>
      <c r="K78" s="213">
        <f t="shared" si="6"/>
        <v>45</v>
      </c>
      <c r="L78" s="213">
        <f t="shared" si="6"/>
        <v>10726</v>
      </c>
      <c r="M78" s="31"/>
    </row>
    <row r="79" spans="1:14" x14ac:dyDescent="0.2">
      <c r="A79" s="170"/>
      <c r="B79" s="178"/>
      <c r="C79" s="183"/>
      <c r="D79" s="215"/>
      <c r="E79" s="215"/>
      <c r="F79" s="215"/>
      <c r="G79" s="183"/>
      <c r="H79" s="224"/>
      <c r="I79" s="215"/>
      <c r="J79" s="183"/>
      <c r="K79" s="183"/>
      <c r="L79" s="183"/>
      <c r="M79" s="31"/>
    </row>
    <row r="80" spans="1:14" x14ac:dyDescent="0.2">
      <c r="A80" s="170"/>
      <c r="B80" s="185" t="s">
        <v>182</v>
      </c>
      <c r="C80" s="205">
        <v>3519253.9999999995</v>
      </c>
      <c r="D80" s="225">
        <v>877520</v>
      </c>
      <c r="E80" s="225">
        <v>33700</v>
      </c>
      <c r="F80" s="225">
        <v>1033</v>
      </c>
      <c r="G80" s="225">
        <f t="shared" ref="G80" si="7">G75+G78</f>
        <v>912253</v>
      </c>
      <c r="H80" s="226">
        <f>ROUND(H75+H78,1)</f>
        <v>172023</v>
      </c>
      <c r="I80" s="225">
        <v>298938.30000000028</v>
      </c>
      <c r="J80" s="226">
        <f>J75+J78</f>
        <v>30357</v>
      </c>
      <c r="K80" s="205">
        <f>K75+K78</f>
        <v>202380</v>
      </c>
      <c r="L80" s="205">
        <f>L75+L78</f>
        <v>3721634</v>
      </c>
      <c r="M80" s="31"/>
    </row>
    <row r="81" spans="1:12" x14ac:dyDescent="0.2">
      <c r="A81" s="170"/>
      <c r="B81" s="170"/>
      <c r="C81" s="227">
        <v>3519254</v>
      </c>
      <c r="D81" s="227">
        <v>877808</v>
      </c>
      <c r="E81" s="227">
        <v>33700</v>
      </c>
      <c r="F81" s="227">
        <v>1033</v>
      </c>
      <c r="G81" s="227"/>
      <c r="H81" s="227">
        <v>172023</v>
      </c>
      <c r="I81" s="227">
        <v>298871.10000000009</v>
      </c>
      <c r="J81" s="227">
        <v>30357</v>
      </c>
      <c r="K81" s="227">
        <v>202380</v>
      </c>
      <c r="L81" s="227">
        <v>3721634</v>
      </c>
    </row>
    <row r="82" spans="1:12" x14ac:dyDescent="0.2">
      <c r="A82" s="170"/>
      <c r="B82" s="170"/>
      <c r="C82" s="227">
        <v>0</v>
      </c>
      <c r="D82" s="227">
        <v>0</v>
      </c>
      <c r="E82" s="227">
        <v>0</v>
      </c>
      <c r="F82" s="227">
        <v>0</v>
      </c>
      <c r="G82" s="227"/>
      <c r="H82" s="227">
        <v>0</v>
      </c>
      <c r="I82" s="227">
        <v>0</v>
      </c>
      <c r="J82" s="228">
        <v>0</v>
      </c>
      <c r="K82" s="227">
        <v>0</v>
      </c>
      <c r="L82" s="227">
        <v>0</v>
      </c>
    </row>
  </sheetData>
  <mergeCells count="6">
    <mergeCell ref="D4:H4"/>
    <mergeCell ref="I4:J4"/>
    <mergeCell ref="D5:H5"/>
    <mergeCell ref="I5:J5"/>
    <mergeCell ref="D6:H6"/>
    <mergeCell ref="I6:J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84"/>
  <sheetViews>
    <sheetView topLeftCell="A221" workbookViewId="0">
      <selection activeCell="B237" sqref="B237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72"/>
  <sheetViews>
    <sheetView tabSelected="1" workbookViewId="0">
      <pane xSplit="8" ySplit="1" topLeftCell="M44" activePane="bottomRight" state="frozen"/>
      <selection pane="topRight" activeCell="I1" sqref="I1"/>
      <selection pane="bottomLeft" activeCell="A2" sqref="A2"/>
      <selection pane="bottomRight" activeCell="Y1" sqref="Y1:Y1048576"/>
    </sheetView>
  </sheetViews>
  <sheetFormatPr defaultColWidth="0" defaultRowHeight="12.75" zeroHeight="1" outlineLevelCol="1" x14ac:dyDescent="0.2"/>
  <cols>
    <col min="1" max="1" width="11" style="141" bestFit="1" customWidth="1"/>
    <col min="2" max="2" width="7.7109375" style="141" bestFit="1" customWidth="1"/>
    <col min="3" max="3" width="38.5703125" style="141" bestFit="1" customWidth="1"/>
    <col min="4" max="4" width="14.5703125" style="163" bestFit="1" customWidth="1"/>
    <col min="5" max="5" width="18.140625" style="163" bestFit="1" customWidth="1"/>
    <col min="6" max="6" width="21" style="163" bestFit="1" customWidth="1"/>
    <col min="7" max="7" width="20.28515625" style="163" bestFit="1" customWidth="1"/>
    <col min="8" max="8" width="12.140625" style="163" hidden="1" customWidth="1"/>
    <col min="9" max="9" width="12.42578125" style="163" bestFit="1" customWidth="1"/>
    <col min="10" max="10" width="12.140625" style="163" hidden="1" customWidth="1"/>
    <col min="11" max="11" width="12.42578125" style="163" bestFit="1" customWidth="1"/>
    <col min="12" max="12" width="12.140625" style="163" hidden="1" customWidth="1"/>
    <col min="13" max="13" width="12.42578125" style="163" bestFit="1" customWidth="1"/>
    <col min="14" max="14" width="12.140625" style="163" hidden="1" customWidth="1"/>
    <col min="15" max="15" width="12.42578125" style="163" customWidth="1"/>
    <col min="16" max="16" width="12.140625" style="163" hidden="1" customWidth="1"/>
    <col min="17" max="17" width="13.5703125" style="163" customWidth="1"/>
    <col min="18" max="18" width="12.140625" style="163" hidden="1" customWidth="1"/>
    <col min="19" max="19" width="9.7109375" style="163" bestFit="1" customWidth="1"/>
    <col min="20" max="20" width="12.140625" style="163" hidden="1" customWidth="1"/>
    <col min="21" max="21" width="9.7109375" style="163" bestFit="1" customWidth="1"/>
    <col min="22" max="22" width="12.140625" style="163" hidden="1" customWidth="1"/>
    <col min="23" max="23" width="10.7109375" style="163" customWidth="1"/>
    <col min="24" max="24" width="12.140625" style="163" hidden="1" customWidth="1"/>
    <col min="25" max="25" width="9.7109375" style="163" bestFit="1" customWidth="1"/>
    <col min="26" max="26" width="12.140625" style="163" hidden="1" customWidth="1" outlineLevel="1"/>
    <col min="27" max="27" width="10.7109375" style="163" hidden="1" customWidth="1" outlineLevel="1"/>
    <col min="28" max="28" width="12.140625" style="163" hidden="1" customWidth="1" outlineLevel="1"/>
    <col min="29" max="29" width="10.7109375" style="163" hidden="1" customWidth="1" outlineLevel="1"/>
    <col min="30" max="30" width="12.140625" style="163" hidden="1" customWidth="1" outlineLevel="1"/>
    <col min="31" max="31" width="10.7109375" style="163" hidden="1" customWidth="1" outlineLevel="1"/>
    <col min="32" max="32" width="12.140625" style="163" hidden="1" customWidth="1" outlineLevel="1"/>
    <col min="33" max="33" width="6.42578125" style="163" hidden="1" customWidth="1" outlineLevel="1"/>
    <col min="34" max="34" width="12.140625" style="163" hidden="1" customWidth="1" outlineLevel="1"/>
    <col min="35" max="35" width="6.28515625" style="163" hidden="1" customWidth="1" outlineLevel="1"/>
    <col min="36" max="36" width="12.140625" style="163" hidden="1" customWidth="1" outlineLevel="1"/>
    <col min="37" max="37" width="6.7109375" style="163" hidden="1" customWidth="1" outlineLevel="1"/>
    <col min="38" max="38" width="12.140625" style="163" hidden="1" customWidth="1" outlineLevel="1"/>
    <col min="39" max="39" width="6.42578125" style="163" hidden="1" customWidth="1" outlineLevel="1"/>
    <col min="40" max="40" width="12.140625" style="163" hidden="1" customWidth="1" outlineLevel="1"/>
    <col min="41" max="41" width="6" style="163" hidden="1" customWidth="1" outlineLevel="1"/>
    <col min="42" max="42" width="12.140625" style="163" hidden="1" customWidth="1" outlineLevel="1"/>
    <col min="43" max="43" width="6.42578125" style="163" hidden="1" customWidth="1" outlineLevel="1"/>
    <col min="44" max="44" width="12.140625" style="163" hidden="1" customWidth="1" outlineLevel="1"/>
    <col min="45" max="45" width="6.7109375" style="163" hidden="1" customWidth="1" outlineLevel="1"/>
    <col min="46" max="46" width="12.140625" style="163" hidden="1" customWidth="1" outlineLevel="1"/>
    <col min="47" max="47" width="6.42578125" style="163" hidden="1" customWidth="1" outlineLevel="1"/>
    <col min="48" max="48" width="12.140625" style="163" hidden="1" customWidth="1" outlineLevel="1"/>
    <col min="49" max="49" width="6.85546875" style="163" hidden="1" customWidth="1" outlineLevel="1"/>
    <col min="50" max="50" width="12.140625" style="163" hidden="1" customWidth="1" outlineLevel="1"/>
    <col min="51" max="51" width="6.140625" style="163" hidden="1" customWidth="1" outlineLevel="1"/>
    <col min="52" max="52" width="12.140625" style="163" hidden="1" customWidth="1" outlineLevel="1"/>
    <col min="53" max="53" width="5.5703125" style="163" hidden="1" customWidth="1" outlineLevel="1"/>
    <col min="54" max="54" width="12.140625" style="163" hidden="1" customWidth="1" outlineLevel="1"/>
    <col min="55" max="55" width="6.5703125" style="163" hidden="1" customWidth="1" outlineLevel="1"/>
    <col min="56" max="56" width="12.140625" style="163" hidden="1" customWidth="1" outlineLevel="1"/>
    <col min="57" max="57" width="6.42578125" style="163" hidden="1" customWidth="1" outlineLevel="1"/>
    <col min="58" max="58" width="12.140625" style="163" hidden="1" customWidth="1" outlineLevel="1"/>
    <col min="59" max="59" width="6.28515625" style="163" hidden="1" customWidth="1" outlineLevel="1"/>
    <col min="60" max="60" width="12.140625" style="163" hidden="1" customWidth="1" outlineLevel="1"/>
    <col min="61" max="61" width="6.7109375" style="163" hidden="1" customWidth="1" outlineLevel="1"/>
    <col min="62" max="62" width="12.140625" style="163" hidden="1" customWidth="1" outlineLevel="1"/>
    <col min="63" max="63" width="6.42578125" style="163" hidden="1" customWidth="1" outlineLevel="1"/>
    <col min="64" max="64" width="15.140625" style="163" bestFit="1" customWidth="1" collapsed="1"/>
    <col min="65" max="65" width="19.5703125" style="163" bestFit="1" customWidth="1"/>
    <col min="66" max="66" width="18" style="164" bestFit="1" customWidth="1"/>
    <col min="67" max="67" width="1.7109375" style="143" customWidth="1"/>
    <col min="68" max="143" width="9.140625" style="141" hidden="1" customWidth="1"/>
    <col min="144" max="167" width="0" style="141" hidden="1" customWidth="1"/>
    <col min="168" max="16384" width="9.140625" style="141" hidden="1"/>
  </cols>
  <sheetData>
    <row r="1" spans="1:67" ht="26.25" thickBot="1" x14ac:dyDescent="0.25">
      <c r="A1" s="134" t="s">
        <v>3265</v>
      </c>
      <c r="B1" s="135" t="s">
        <v>185</v>
      </c>
      <c r="C1" s="134" t="s">
        <v>3040</v>
      </c>
      <c r="D1" s="136" t="s">
        <v>3457</v>
      </c>
      <c r="E1" s="136" t="s">
        <v>3458</v>
      </c>
      <c r="F1" s="136" t="s">
        <v>3459</v>
      </c>
      <c r="G1" s="136" t="s">
        <v>3264</v>
      </c>
      <c r="H1" s="136"/>
      <c r="I1" s="140">
        <v>44440</v>
      </c>
      <c r="J1" s="140"/>
      <c r="K1" s="140">
        <v>44470</v>
      </c>
      <c r="L1" s="140"/>
      <c r="M1" s="140">
        <v>44501</v>
      </c>
      <c r="N1" s="141"/>
      <c r="O1" s="140">
        <v>44531</v>
      </c>
      <c r="P1" s="140"/>
      <c r="Q1" s="140">
        <v>44562</v>
      </c>
      <c r="R1" s="141"/>
      <c r="S1" s="140">
        <v>44593</v>
      </c>
      <c r="T1" s="140"/>
      <c r="U1" s="140">
        <v>44621</v>
      </c>
      <c r="V1" s="141"/>
      <c r="W1" s="140">
        <v>44652</v>
      </c>
      <c r="X1" s="140"/>
      <c r="Y1" s="140">
        <v>44682</v>
      </c>
      <c r="Z1" s="141"/>
      <c r="AA1" s="140">
        <v>44713</v>
      </c>
      <c r="AB1" s="140"/>
      <c r="AC1" s="140">
        <v>44743</v>
      </c>
      <c r="AD1" s="141"/>
      <c r="AE1" s="140">
        <v>44774</v>
      </c>
      <c r="AF1" s="140"/>
      <c r="AG1" s="140">
        <v>44805</v>
      </c>
      <c r="AH1" s="141"/>
      <c r="AI1" s="140">
        <v>44835</v>
      </c>
      <c r="AJ1" s="140"/>
      <c r="AK1" s="140">
        <v>44866</v>
      </c>
      <c r="AL1" s="141"/>
      <c r="AM1" s="140">
        <v>44896</v>
      </c>
      <c r="AN1" s="140"/>
      <c r="AO1" s="140">
        <v>44927</v>
      </c>
      <c r="AP1" s="142"/>
      <c r="AQ1" s="140">
        <v>44958</v>
      </c>
      <c r="AR1" s="140"/>
      <c r="AS1" s="140">
        <v>44986</v>
      </c>
      <c r="AT1" s="142"/>
      <c r="AU1" s="140">
        <v>45017</v>
      </c>
      <c r="AV1" s="140"/>
      <c r="AW1" s="140">
        <v>45047</v>
      </c>
      <c r="AX1" s="142"/>
      <c r="AY1" s="140">
        <v>45078</v>
      </c>
      <c r="AZ1" s="140"/>
      <c r="BA1" s="140">
        <v>45108</v>
      </c>
      <c r="BB1" s="142"/>
      <c r="BC1" s="140">
        <v>45139</v>
      </c>
      <c r="BD1" s="140"/>
      <c r="BE1" s="140">
        <v>45170</v>
      </c>
      <c r="BF1" s="142"/>
      <c r="BG1" s="140">
        <v>45200</v>
      </c>
      <c r="BH1" s="140"/>
      <c r="BI1" s="140">
        <v>45231</v>
      </c>
      <c r="BJ1" s="142"/>
      <c r="BK1" s="140">
        <v>45261</v>
      </c>
      <c r="BL1" s="136" t="s">
        <v>3445</v>
      </c>
      <c r="BM1" s="136" t="s">
        <v>3310</v>
      </c>
      <c r="BN1" s="137" t="s">
        <v>3444</v>
      </c>
    </row>
    <row r="2" spans="1:67" s="147" customFormat="1" x14ac:dyDescent="0.2">
      <c r="A2" s="144" t="s">
        <v>32</v>
      </c>
      <c r="B2" s="145" t="s">
        <v>66</v>
      </c>
      <c r="C2" s="144" t="s">
        <v>67</v>
      </c>
      <c r="D2" s="146">
        <f>VLOOKUP(B2,'21-22 Allocation'!A:C,3,FALSE)</f>
        <v>28106</v>
      </c>
      <c r="E2" s="146">
        <v>0</v>
      </c>
      <c r="F2" s="146">
        <f>D2-E2</f>
        <v>28106</v>
      </c>
      <c r="G2" s="146">
        <f>-SUMIF('All 39SD Disbursements'!A:A,Recon!A:A,'All 39SD Disbursements'!G:G)</f>
        <v>0</v>
      </c>
      <c r="H2" s="146" t="str">
        <f>$B2&amp;I$1</f>
        <v>0101044440</v>
      </c>
      <c r="I2" s="146">
        <f>SUMIF('All 39SD Disbursements'!$F:$F,H2,'All 39SD Disbursements'!$G:$G)</f>
        <v>0</v>
      </c>
      <c r="J2" s="146" t="str">
        <f>$B2&amp;K$1</f>
        <v>0101044470</v>
      </c>
      <c r="K2" s="146">
        <f>SUMIF('All 39SD Disbursements'!$F:$F,J2,'All 39SD Disbursements'!$G:$G)</f>
        <v>0</v>
      </c>
      <c r="L2" s="146" t="str">
        <f>$B2&amp;M$1</f>
        <v>0101044501</v>
      </c>
      <c r="M2" s="146">
        <f>SUMIF('All 39SD Disbursements'!$F:$F,L2,'All 39SD Disbursements'!$G:$G)</f>
        <v>0</v>
      </c>
      <c r="N2" s="146" t="str">
        <f>$B2&amp;O$1</f>
        <v>0101044531</v>
      </c>
      <c r="O2" s="146">
        <f>SUMIF('All 39SD Disbursements'!$F:$F,N2,'All 39SD Disbursements'!$G:$G)</f>
        <v>0</v>
      </c>
      <c r="P2" s="146" t="str">
        <f>$B2&amp;Q$1</f>
        <v>0101044562</v>
      </c>
      <c r="Q2" s="146">
        <f>SUMIF('All 39SD Disbursements'!$F:$F,P2,'All 39SD Disbursements'!$G:$G)</f>
        <v>0</v>
      </c>
      <c r="R2" s="146" t="str">
        <f>$B2&amp;S$1</f>
        <v>0101044593</v>
      </c>
      <c r="S2" s="146">
        <f>SUMIF('All 39SD Disbursements'!$F:$F,R2,'All 39SD Disbursements'!$G:$G)</f>
        <v>0</v>
      </c>
      <c r="T2" s="146" t="str">
        <f>$B2&amp;U$1</f>
        <v>0101044621</v>
      </c>
      <c r="U2" s="146">
        <f>SUMIF('All 39SD Disbursements'!$F:$F,T2,'All 39SD Disbursements'!$G:$G)</f>
        <v>0</v>
      </c>
      <c r="V2" s="146" t="str">
        <f>$B2&amp;W$1</f>
        <v>0101044652</v>
      </c>
      <c r="W2" s="146">
        <f>SUMIF('All 39SD Disbursements'!$F:$F,V2,'All 39SD Disbursements'!$G:$G)</f>
        <v>0</v>
      </c>
      <c r="X2" s="146" t="str">
        <f>$B2&amp;Y$1</f>
        <v>0101044682</v>
      </c>
      <c r="Y2" s="146">
        <f>SUMIF('All 39SD Disbursements'!$F:$F,X2,'All 39SD Disbursements'!$G:$G)</f>
        <v>0</v>
      </c>
      <c r="Z2" s="146" t="str">
        <f>$B2&amp;AA$1</f>
        <v>0101044713</v>
      </c>
      <c r="AA2" s="146">
        <f>SUMIF('All 39SD Disbursements'!$F:$F,Z2,'All 39SD Disbursements'!$G:$G)</f>
        <v>0</v>
      </c>
      <c r="AB2" s="146" t="str">
        <f>$B2&amp;AC$1</f>
        <v>0101044743</v>
      </c>
      <c r="AC2" s="146">
        <f>SUMIF('All 39SD Disbursements'!$F:$F,AB2,'All 39SD Disbursements'!$G:$G)</f>
        <v>0</v>
      </c>
      <c r="AD2" s="146" t="str">
        <f>$B2&amp;AE$1</f>
        <v>0101044774</v>
      </c>
      <c r="AE2" s="146">
        <f>SUMIF('All 39SD Disbursements'!$F:$F,AD2,'All 39SD Disbursements'!$G:$G)</f>
        <v>0</v>
      </c>
      <c r="AF2" s="146" t="str">
        <f>$B2&amp;AG$1</f>
        <v>0101044805</v>
      </c>
      <c r="AG2" s="146">
        <f>SUMIF('All 39SD Disbursements'!$F:$F,AF2,'All 39SD Disbursements'!$G:$G)</f>
        <v>0</v>
      </c>
      <c r="AH2" s="146" t="str">
        <f>$B2&amp;AI$1</f>
        <v>0101044835</v>
      </c>
      <c r="AI2" s="146">
        <f>SUMIF('All 39SD Disbursements'!$F:$F,AH2,'All 39SD Disbursements'!$G:$G)</f>
        <v>0</v>
      </c>
      <c r="AJ2" s="146" t="str">
        <f>$B2&amp;AK$1</f>
        <v>0101044866</v>
      </c>
      <c r="AK2" s="146">
        <f>SUMIF('All 39SD Disbursements'!$F:$F,AJ2,'All 39SD Disbursements'!$G:$G)</f>
        <v>0</v>
      </c>
      <c r="AL2" s="146" t="str">
        <f>$B2&amp;AM$1</f>
        <v>0101044896</v>
      </c>
      <c r="AM2" s="146">
        <f>SUMIF('All 39SD Disbursements'!$F:$F,AL2,'All 39SD Disbursements'!$G:$G)</f>
        <v>0</v>
      </c>
      <c r="AN2" s="146" t="str">
        <f>$B2&amp;AO$1</f>
        <v>0101044927</v>
      </c>
      <c r="AO2" s="146">
        <f>SUMIF('All 39SD Disbursements'!$F:$F,AN2,'All 39SD Disbursements'!$G:$G)</f>
        <v>0</v>
      </c>
      <c r="AP2" s="146" t="str">
        <f>$B2&amp;AQ$1</f>
        <v>0101044958</v>
      </c>
      <c r="AQ2" s="146">
        <f>SUMIF('All 39SD Disbursements'!$F:$F,AP2,'All 39SD Disbursements'!$G:$G)</f>
        <v>0</v>
      </c>
      <c r="AR2" s="146" t="str">
        <f>$B2&amp;AS$1</f>
        <v>0101044986</v>
      </c>
      <c r="AS2" s="146">
        <f>SUMIF('All 39SD Disbursements'!$F:$F,AR2,'All 39SD Disbursements'!$G:$G)</f>
        <v>0</v>
      </c>
      <c r="AT2" s="146" t="str">
        <f>$B2&amp;AU$1</f>
        <v>0101045017</v>
      </c>
      <c r="AU2" s="146">
        <f>SUMIF('All 39SD Disbursements'!$F:$F,AT2,'All 39SD Disbursements'!$G:$G)</f>
        <v>0</v>
      </c>
      <c r="AV2" s="146" t="str">
        <f>$B2&amp;AW$1</f>
        <v>0101045047</v>
      </c>
      <c r="AW2" s="146">
        <f>SUMIF('All 39SD Disbursements'!$F:$F,AV2,'All 39SD Disbursements'!$G:$G)</f>
        <v>0</v>
      </c>
      <c r="AX2" s="146" t="str">
        <f>$B2&amp;AY$1</f>
        <v>0101045078</v>
      </c>
      <c r="AY2" s="146">
        <f>SUMIF('All 39SD Disbursements'!$F:$F,AX2,'All 39SD Disbursements'!$G:$G)</f>
        <v>0</v>
      </c>
      <c r="AZ2" s="146" t="str">
        <f>$B2&amp;BA$1</f>
        <v>0101045108</v>
      </c>
      <c r="BA2" s="146">
        <f>SUMIF('All 39SD Disbursements'!$F:$F,AZ2,'All 39SD Disbursements'!$G:$G)</f>
        <v>0</v>
      </c>
      <c r="BB2" s="146" t="str">
        <f>$B2&amp;BC$1</f>
        <v>0101045139</v>
      </c>
      <c r="BC2" s="146">
        <f>SUMIF('All 39SD Disbursements'!$F:$F,BB2,'All 39SD Disbursements'!$G:$G)</f>
        <v>0</v>
      </c>
      <c r="BD2" s="146" t="str">
        <f>$B2&amp;BE$1</f>
        <v>0101045170</v>
      </c>
      <c r="BE2" s="146">
        <f>SUMIF('All 39SD Disbursements'!$F:$F,BD2,'All 39SD Disbursements'!$G:$G)</f>
        <v>0</v>
      </c>
      <c r="BF2" s="146" t="str">
        <f>$B2&amp;BG$1</f>
        <v>0101045200</v>
      </c>
      <c r="BG2" s="146">
        <f>SUMIF('All 39SD Disbursements'!$F:$F,BF2,'All 39SD Disbursements'!$G:$G)</f>
        <v>0</v>
      </c>
      <c r="BH2" s="146" t="str">
        <f>$B2&amp;BI$1</f>
        <v>0101045231</v>
      </c>
      <c r="BI2" s="146">
        <f>SUMIF('All 39SD Disbursements'!$F:$F,BH2,'All 39SD Disbursements'!$G:$G)</f>
        <v>0</v>
      </c>
      <c r="BJ2" s="146" t="str">
        <f>$B2&amp;BK$1</f>
        <v>0101045261</v>
      </c>
      <c r="BK2" s="146">
        <f>SUMIF('All 39SD Disbursements'!$F:$F,BJ2,'All 39SD Disbursements'!$G:$G)</f>
        <v>0</v>
      </c>
      <c r="BL2" s="146">
        <f>BK2+BI2+BG2+BE2+BC2+BA2+AY2+AW2+AU2+AS2+AQ2+AO2+AM2+AK2+AI2+AG2+AE2+AC2+AA2+Y2+W2+U2+S2+Q2+O2+M2+K2+I2</f>
        <v>0</v>
      </c>
      <c r="BM2" s="146">
        <f>D2-BL2</f>
        <v>28106</v>
      </c>
      <c r="BN2" s="146">
        <f>F2-BL2</f>
        <v>28106</v>
      </c>
      <c r="BO2" s="143"/>
    </row>
    <row r="3" spans="1:67" x14ac:dyDescent="0.2">
      <c r="A3" s="148" t="s">
        <v>6</v>
      </c>
      <c r="B3" s="149" t="s">
        <v>68</v>
      </c>
      <c r="C3" s="148" t="s">
        <v>69</v>
      </c>
      <c r="D3" s="150">
        <f>VLOOKUP(B3,'21-22 Allocation'!A:C,3,FALSE)</f>
        <v>113723</v>
      </c>
      <c r="E3" s="150">
        <v>0</v>
      </c>
      <c r="F3" s="150">
        <f t="shared" ref="F3:F67" si="0">D3-E3</f>
        <v>113723</v>
      </c>
      <c r="G3" s="150">
        <f>-SUMIF('All 39SD Disbursements'!A:A,Recon!A:A,'All 39SD Disbursements'!G:G)</f>
        <v>0</v>
      </c>
      <c r="H3" s="150" t="str">
        <f t="shared" ref="H3:J67" si="1">$B3&amp;I$1</f>
        <v>0102044440</v>
      </c>
      <c r="I3" s="150">
        <f>SUMIF('All 39SD Disbursements'!$F:$F,H3,'All 39SD Disbursements'!$G:$G)</f>
        <v>0</v>
      </c>
      <c r="J3" s="150" t="str">
        <f t="shared" si="1"/>
        <v>0102044470</v>
      </c>
      <c r="K3" s="150">
        <f>SUMIF('All 39SD Disbursements'!$F:$F,J3,'All 39SD Disbursements'!$G:$G)</f>
        <v>0</v>
      </c>
      <c r="L3" s="150" t="str">
        <f t="shared" ref="L3" si="2">$B3&amp;M$1</f>
        <v>0102044501</v>
      </c>
      <c r="M3" s="150">
        <f>SUMIF('All 39SD Disbursements'!$F:$F,L3,'All 39SD Disbursements'!$G:$G)</f>
        <v>0</v>
      </c>
      <c r="N3" s="150" t="str">
        <f t="shared" ref="N3" si="3">$B3&amp;O$1</f>
        <v>0102044531</v>
      </c>
      <c r="O3" s="150">
        <f>SUMIF('All 39SD Disbursements'!$F:$F,N3,'All 39SD Disbursements'!$G:$G)</f>
        <v>0</v>
      </c>
      <c r="P3" s="150" t="str">
        <f t="shared" ref="P3:P66" si="4">$B3&amp;Q$1</f>
        <v>0102044562</v>
      </c>
      <c r="Q3" s="150">
        <f>SUMIF('All 39SD Disbursements'!$F:$F,P3,'All 39SD Disbursements'!$G:$G)</f>
        <v>0</v>
      </c>
      <c r="R3" s="150" t="str">
        <f t="shared" ref="R3" si="5">$B3&amp;S$1</f>
        <v>0102044593</v>
      </c>
      <c r="S3" s="150">
        <f>SUMIF('All 39SD Disbursements'!$F:$F,R3,'All 39SD Disbursements'!$G:$G)</f>
        <v>0</v>
      </c>
      <c r="T3" s="150" t="str">
        <f t="shared" ref="T3" si="6">$B3&amp;U$1</f>
        <v>0102044621</v>
      </c>
      <c r="U3" s="150">
        <f>SUMIF('All 39SD Disbursements'!$F:$F,T3,'All 39SD Disbursements'!$G:$G)</f>
        <v>0</v>
      </c>
      <c r="V3" s="150" t="str">
        <f t="shared" ref="V3" si="7">$B3&amp;W$1</f>
        <v>0102044652</v>
      </c>
      <c r="W3" s="150">
        <f>SUMIF('All 39SD Disbursements'!$F:$F,V3,'All 39SD Disbursements'!$G:$G)</f>
        <v>0</v>
      </c>
      <c r="X3" s="150" t="str">
        <f t="shared" ref="X3" si="8">$B3&amp;Y$1</f>
        <v>0102044682</v>
      </c>
      <c r="Y3" s="150">
        <f>SUMIF('All 39SD Disbursements'!$F:$F,X3,'All 39SD Disbursements'!$G:$G)</f>
        <v>0</v>
      </c>
      <c r="Z3" s="150" t="str">
        <f t="shared" ref="Z3" si="9">$B3&amp;AA$1</f>
        <v>0102044713</v>
      </c>
      <c r="AA3" s="150">
        <f>SUMIF('All 39SD Disbursements'!$F:$F,Z3,'All 39SD Disbursements'!$G:$G)</f>
        <v>0</v>
      </c>
      <c r="AB3" s="150" t="str">
        <f t="shared" ref="AB3" si="10">$B3&amp;AC$1</f>
        <v>0102044743</v>
      </c>
      <c r="AC3" s="150">
        <f>SUMIF('All 39SD Disbursements'!$F:$F,AB3,'All 39SD Disbursements'!$G:$G)</f>
        <v>0</v>
      </c>
      <c r="AD3" s="150" t="str">
        <f t="shared" ref="AD3" si="11">$B3&amp;AE$1</f>
        <v>0102044774</v>
      </c>
      <c r="AE3" s="150">
        <f>SUMIF('All 39SD Disbursements'!$F:$F,AD3,'All 39SD Disbursements'!$G:$G)</f>
        <v>0</v>
      </c>
      <c r="AF3" s="150" t="str">
        <f t="shared" ref="AF3" si="12">$B3&amp;AG$1</f>
        <v>0102044805</v>
      </c>
      <c r="AG3" s="150">
        <f>SUMIF('All 39SD Disbursements'!$F:$F,AF3,'All 39SD Disbursements'!$G:$G)</f>
        <v>0</v>
      </c>
      <c r="AH3" s="150" t="str">
        <f t="shared" ref="AH3" si="13">$B3&amp;AI$1</f>
        <v>0102044835</v>
      </c>
      <c r="AI3" s="150">
        <f>SUMIF('All 39SD Disbursements'!$F:$F,AH3,'All 39SD Disbursements'!$G:$G)</f>
        <v>0</v>
      </c>
      <c r="AJ3" s="150" t="str">
        <f t="shared" ref="AJ3" si="14">$B3&amp;AK$1</f>
        <v>0102044866</v>
      </c>
      <c r="AK3" s="150">
        <f>SUMIF('All 39SD Disbursements'!$F:$F,AJ3,'All 39SD Disbursements'!$G:$G)</f>
        <v>0</v>
      </c>
      <c r="AL3" s="150" t="str">
        <f t="shared" ref="AL3:AN3" si="15">$B3&amp;AM$1</f>
        <v>0102044896</v>
      </c>
      <c r="AM3" s="150">
        <f>SUMIF('All 39SD Disbursements'!$F:$F,AL3,'All 39SD Disbursements'!$G:$G)</f>
        <v>0</v>
      </c>
      <c r="AN3" s="150" t="str">
        <f t="shared" si="15"/>
        <v>0102044927</v>
      </c>
      <c r="AO3" s="150">
        <f>SUMIF('All 39SD Disbursements'!$F:$F,AN3,'All 39SD Disbursements'!$G:$G)</f>
        <v>0</v>
      </c>
      <c r="AP3" s="150" t="str">
        <f t="shared" ref="AP3" si="16">$B3&amp;AQ$1</f>
        <v>0102044958</v>
      </c>
      <c r="AQ3" s="150">
        <f>SUMIF('All 39SD Disbursements'!$F:$F,AP3,'All 39SD Disbursements'!$G:$G)</f>
        <v>0</v>
      </c>
      <c r="AR3" s="150" t="str">
        <f t="shared" ref="AR3" si="17">$B3&amp;AS$1</f>
        <v>0102044986</v>
      </c>
      <c r="AS3" s="150">
        <f>SUMIF('All 39SD Disbursements'!$F:$F,AR3,'All 39SD Disbursements'!$G:$G)</f>
        <v>0</v>
      </c>
      <c r="AT3" s="150" t="str">
        <f t="shared" ref="AT3" si="18">$B3&amp;AU$1</f>
        <v>0102045017</v>
      </c>
      <c r="AU3" s="150">
        <f>SUMIF('All 39SD Disbursements'!$F:$F,AT3,'All 39SD Disbursements'!$G:$G)</f>
        <v>0</v>
      </c>
      <c r="AV3" s="150" t="str">
        <f t="shared" ref="AV3" si="19">$B3&amp;AW$1</f>
        <v>0102045047</v>
      </c>
      <c r="AW3" s="150">
        <f>SUMIF('All 39SD Disbursements'!$F:$F,AV3,'All 39SD Disbursements'!$G:$G)</f>
        <v>0</v>
      </c>
      <c r="AX3" s="150" t="str">
        <f t="shared" ref="AX3" si="20">$B3&amp;AY$1</f>
        <v>0102045078</v>
      </c>
      <c r="AY3" s="150">
        <f>SUMIF('All 39SD Disbursements'!$F:$F,AX3,'All 39SD Disbursements'!$G:$G)</f>
        <v>0</v>
      </c>
      <c r="AZ3" s="150" t="str">
        <f t="shared" ref="AZ3" si="21">$B3&amp;BA$1</f>
        <v>0102045108</v>
      </c>
      <c r="BA3" s="150">
        <f>SUMIF('All 39SD Disbursements'!$F:$F,AZ3,'All 39SD Disbursements'!$G:$G)</f>
        <v>0</v>
      </c>
      <c r="BB3" s="150" t="str">
        <f t="shared" ref="BB3" si="22">$B3&amp;BC$1</f>
        <v>0102045139</v>
      </c>
      <c r="BC3" s="150">
        <f>SUMIF('All 39SD Disbursements'!$F:$F,BB3,'All 39SD Disbursements'!$G:$G)</f>
        <v>0</v>
      </c>
      <c r="BD3" s="150" t="str">
        <f t="shared" ref="BD3" si="23">$B3&amp;BE$1</f>
        <v>0102045170</v>
      </c>
      <c r="BE3" s="150">
        <f>SUMIF('All 39SD Disbursements'!$F:$F,BD3,'All 39SD Disbursements'!$G:$G)</f>
        <v>0</v>
      </c>
      <c r="BF3" s="150" t="str">
        <f t="shared" ref="BF3" si="24">$B3&amp;BG$1</f>
        <v>0102045200</v>
      </c>
      <c r="BG3" s="150">
        <f>SUMIF('All 39SD Disbursements'!$F:$F,BF3,'All 39SD Disbursements'!$G:$G)</f>
        <v>0</v>
      </c>
      <c r="BH3" s="150" t="str">
        <f t="shared" ref="BH3" si="25">$B3&amp;BI$1</f>
        <v>0102045231</v>
      </c>
      <c r="BI3" s="150">
        <f>SUMIF('All 39SD Disbursements'!$F:$F,BH3,'All 39SD Disbursements'!$G:$G)</f>
        <v>0</v>
      </c>
      <c r="BJ3" s="150" t="str">
        <f t="shared" ref="BJ3" si="26">$B3&amp;BK$1</f>
        <v>0102045261</v>
      </c>
      <c r="BK3" s="150">
        <f>SUMIF('All 39SD Disbursements'!$F:$F,BJ3,'All 39SD Disbursements'!$G:$G)</f>
        <v>0</v>
      </c>
      <c r="BL3" s="150">
        <f t="shared" ref="BL3:BL66" si="27">BK3+BI3+BG3+BE3+BC3+BA3+AY3+AW3+AU3+AS3+AQ3+AO3+AM3+AK3+AI3+AG3+AE3+AC3+AA3+Y3+W3+U3+S3+Q3+O3+M3+K3+I3</f>
        <v>0</v>
      </c>
      <c r="BM3" s="150">
        <f t="shared" ref="BM3:BM33" si="28">D3-BL3</f>
        <v>113723</v>
      </c>
      <c r="BN3" s="151">
        <f t="shared" ref="BN3:BN67" si="29">F3-BL3</f>
        <v>113723</v>
      </c>
    </row>
    <row r="4" spans="1:67" s="147" customFormat="1" x14ac:dyDescent="0.2">
      <c r="A4" s="152" t="s">
        <v>8</v>
      </c>
      <c r="B4" s="153" t="s">
        <v>70</v>
      </c>
      <c r="C4" s="152" t="s">
        <v>71</v>
      </c>
      <c r="D4" s="154">
        <f>VLOOKUP(B4,'21-22 Allocation'!A:C,3,FALSE)</f>
        <v>20168</v>
      </c>
      <c r="E4" s="154">
        <v>0</v>
      </c>
      <c r="F4" s="154">
        <f t="shared" si="0"/>
        <v>20168</v>
      </c>
      <c r="G4" s="154">
        <f>-SUMIF('All 39SD Disbursements'!A:A,Recon!A:A,'All 39SD Disbursements'!G:G)</f>
        <v>0</v>
      </c>
      <c r="H4" s="154" t="str">
        <f t="shared" si="1"/>
        <v>0103044440</v>
      </c>
      <c r="I4" s="154">
        <f>SUMIF('All 39SD Disbursements'!$F:$F,H4,'All 39SD Disbursements'!$G:$G)</f>
        <v>0</v>
      </c>
      <c r="J4" s="154" t="str">
        <f t="shared" si="1"/>
        <v>0103044470</v>
      </c>
      <c r="K4" s="154">
        <f>SUMIF('All 39SD Disbursements'!$F:$F,J4,'All 39SD Disbursements'!$G:$G)</f>
        <v>0</v>
      </c>
      <c r="L4" s="154" t="str">
        <f t="shared" ref="L4" si="30">$B4&amp;M$1</f>
        <v>0103044501</v>
      </c>
      <c r="M4" s="154">
        <f>SUMIF('All 39SD Disbursements'!$F:$F,L4,'All 39SD Disbursements'!$G:$G)</f>
        <v>0</v>
      </c>
      <c r="N4" s="154" t="str">
        <f t="shared" ref="N4" si="31">$B4&amp;O$1</f>
        <v>0103044531</v>
      </c>
      <c r="O4" s="154">
        <f>SUMIF('All 39SD Disbursements'!$F:$F,N4,'All 39SD Disbursements'!$G:$G)</f>
        <v>0</v>
      </c>
      <c r="P4" s="154" t="str">
        <f t="shared" si="4"/>
        <v>0103044562</v>
      </c>
      <c r="Q4" s="154">
        <f>SUMIF('All 39SD Disbursements'!$F:$F,P4,'All 39SD Disbursements'!$G:$G)</f>
        <v>0</v>
      </c>
      <c r="R4" s="154" t="str">
        <f t="shared" ref="R4" si="32">$B4&amp;S$1</f>
        <v>0103044593</v>
      </c>
      <c r="S4" s="154">
        <f>SUMIF('All 39SD Disbursements'!$F:$F,R4,'All 39SD Disbursements'!$G:$G)</f>
        <v>0</v>
      </c>
      <c r="T4" s="154" t="str">
        <f t="shared" ref="T4" si="33">$B4&amp;U$1</f>
        <v>0103044621</v>
      </c>
      <c r="U4" s="154">
        <f>SUMIF('All 39SD Disbursements'!$F:$F,T4,'All 39SD Disbursements'!$G:$G)</f>
        <v>0</v>
      </c>
      <c r="V4" s="154" t="str">
        <f t="shared" ref="V4" si="34">$B4&amp;W$1</f>
        <v>0103044652</v>
      </c>
      <c r="W4" s="154">
        <f>SUMIF('All 39SD Disbursements'!$F:$F,V4,'All 39SD Disbursements'!$G:$G)</f>
        <v>0</v>
      </c>
      <c r="X4" s="154" t="str">
        <f t="shared" ref="X4" si="35">$B4&amp;Y$1</f>
        <v>0103044682</v>
      </c>
      <c r="Y4" s="154">
        <f>SUMIF('All 39SD Disbursements'!$F:$F,X4,'All 39SD Disbursements'!$G:$G)</f>
        <v>0</v>
      </c>
      <c r="Z4" s="154" t="str">
        <f t="shared" ref="Z4" si="36">$B4&amp;AA$1</f>
        <v>0103044713</v>
      </c>
      <c r="AA4" s="154">
        <f>SUMIF('All 39SD Disbursements'!$F:$F,Z4,'All 39SD Disbursements'!$G:$G)</f>
        <v>0</v>
      </c>
      <c r="AB4" s="154" t="str">
        <f t="shared" ref="AB4" si="37">$B4&amp;AC$1</f>
        <v>0103044743</v>
      </c>
      <c r="AC4" s="154">
        <f>SUMIF('All 39SD Disbursements'!$F:$F,AB4,'All 39SD Disbursements'!$G:$G)</f>
        <v>0</v>
      </c>
      <c r="AD4" s="154" t="str">
        <f t="shared" ref="AD4" si="38">$B4&amp;AE$1</f>
        <v>0103044774</v>
      </c>
      <c r="AE4" s="154">
        <f>SUMIF('All 39SD Disbursements'!$F:$F,AD4,'All 39SD Disbursements'!$G:$G)</f>
        <v>0</v>
      </c>
      <c r="AF4" s="154" t="str">
        <f t="shared" ref="AF4" si="39">$B4&amp;AG$1</f>
        <v>0103044805</v>
      </c>
      <c r="AG4" s="154">
        <f>SUMIF('All 39SD Disbursements'!$F:$F,AF4,'All 39SD Disbursements'!$G:$G)</f>
        <v>0</v>
      </c>
      <c r="AH4" s="154" t="str">
        <f t="shared" ref="AH4" si="40">$B4&amp;AI$1</f>
        <v>0103044835</v>
      </c>
      <c r="AI4" s="154">
        <f>SUMIF('All 39SD Disbursements'!$F:$F,AH4,'All 39SD Disbursements'!$G:$G)</f>
        <v>0</v>
      </c>
      <c r="AJ4" s="154" t="str">
        <f t="shared" ref="AJ4" si="41">$B4&amp;AK$1</f>
        <v>0103044866</v>
      </c>
      <c r="AK4" s="154">
        <f>SUMIF('All 39SD Disbursements'!$F:$F,AJ4,'All 39SD Disbursements'!$G:$G)</f>
        <v>0</v>
      </c>
      <c r="AL4" s="154" t="str">
        <f t="shared" ref="AL4:AN4" si="42">$B4&amp;AM$1</f>
        <v>0103044896</v>
      </c>
      <c r="AM4" s="154">
        <f>SUMIF('All 39SD Disbursements'!$F:$F,AL4,'All 39SD Disbursements'!$G:$G)</f>
        <v>0</v>
      </c>
      <c r="AN4" s="154" t="str">
        <f t="shared" si="42"/>
        <v>0103044927</v>
      </c>
      <c r="AO4" s="154">
        <f>SUMIF('All 39SD Disbursements'!$F:$F,AN4,'All 39SD Disbursements'!$G:$G)</f>
        <v>0</v>
      </c>
      <c r="AP4" s="154" t="str">
        <f t="shared" ref="AP4" si="43">$B4&amp;AQ$1</f>
        <v>0103044958</v>
      </c>
      <c r="AQ4" s="154">
        <f>SUMIF('All 39SD Disbursements'!$F:$F,AP4,'All 39SD Disbursements'!$G:$G)</f>
        <v>0</v>
      </c>
      <c r="AR4" s="154" t="str">
        <f t="shared" ref="AR4" si="44">$B4&amp;AS$1</f>
        <v>0103044986</v>
      </c>
      <c r="AS4" s="154">
        <f>SUMIF('All 39SD Disbursements'!$F:$F,AR4,'All 39SD Disbursements'!$G:$G)</f>
        <v>0</v>
      </c>
      <c r="AT4" s="154" t="str">
        <f t="shared" ref="AT4" si="45">$B4&amp;AU$1</f>
        <v>0103045017</v>
      </c>
      <c r="AU4" s="154">
        <f>SUMIF('All 39SD Disbursements'!$F:$F,AT4,'All 39SD Disbursements'!$G:$G)</f>
        <v>0</v>
      </c>
      <c r="AV4" s="154" t="str">
        <f t="shared" ref="AV4" si="46">$B4&amp;AW$1</f>
        <v>0103045047</v>
      </c>
      <c r="AW4" s="154">
        <f>SUMIF('All 39SD Disbursements'!$F:$F,AV4,'All 39SD Disbursements'!$G:$G)</f>
        <v>0</v>
      </c>
      <c r="AX4" s="154" t="str">
        <f t="shared" ref="AX4" si="47">$B4&amp;AY$1</f>
        <v>0103045078</v>
      </c>
      <c r="AY4" s="154">
        <f>SUMIF('All 39SD Disbursements'!$F:$F,AX4,'All 39SD Disbursements'!$G:$G)</f>
        <v>0</v>
      </c>
      <c r="AZ4" s="154" t="str">
        <f t="shared" ref="AZ4" si="48">$B4&amp;BA$1</f>
        <v>0103045108</v>
      </c>
      <c r="BA4" s="154">
        <f>SUMIF('All 39SD Disbursements'!$F:$F,AZ4,'All 39SD Disbursements'!$G:$G)</f>
        <v>0</v>
      </c>
      <c r="BB4" s="154" t="str">
        <f t="shared" ref="BB4" si="49">$B4&amp;BC$1</f>
        <v>0103045139</v>
      </c>
      <c r="BC4" s="154">
        <f>SUMIF('All 39SD Disbursements'!$F:$F,BB4,'All 39SD Disbursements'!$G:$G)</f>
        <v>0</v>
      </c>
      <c r="BD4" s="154" t="str">
        <f t="shared" ref="BD4" si="50">$B4&amp;BE$1</f>
        <v>0103045170</v>
      </c>
      <c r="BE4" s="154">
        <f>SUMIF('All 39SD Disbursements'!$F:$F,BD4,'All 39SD Disbursements'!$G:$G)</f>
        <v>0</v>
      </c>
      <c r="BF4" s="154" t="str">
        <f t="shared" ref="BF4" si="51">$B4&amp;BG$1</f>
        <v>0103045200</v>
      </c>
      <c r="BG4" s="154">
        <f>SUMIF('All 39SD Disbursements'!$F:$F,BF4,'All 39SD Disbursements'!$G:$G)</f>
        <v>0</v>
      </c>
      <c r="BH4" s="154" t="str">
        <f t="shared" ref="BH4" si="52">$B4&amp;BI$1</f>
        <v>0103045231</v>
      </c>
      <c r="BI4" s="154">
        <f>SUMIF('All 39SD Disbursements'!$F:$F,BH4,'All 39SD Disbursements'!$G:$G)</f>
        <v>0</v>
      </c>
      <c r="BJ4" s="154" t="str">
        <f t="shared" ref="BJ4" si="53">$B4&amp;BK$1</f>
        <v>0103045261</v>
      </c>
      <c r="BK4" s="154">
        <f>SUMIF('All 39SD Disbursements'!$F:$F,BJ4,'All 39SD Disbursements'!$G:$G)</f>
        <v>0</v>
      </c>
      <c r="BL4" s="154">
        <f t="shared" si="27"/>
        <v>0</v>
      </c>
      <c r="BM4" s="154">
        <f t="shared" si="28"/>
        <v>20168</v>
      </c>
      <c r="BN4" s="154">
        <f t="shared" si="29"/>
        <v>20168</v>
      </c>
      <c r="BO4" s="143"/>
    </row>
    <row r="5" spans="1:67" x14ac:dyDescent="0.2">
      <c r="A5" s="148" t="s">
        <v>10</v>
      </c>
      <c r="B5" s="149" t="s">
        <v>72</v>
      </c>
      <c r="C5" s="148" t="s">
        <v>73</v>
      </c>
      <c r="D5" s="150">
        <f>VLOOKUP(B5,'21-22 Allocation'!A:C,3,FALSE)</f>
        <v>55631</v>
      </c>
      <c r="E5" s="150">
        <v>0</v>
      </c>
      <c r="F5" s="150">
        <f t="shared" si="0"/>
        <v>55631</v>
      </c>
      <c r="G5" s="150">
        <f>-SUMIF('All 39SD Disbursements'!A:A,Recon!A:A,'All 39SD Disbursements'!G:G)</f>
        <v>0</v>
      </c>
      <c r="H5" s="150" t="str">
        <f t="shared" si="1"/>
        <v>0104044440</v>
      </c>
      <c r="I5" s="150">
        <f>SUMIF('All 39SD Disbursements'!$F:$F,H5,'All 39SD Disbursements'!$G:$G)</f>
        <v>0</v>
      </c>
      <c r="J5" s="150" t="str">
        <f t="shared" si="1"/>
        <v>0104044470</v>
      </c>
      <c r="K5" s="150">
        <f>SUMIF('All 39SD Disbursements'!$F:$F,J5,'All 39SD Disbursements'!$G:$G)</f>
        <v>0</v>
      </c>
      <c r="L5" s="150" t="str">
        <f t="shared" ref="L5" si="54">$B5&amp;M$1</f>
        <v>0104044501</v>
      </c>
      <c r="M5" s="150">
        <f>SUMIF('All 39SD Disbursements'!$F:$F,L5,'All 39SD Disbursements'!$G:$G)</f>
        <v>0</v>
      </c>
      <c r="N5" s="150" t="str">
        <f t="shared" ref="N5" si="55">$B5&amp;O$1</f>
        <v>0104044531</v>
      </c>
      <c r="O5" s="150">
        <f>SUMIF('All 39SD Disbursements'!$F:$F,N5,'All 39SD Disbursements'!$G:$G)</f>
        <v>0</v>
      </c>
      <c r="P5" s="150" t="str">
        <f t="shared" si="4"/>
        <v>0104044562</v>
      </c>
      <c r="Q5" s="150">
        <f>SUMIF('All 39SD Disbursements'!$F:$F,P5,'All 39SD Disbursements'!$G:$G)</f>
        <v>0</v>
      </c>
      <c r="R5" s="150" t="str">
        <f t="shared" ref="R5" si="56">$B5&amp;S$1</f>
        <v>0104044593</v>
      </c>
      <c r="S5" s="150">
        <f>SUMIF('All 39SD Disbursements'!$F:$F,R5,'All 39SD Disbursements'!$G:$G)</f>
        <v>0</v>
      </c>
      <c r="T5" s="150" t="str">
        <f t="shared" ref="T5" si="57">$B5&amp;U$1</f>
        <v>0104044621</v>
      </c>
      <c r="U5" s="150">
        <f>SUMIF('All 39SD Disbursements'!$F:$F,T5,'All 39SD Disbursements'!$G:$G)</f>
        <v>0</v>
      </c>
      <c r="V5" s="150" t="str">
        <f t="shared" ref="V5" si="58">$B5&amp;W$1</f>
        <v>0104044652</v>
      </c>
      <c r="W5" s="150">
        <f>SUMIF('All 39SD Disbursements'!$F:$F,V5,'All 39SD Disbursements'!$G:$G)</f>
        <v>0</v>
      </c>
      <c r="X5" s="150" t="str">
        <f t="shared" ref="X5" si="59">$B5&amp;Y$1</f>
        <v>0104044682</v>
      </c>
      <c r="Y5" s="150">
        <f>SUMIF('All 39SD Disbursements'!$F:$F,X5,'All 39SD Disbursements'!$G:$G)</f>
        <v>0</v>
      </c>
      <c r="Z5" s="150" t="str">
        <f t="shared" ref="Z5" si="60">$B5&amp;AA$1</f>
        <v>0104044713</v>
      </c>
      <c r="AA5" s="150">
        <f>SUMIF('All 39SD Disbursements'!$F:$F,Z5,'All 39SD Disbursements'!$G:$G)</f>
        <v>0</v>
      </c>
      <c r="AB5" s="150" t="str">
        <f t="shared" ref="AB5" si="61">$B5&amp;AC$1</f>
        <v>0104044743</v>
      </c>
      <c r="AC5" s="150">
        <f>SUMIF('All 39SD Disbursements'!$F:$F,AB5,'All 39SD Disbursements'!$G:$G)</f>
        <v>0</v>
      </c>
      <c r="AD5" s="150" t="str">
        <f t="shared" ref="AD5" si="62">$B5&amp;AE$1</f>
        <v>0104044774</v>
      </c>
      <c r="AE5" s="150">
        <f>SUMIF('All 39SD Disbursements'!$F:$F,AD5,'All 39SD Disbursements'!$G:$G)</f>
        <v>0</v>
      </c>
      <c r="AF5" s="150" t="str">
        <f t="shared" ref="AF5" si="63">$B5&amp;AG$1</f>
        <v>0104044805</v>
      </c>
      <c r="AG5" s="150">
        <f>SUMIF('All 39SD Disbursements'!$F:$F,AF5,'All 39SD Disbursements'!$G:$G)</f>
        <v>0</v>
      </c>
      <c r="AH5" s="150" t="str">
        <f t="shared" ref="AH5" si="64">$B5&amp;AI$1</f>
        <v>0104044835</v>
      </c>
      <c r="AI5" s="150">
        <f>SUMIF('All 39SD Disbursements'!$F:$F,AH5,'All 39SD Disbursements'!$G:$G)</f>
        <v>0</v>
      </c>
      <c r="AJ5" s="150" t="str">
        <f t="shared" ref="AJ5" si="65">$B5&amp;AK$1</f>
        <v>0104044866</v>
      </c>
      <c r="AK5" s="150">
        <f>SUMIF('All 39SD Disbursements'!$F:$F,AJ5,'All 39SD Disbursements'!$G:$G)</f>
        <v>0</v>
      </c>
      <c r="AL5" s="150" t="str">
        <f t="shared" ref="AL5:AN5" si="66">$B5&amp;AM$1</f>
        <v>0104044896</v>
      </c>
      <c r="AM5" s="150">
        <f>SUMIF('All 39SD Disbursements'!$F:$F,AL5,'All 39SD Disbursements'!$G:$G)</f>
        <v>0</v>
      </c>
      <c r="AN5" s="150" t="str">
        <f t="shared" si="66"/>
        <v>0104044927</v>
      </c>
      <c r="AO5" s="150">
        <f>SUMIF('All 39SD Disbursements'!$F:$F,AN5,'All 39SD Disbursements'!$G:$G)</f>
        <v>0</v>
      </c>
      <c r="AP5" s="150" t="str">
        <f t="shared" ref="AP5" si="67">$B5&amp;AQ$1</f>
        <v>0104044958</v>
      </c>
      <c r="AQ5" s="150">
        <f>SUMIF('All 39SD Disbursements'!$F:$F,AP5,'All 39SD Disbursements'!$G:$G)</f>
        <v>0</v>
      </c>
      <c r="AR5" s="150" t="str">
        <f t="shared" ref="AR5" si="68">$B5&amp;AS$1</f>
        <v>0104044986</v>
      </c>
      <c r="AS5" s="150">
        <f>SUMIF('All 39SD Disbursements'!$F:$F,AR5,'All 39SD Disbursements'!$G:$G)</f>
        <v>0</v>
      </c>
      <c r="AT5" s="150" t="str">
        <f t="shared" ref="AT5" si="69">$B5&amp;AU$1</f>
        <v>0104045017</v>
      </c>
      <c r="AU5" s="150">
        <f>SUMIF('All 39SD Disbursements'!$F:$F,AT5,'All 39SD Disbursements'!$G:$G)</f>
        <v>0</v>
      </c>
      <c r="AV5" s="150" t="str">
        <f t="shared" ref="AV5" si="70">$B5&amp;AW$1</f>
        <v>0104045047</v>
      </c>
      <c r="AW5" s="150">
        <f>SUMIF('All 39SD Disbursements'!$F:$F,AV5,'All 39SD Disbursements'!$G:$G)</f>
        <v>0</v>
      </c>
      <c r="AX5" s="150" t="str">
        <f t="shared" ref="AX5" si="71">$B5&amp;AY$1</f>
        <v>0104045078</v>
      </c>
      <c r="AY5" s="150">
        <f>SUMIF('All 39SD Disbursements'!$F:$F,AX5,'All 39SD Disbursements'!$G:$G)</f>
        <v>0</v>
      </c>
      <c r="AZ5" s="150" t="str">
        <f t="shared" ref="AZ5" si="72">$B5&amp;BA$1</f>
        <v>0104045108</v>
      </c>
      <c r="BA5" s="150">
        <f>SUMIF('All 39SD Disbursements'!$F:$F,AZ5,'All 39SD Disbursements'!$G:$G)</f>
        <v>0</v>
      </c>
      <c r="BB5" s="150" t="str">
        <f t="shared" ref="BB5" si="73">$B5&amp;BC$1</f>
        <v>0104045139</v>
      </c>
      <c r="BC5" s="150">
        <f>SUMIF('All 39SD Disbursements'!$F:$F,BB5,'All 39SD Disbursements'!$G:$G)</f>
        <v>0</v>
      </c>
      <c r="BD5" s="150" t="str">
        <f t="shared" ref="BD5" si="74">$B5&amp;BE$1</f>
        <v>0104045170</v>
      </c>
      <c r="BE5" s="150">
        <f>SUMIF('All 39SD Disbursements'!$F:$F,BD5,'All 39SD Disbursements'!$G:$G)</f>
        <v>0</v>
      </c>
      <c r="BF5" s="150" t="str">
        <f t="shared" ref="BF5" si="75">$B5&amp;BG$1</f>
        <v>0104045200</v>
      </c>
      <c r="BG5" s="150">
        <f>SUMIF('All 39SD Disbursements'!$F:$F,BF5,'All 39SD Disbursements'!$G:$G)</f>
        <v>0</v>
      </c>
      <c r="BH5" s="150" t="str">
        <f t="shared" ref="BH5" si="76">$B5&amp;BI$1</f>
        <v>0104045231</v>
      </c>
      <c r="BI5" s="150">
        <f>SUMIF('All 39SD Disbursements'!$F:$F,BH5,'All 39SD Disbursements'!$G:$G)</f>
        <v>0</v>
      </c>
      <c r="BJ5" s="150" t="str">
        <f t="shared" ref="BJ5" si="77">$B5&amp;BK$1</f>
        <v>0104045261</v>
      </c>
      <c r="BK5" s="150">
        <f>SUMIF('All 39SD Disbursements'!$F:$F,BJ5,'All 39SD Disbursements'!$G:$G)</f>
        <v>0</v>
      </c>
      <c r="BL5" s="150">
        <f t="shared" si="27"/>
        <v>0</v>
      </c>
      <c r="BM5" s="150">
        <f t="shared" si="28"/>
        <v>55631</v>
      </c>
      <c r="BN5" s="151">
        <f t="shared" si="29"/>
        <v>55631</v>
      </c>
    </row>
    <row r="6" spans="1:67" s="147" customFormat="1" x14ac:dyDescent="0.2">
      <c r="A6" s="152" t="s">
        <v>57</v>
      </c>
      <c r="B6" s="153" t="s">
        <v>74</v>
      </c>
      <c r="C6" s="152" t="s">
        <v>75</v>
      </c>
      <c r="D6" s="154">
        <f>VLOOKUP(B6,'21-22 Allocation'!A:C,3,FALSE)</f>
        <v>28967</v>
      </c>
      <c r="E6" s="154">
        <v>0</v>
      </c>
      <c r="F6" s="154">
        <f t="shared" si="0"/>
        <v>28967</v>
      </c>
      <c r="G6" s="154">
        <f>-SUMIF('All 39SD Disbursements'!A:A,Recon!A:A,'All 39SD Disbursements'!G:G)</f>
        <v>-18041.73</v>
      </c>
      <c r="H6" s="154" t="str">
        <f t="shared" si="1"/>
        <v>0107044440</v>
      </c>
      <c r="I6" s="154">
        <f>SUMIF('All 39SD Disbursements'!$F:$F,H6,'All 39SD Disbursements'!$G:$G)</f>
        <v>0</v>
      </c>
      <c r="J6" s="154" t="str">
        <f t="shared" si="1"/>
        <v>0107044470</v>
      </c>
      <c r="K6" s="154">
        <f>SUMIF('All 39SD Disbursements'!$F:$F,J6,'All 39SD Disbursements'!$G:$G)</f>
        <v>0</v>
      </c>
      <c r="L6" s="154" t="str">
        <f t="shared" ref="L6" si="78">$B6&amp;M$1</f>
        <v>0107044501</v>
      </c>
      <c r="M6" s="154">
        <f>SUMIF('All 39SD Disbursements'!$F:$F,L6,'All 39SD Disbursements'!$G:$G)</f>
        <v>6031.55</v>
      </c>
      <c r="N6" s="154" t="str">
        <f t="shared" ref="N6" si="79">$B6&amp;O$1</f>
        <v>0107044531</v>
      </c>
      <c r="O6" s="154">
        <f>SUMIF('All 39SD Disbursements'!$F:$F,N6,'All 39SD Disbursements'!$G:$G)</f>
        <v>1914.31</v>
      </c>
      <c r="P6" s="154" t="str">
        <f t="shared" si="4"/>
        <v>0107044562</v>
      </c>
      <c r="Q6" s="154">
        <f>SUMIF('All 39SD Disbursements'!$F:$F,P6,'All 39SD Disbursements'!$G:$G)</f>
        <v>1898.47</v>
      </c>
      <c r="R6" s="154" t="str">
        <f t="shared" ref="R6" si="80">$B6&amp;S$1</f>
        <v>0107044593</v>
      </c>
      <c r="S6" s="154">
        <f>SUMIF('All 39SD Disbursements'!$F:$F,R6,'All 39SD Disbursements'!$G:$G)</f>
        <v>2415.6</v>
      </c>
      <c r="T6" s="154" t="str">
        <f t="shared" ref="T6" si="81">$B6&amp;U$1</f>
        <v>0107044621</v>
      </c>
      <c r="U6" s="154">
        <f>SUMIF('All 39SD Disbursements'!$F:$F,T6,'All 39SD Disbursements'!$G:$G)</f>
        <v>1906.78</v>
      </c>
      <c r="V6" s="154" t="str">
        <f t="shared" ref="V6" si="82">$B6&amp;W$1</f>
        <v>0107044652</v>
      </c>
      <c r="W6" s="154">
        <f>SUMIF('All 39SD Disbursements'!$F:$F,V6,'All 39SD Disbursements'!$G:$G)</f>
        <v>1148.75</v>
      </c>
      <c r="X6" s="154" t="str">
        <f t="shared" ref="X6" si="83">$B6&amp;Y$1</f>
        <v>0107044682</v>
      </c>
      <c r="Y6" s="154">
        <f>SUMIF('All 39SD Disbursements'!$F:$F,X6,'All 39SD Disbursements'!$G:$G)</f>
        <v>2726.27</v>
      </c>
      <c r="Z6" s="154" t="str">
        <f t="shared" ref="Z6" si="84">$B6&amp;AA$1</f>
        <v>0107044713</v>
      </c>
      <c r="AA6" s="154">
        <f>SUMIF('All 39SD Disbursements'!$F:$F,Z6,'All 39SD Disbursements'!$G:$G)</f>
        <v>0</v>
      </c>
      <c r="AB6" s="154" t="str">
        <f t="shared" ref="AB6" si="85">$B6&amp;AC$1</f>
        <v>0107044743</v>
      </c>
      <c r="AC6" s="154">
        <f>SUMIF('All 39SD Disbursements'!$F:$F,AB6,'All 39SD Disbursements'!$G:$G)</f>
        <v>0</v>
      </c>
      <c r="AD6" s="154" t="str">
        <f t="shared" ref="AD6" si="86">$B6&amp;AE$1</f>
        <v>0107044774</v>
      </c>
      <c r="AE6" s="154">
        <f>SUMIF('All 39SD Disbursements'!$F:$F,AD6,'All 39SD Disbursements'!$G:$G)</f>
        <v>0</v>
      </c>
      <c r="AF6" s="154" t="str">
        <f t="shared" ref="AF6" si="87">$B6&amp;AG$1</f>
        <v>0107044805</v>
      </c>
      <c r="AG6" s="154">
        <f>SUMIF('All 39SD Disbursements'!$F:$F,AF6,'All 39SD Disbursements'!$G:$G)</f>
        <v>0</v>
      </c>
      <c r="AH6" s="154" t="str">
        <f t="shared" ref="AH6" si="88">$B6&amp;AI$1</f>
        <v>0107044835</v>
      </c>
      <c r="AI6" s="154">
        <f>SUMIF('All 39SD Disbursements'!$F:$F,AH6,'All 39SD Disbursements'!$G:$G)</f>
        <v>0</v>
      </c>
      <c r="AJ6" s="154" t="str">
        <f t="shared" ref="AJ6" si="89">$B6&amp;AK$1</f>
        <v>0107044866</v>
      </c>
      <c r="AK6" s="154">
        <f>SUMIF('All 39SD Disbursements'!$F:$F,AJ6,'All 39SD Disbursements'!$G:$G)</f>
        <v>0</v>
      </c>
      <c r="AL6" s="154" t="str">
        <f t="shared" ref="AL6:AN6" si="90">$B6&amp;AM$1</f>
        <v>0107044896</v>
      </c>
      <c r="AM6" s="154">
        <f>SUMIF('All 39SD Disbursements'!$F:$F,AL6,'All 39SD Disbursements'!$G:$G)</f>
        <v>0</v>
      </c>
      <c r="AN6" s="154" t="str">
        <f t="shared" si="90"/>
        <v>0107044927</v>
      </c>
      <c r="AO6" s="154">
        <f>SUMIF('All 39SD Disbursements'!$F:$F,AN6,'All 39SD Disbursements'!$G:$G)</f>
        <v>0</v>
      </c>
      <c r="AP6" s="154" t="str">
        <f t="shared" ref="AP6" si="91">$B6&amp;AQ$1</f>
        <v>0107044958</v>
      </c>
      <c r="AQ6" s="154">
        <f>SUMIF('All 39SD Disbursements'!$F:$F,AP6,'All 39SD Disbursements'!$G:$G)</f>
        <v>0</v>
      </c>
      <c r="AR6" s="154" t="str">
        <f t="shared" ref="AR6" si="92">$B6&amp;AS$1</f>
        <v>0107044986</v>
      </c>
      <c r="AS6" s="154">
        <f>SUMIF('All 39SD Disbursements'!$F:$F,AR6,'All 39SD Disbursements'!$G:$G)</f>
        <v>0</v>
      </c>
      <c r="AT6" s="154" t="str">
        <f t="shared" ref="AT6" si="93">$B6&amp;AU$1</f>
        <v>0107045017</v>
      </c>
      <c r="AU6" s="154">
        <f>SUMIF('All 39SD Disbursements'!$F:$F,AT6,'All 39SD Disbursements'!$G:$G)</f>
        <v>0</v>
      </c>
      <c r="AV6" s="154" t="str">
        <f t="shared" ref="AV6" si="94">$B6&amp;AW$1</f>
        <v>0107045047</v>
      </c>
      <c r="AW6" s="154">
        <f>SUMIF('All 39SD Disbursements'!$F:$F,AV6,'All 39SD Disbursements'!$G:$G)</f>
        <v>0</v>
      </c>
      <c r="AX6" s="154" t="str">
        <f t="shared" ref="AX6" si="95">$B6&amp;AY$1</f>
        <v>0107045078</v>
      </c>
      <c r="AY6" s="154">
        <f>SUMIF('All 39SD Disbursements'!$F:$F,AX6,'All 39SD Disbursements'!$G:$G)</f>
        <v>0</v>
      </c>
      <c r="AZ6" s="154" t="str">
        <f t="shared" ref="AZ6" si="96">$B6&amp;BA$1</f>
        <v>0107045108</v>
      </c>
      <c r="BA6" s="154">
        <f>SUMIF('All 39SD Disbursements'!$F:$F,AZ6,'All 39SD Disbursements'!$G:$G)</f>
        <v>0</v>
      </c>
      <c r="BB6" s="154" t="str">
        <f t="shared" ref="BB6" si="97">$B6&amp;BC$1</f>
        <v>0107045139</v>
      </c>
      <c r="BC6" s="154">
        <f>SUMIF('All 39SD Disbursements'!$F:$F,BB6,'All 39SD Disbursements'!$G:$G)</f>
        <v>0</v>
      </c>
      <c r="BD6" s="154" t="str">
        <f t="shared" ref="BD6" si="98">$B6&amp;BE$1</f>
        <v>0107045170</v>
      </c>
      <c r="BE6" s="154">
        <f>SUMIF('All 39SD Disbursements'!$F:$F,BD6,'All 39SD Disbursements'!$G:$G)</f>
        <v>0</v>
      </c>
      <c r="BF6" s="154" t="str">
        <f t="shared" ref="BF6" si="99">$B6&amp;BG$1</f>
        <v>0107045200</v>
      </c>
      <c r="BG6" s="154">
        <f>SUMIF('All 39SD Disbursements'!$F:$F,BF6,'All 39SD Disbursements'!$G:$G)</f>
        <v>0</v>
      </c>
      <c r="BH6" s="154" t="str">
        <f t="shared" ref="BH6" si="100">$B6&amp;BI$1</f>
        <v>0107045231</v>
      </c>
      <c r="BI6" s="154">
        <f>SUMIF('All 39SD Disbursements'!$F:$F,BH6,'All 39SD Disbursements'!$G:$G)</f>
        <v>0</v>
      </c>
      <c r="BJ6" s="154" t="str">
        <f t="shared" ref="BJ6" si="101">$B6&amp;BK$1</f>
        <v>0107045261</v>
      </c>
      <c r="BK6" s="154">
        <f>SUMIF('All 39SD Disbursements'!$F:$F,BJ6,'All 39SD Disbursements'!$G:$G)</f>
        <v>0</v>
      </c>
      <c r="BL6" s="154">
        <f t="shared" si="27"/>
        <v>18041.73</v>
      </c>
      <c r="BM6" s="154">
        <f t="shared" si="28"/>
        <v>10925.27</v>
      </c>
      <c r="BN6" s="154">
        <f t="shared" si="29"/>
        <v>10925.27</v>
      </c>
      <c r="BO6" s="143"/>
    </row>
    <row r="7" spans="1:67" x14ac:dyDescent="0.2">
      <c r="A7" s="148" t="s">
        <v>21</v>
      </c>
      <c r="B7" s="149" t="s">
        <v>76</v>
      </c>
      <c r="C7" s="148" t="s">
        <v>77</v>
      </c>
      <c r="D7" s="150">
        <f>VLOOKUP(B7,'21-22 Allocation'!A:C,3,FALSE)</f>
        <v>8362</v>
      </c>
      <c r="E7" s="150">
        <v>0</v>
      </c>
      <c r="F7" s="150">
        <f t="shared" si="0"/>
        <v>8362</v>
      </c>
      <c r="G7" s="150">
        <f>-SUMIF('All 39SD Disbursements'!A:A,Recon!A:A,'All 39SD Disbursements'!G:G)</f>
        <v>-337</v>
      </c>
      <c r="H7" s="150" t="str">
        <f t="shared" si="1"/>
        <v>0301044440</v>
      </c>
      <c r="I7" s="150">
        <f>SUMIF('All 39SD Disbursements'!$F:$F,H7,'All 39SD Disbursements'!$G:$G)</f>
        <v>0</v>
      </c>
      <c r="J7" s="150" t="str">
        <f t="shared" si="1"/>
        <v>0301044470</v>
      </c>
      <c r="K7" s="150">
        <f>SUMIF('All 39SD Disbursements'!$F:$F,J7,'All 39SD Disbursements'!$G:$G)</f>
        <v>0</v>
      </c>
      <c r="L7" s="150" t="str">
        <f t="shared" ref="L7" si="102">$B7&amp;M$1</f>
        <v>0301044501</v>
      </c>
      <c r="M7" s="150">
        <f>SUMIF('All 39SD Disbursements'!$F:$F,L7,'All 39SD Disbursements'!$G:$G)</f>
        <v>0</v>
      </c>
      <c r="N7" s="150" t="str">
        <f t="shared" ref="N7" si="103">$B7&amp;O$1</f>
        <v>0301044531</v>
      </c>
      <c r="O7" s="150">
        <f>SUMIF('All 39SD Disbursements'!$F:$F,N7,'All 39SD Disbursements'!$G:$G)</f>
        <v>0</v>
      </c>
      <c r="P7" s="150" t="str">
        <f t="shared" si="4"/>
        <v>0301044562</v>
      </c>
      <c r="Q7" s="150">
        <f>SUMIF('All 39SD Disbursements'!$F:$F,P7,'All 39SD Disbursements'!$G:$G)</f>
        <v>0</v>
      </c>
      <c r="R7" s="150" t="str">
        <f t="shared" ref="R7" si="104">$B7&amp;S$1</f>
        <v>0301044593</v>
      </c>
      <c r="S7" s="150">
        <f>SUMIF('All 39SD Disbursements'!$F:$F,R7,'All 39SD Disbursements'!$G:$G)</f>
        <v>0</v>
      </c>
      <c r="T7" s="150" t="str">
        <f t="shared" ref="T7" si="105">$B7&amp;U$1</f>
        <v>0301044621</v>
      </c>
      <c r="U7" s="150">
        <f>SUMIF('All 39SD Disbursements'!$F:$F,T7,'All 39SD Disbursements'!$G:$G)</f>
        <v>337</v>
      </c>
      <c r="V7" s="150" t="str">
        <f t="shared" ref="V7" si="106">$B7&amp;W$1</f>
        <v>0301044652</v>
      </c>
      <c r="W7" s="150">
        <f>SUMIF('All 39SD Disbursements'!$F:$F,V7,'All 39SD Disbursements'!$G:$G)</f>
        <v>0</v>
      </c>
      <c r="X7" s="150" t="str">
        <f t="shared" ref="X7" si="107">$B7&amp;Y$1</f>
        <v>0301044682</v>
      </c>
      <c r="Y7" s="150">
        <f>SUMIF('All 39SD Disbursements'!$F:$F,X7,'All 39SD Disbursements'!$G:$G)</f>
        <v>0</v>
      </c>
      <c r="Z7" s="150" t="str">
        <f t="shared" ref="Z7" si="108">$B7&amp;AA$1</f>
        <v>0301044713</v>
      </c>
      <c r="AA7" s="150">
        <f>SUMIF('All 39SD Disbursements'!$F:$F,Z7,'All 39SD Disbursements'!$G:$G)</f>
        <v>0</v>
      </c>
      <c r="AB7" s="150" t="str">
        <f t="shared" ref="AB7" si="109">$B7&amp;AC$1</f>
        <v>0301044743</v>
      </c>
      <c r="AC7" s="150">
        <f>SUMIF('All 39SD Disbursements'!$F:$F,AB7,'All 39SD Disbursements'!$G:$G)</f>
        <v>0</v>
      </c>
      <c r="AD7" s="150" t="str">
        <f t="shared" ref="AD7" si="110">$B7&amp;AE$1</f>
        <v>0301044774</v>
      </c>
      <c r="AE7" s="150">
        <f>SUMIF('All 39SD Disbursements'!$F:$F,AD7,'All 39SD Disbursements'!$G:$G)</f>
        <v>0</v>
      </c>
      <c r="AF7" s="150" t="str">
        <f t="shared" ref="AF7" si="111">$B7&amp;AG$1</f>
        <v>0301044805</v>
      </c>
      <c r="AG7" s="150">
        <f>SUMIF('All 39SD Disbursements'!$F:$F,AF7,'All 39SD Disbursements'!$G:$G)</f>
        <v>0</v>
      </c>
      <c r="AH7" s="150" t="str">
        <f t="shared" ref="AH7" si="112">$B7&amp;AI$1</f>
        <v>0301044835</v>
      </c>
      <c r="AI7" s="150">
        <f>SUMIF('All 39SD Disbursements'!$F:$F,AH7,'All 39SD Disbursements'!$G:$G)</f>
        <v>0</v>
      </c>
      <c r="AJ7" s="150" t="str">
        <f t="shared" ref="AJ7" si="113">$B7&amp;AK$1</f>
        <v>0301044866</v>
      </c>
      <c r="AK7" s="150">
        <f>SUMIF('All 39SD Disbursements'!$F:$F,AJ7,'All 39SD Disbursements'!$G:$G)</f>
        <v>0</v>
      </c>
      <c r="AL7" s="150" t="str">
        <f t="shared" ref="AL7:AN7" si="114">$B7&amp;AM$1</f>
        <v>0301044896</v>
      </c>
      <c r="AM7" s="150">
        <f>SUMIF('All 39SD Disbursements'!$F:$F,AL7,'All 39SD Disbursements'!$G:$G)</f>
        <v>0</v>
      </c>
      <c r="AN7" s="150" t="str">
        <f t="shared" si="114"/>
        <v>0301044927</v>
      </c>
      <c r="AO7" s="150">
        <f>SUMIF('All 39SD Disbursements'!$F:$F,AN7,'All 39SD Disbursements'!$G:$G)</f>
        <v>0</v>
      </c>
      <c r="AP7" s="150" t="str">
        <f t="shared" ref="AP7" si="115">$B7&amp;AQ$1</f>
        <v>0301044958</v>
      </c>
      <c r="AQ7" s="150">
        <f>SUMIF('All 39SD Disbursements'!$F:$F,AP7,'All 39SD Disbursements'!$G:$G)</f>
        <v>0</v>
      </c>
      <c r="AR7" s="150" t="str">
        <f t="shared" ref="AR7" si="116">$B7&amp;AS$1</f>
        <v>0301044986</v>
      </c>
      <c r="AS7" s="150">
        <f>SUMIF('All 39SD Disbursements'!$F:$F,AR7,'All 39SD Disbursements'!$G:$G)</f>
        <v>0</v>
      </c>
      <c r="AT7" s="150" t="str">
        <f t="shared" ref="AT7" si="117">$B7&amp;AU$1</f>
        <v>0301045017</v>
      </c>
      <c r="AU7" s="150">
        <f>SUMIF('All 39SD Disbursements'!$F:$F,AT7,'All 39SD Disbursements'!$G:$G)</f>
        <v>0</v>
      </c>
      <c r="AV7" s="150" t="str">
        <f t="shared" ref="AV7" si="118">$B7&amp;AW$1</f>
        <v>0301045047</v>
      </c>
      <c r="AW7" s="150">
        <f>SUMIF('All 39SD Disbursements'!$F:$F,AV7,'All 39SD Disbursements'!$G:$G)</f>
        <v>0</v>
      </c>
      <c r="AX7" s="150" t="str">
        <f t="shared" ref="AX7" si="119">$B7&amp;AY$1</f>
        <v>0301045078</v>
      </c>
      <c r="AY7" s="150">
        <f>SUMIF('All 39SD Disbursements'!$F:$F,AX7,'All 39SD Disbursements'!$G:$G)</f>
        <v>0</v>
      </c>
      <c r="AZ7" s="150" t="str">
        <f t="shared" ref="AZ7" si="120">$B7&amp;BA$1</f>
        <v>0301045108</v>
      </c>
      <c r="BA7" s="150">
        <f>SUMIF('All 39SD Disbursements'!$F:$F,AZ7,'All 39SD Disbursements'!$G:$G)</f>
        <v>0</v>
      </c>
      <c r="BB7" s="150" t="str">
        <f t="shared" ref="BB7" si="121">$B7&amp;BC$1</f>
        <v>0301045139</v>
      </c>
      <c r="BC7" s="150">
        <f>SUMIF('All 39SD Disbursements'!$F:$F,BB7,'All 39SD Disbursements'!$G:$G)</f>
        <v>0</v>
      </c>
      <c r="BD7" s="150" t="str">
        <f t="shared" ref="BD7" si="122">$B7&amp;BE$1</f>
        <v>0301045170</v>
      </c>
      <c r="BE7" s="150">
        <f>SUMIF('All 39SD Disbursements'!$F:$F,BD7,'All 39SD Disbursements'!$G:$G)</f>
        <v>0</v>
      </c>
      <c r="BF7" s="150" t="str">
        <f t="shared" ref="BF7" si="123">$B7&amp;BG$1</f>
        <v>0301045200</v>
      </c>
      <c r="BG7" s="150">
        <f>SUMIF('All 39SD Disbursements'!$F:$F,BF7,'All 39SD Disbursements'!$G:$G)</f>
        <v>0</v>
      </c>
      <c r="BH7" s="150" t="str">
        <f t="shared" ref="BH7" si="124">$B7&amp;BI$1</f>
        <v>0301045231</v>
      </c>
      <c r="BI7" s="150">
        <f>SUMIF('All 39SD Disbursements'!$F:$F,BH7,'All 39SD Disbursements'!$G:$G)</f>
        <v>0</v>
      </c>
      <c r="BJ7" s="150" t="str">
        <f t="shared" ref="BJ7" si="125">$B7&amp;BK$1</f>
        <v>0301045261</v>
      </c>
      <c r="BK7" s="150">
        <f>SUMIF('All 39SD Disbursements'!$F:$F,BJ7,'All 39SD Disbursements'!$G:$G)</f>
        <v>0</v>
      </c>
      <c r="BL7" s="150">
        <f t="shared" si="27"/>
        <v>337</v>
      </c>
      <c r="BM7" s="150">
        <f t="shared" si="28"/>
        <v>8025</v>
      </c>
      <c r="BN7" s="151">
        <f t="shared" si="29"/>
        <v>8025</v>
      </c>
    </row>
    <row r="8" spans="1:67" s="147" customFormat="1" x14ac:dyDescent="0.2">
      <c r="A8" s="152" t="s">
        <v>49</v>
      </c>
      <c r="B8" s="153" t="s">
        <v>78</v>
      </c>
      <c r="C8" s="152" t="s">
        <v>79</v>
      </c>
      <c r="D8" s="154">
        <f>VLOOKUP(B8,'21-22 Allocation'!A:C,3,FALSE)</f>
        <v>4020</v>
      </c>
      <c r="E8" s="154">
        <v>0</v>
      </c>
      <c r="F8" s="154">
        <f t="shared" si="0"/>
        <v>4020</v>
      </c>
      <c r="G8" s="154">
        <f>-SUMIF('All 39SD Disbursements'!A:A,Recon!A:A,'All 39SD Disbursements'!G:G)</f>
        <v>-2375.41</v>
      </c>
      <c r="H8" s="154" t="str">
        <f t="shared" si="1"/>
        <v>0302044440</v>
      </c>
      <c r="I8" s="154">
        <f>SUMIF('All 39SD Disbursements'!$F:$F,H8,'All 39SD Disbursements'!$G:$G)</f>
        <v>0</v>
      </c>
      <c r="J8" s="154" t="str">
        <f t="shared" si="1"/>
        <v>0302044470</v>
      </c>
      <c r="K8" s="154">
        <f>SUMIF('All 39SD Disbursements'!$F:$F,J8,'All 39SD Disbursements'!$G:$G)</f>
        <v>0</v>
      </c>
      <c r="L8" s="154" t="str">
        <f t="shared" ref="L8" si="126">$B8&amp;M$1</f>
        <v>0302044501</v>
      </c>
      <c r="M8" s="154">
        <f>SUMIF('All 39SD Disbursements'!$F:$F,L8,'All 39SD Disbursements'!$G:$G)</f>
        <v>534.58000000000004</v>
      </c>
      <c r="N8" s="154" t="str">
        <f t="shared" ref="N8" si="127">$B8&amp;O$1</f>
        <v>0302044531</v>
      </c>
      <c r="O8" s="154">
        <f>SUMIF('All 39SD Disbursements'!$F:$F,N8,'All 39SD Disbursements'!$G:$G)</f>
        <v>0</v>
      </c>
      <c r="P8" s="154" t="str">
        <f t="shared" si="4"/>
        <v>0302044562</v>
      </c>
      <c r="Q8" s="154">
        <f>SUMIF('All 39SD Disbursements'!$F:$F,P8,'All 39SD Disbursements'!$G:$G)</f>
        <v>854.94</v>
      </c>
      <c r="R8" s="154" t="str">
        <f t="shared" ref="R8" si="128">$B8&amp;S$1</f>
        <v>0302044593</v>
      </c>
      <c r="S8" s="154">
        <f>SUMIF('All 39SD Disbursements'!$F:$F,R8,'All 39SD Disbursements'!$G:$G)</f>
        <v>416.59</v>
      </c>
      <c r="T8" s="154" t="str">
        <f t="shared" ref="T8" si="129">$B8&amp;U$1</f>
        <v>0302044621</v>
      </c>
      <c r="U8" s="154">
        <f>SUMIF('All 39SD Disbursements'!$F:$F,T8,'All 39SD Disbursements'!$G:$G)</f>
        <v>0</v>
      </c>
      <c r="V8" s="154" t="str">
        <f t="shared" ref="V8" si="130">$B8&amp;W$1</f>
        <v>0302044652</v>
      </c>
      <c r="W8" s="154">
        <f>SUMIF('All 39SD Disbursements'!$F:$F,V8,'All 39SD Disbursements'!$G:$G)</f>
        <v>272.76</v>
      </c>
      <c r="X8" s="154" t="str">
        <f t="shared" ref="X8" si="131">$B8&amp;Y$1</f>
        <v>0302044682</v>
      </c>
      <c r="Y8" s="154">
        <f>SUMIF('All 39SD Disbursements'!$F:$F,X8,'All 39SD Disbursements'!$G:$G)</f>
        <v>296.54000000000002</v>
      </c>
      <c r="Z8" s="154" t="str">
        <f t="shared" ref="Z8" si="132">$B8&amp;AA$1</f>
        <v>0302044713</v>
      </c>
      <c r="AA8" s="154">
        <f>SUMIF('All 39SD Disbursements'!$F:$F,Z8,'All 39SD Disbursements'!$G:$G)</f>
        <v>0</v>
      </c>
      <c r="AB8" s="154" t="str">
        <f t="shared" ref="AB8" si="133">$B8&amp;AC$1</f>
        <v>0302044743</v>
      </c>
      <c r="AC8" s="154">
        <f>SUMIF('All 39SD Disbursements'!$F:$F,AB8,'All 39SD Disbursements'!$G:$G)</f>
        <v>0</v>
      </c>
      <c r="AD8" s="154" t="str">
        <f t="shared" ref="AD8" si="134">$B8&amp;AE$1</f>
        <v>0302044774</v>
      </c>
      <c r="AE8" s="154">
        <f>SUMIF('All 39SD Disbursements'!$F:$F,AD8,'All 39SD Disbursements'!$G:$G)</f>
        <v>0</v>
      </c>
      <c r="AF8" s="154" t="str">
        <f t="shared" ref="AF8" si="135">$B8&amp;AG$1</f>
        <v>0302044805</v>
      </c>
      <c r="AG8" s="154">
        <f>SUMIF('All 39SD Disbursements'!$F:$F,AF8,'All 39SD Disbursements'!$G:$G)</f>
        <v>0</v>
      </c>
      <c r="AH8" s="154" t="str">
        <f t="shared" ref="AH8" si="136">$B8&amp;AI$1</f>
        <v>0302044835</v>
      </c>
      <c r="AI8" s="154">
        <f>SUMIF('All 39SD Disbursements'!$F:$F,AH8,'All 39SD Disbursements'!$G:$G)</f>
        <v>0</v>
      </c>
      <c r="AJ8" s="154" t="str">
        <f t="shared" ref="AJ8" si="137">$B8&amp;AK$1</f>
        <v>0302044866</v>
      </c>
      <c r="AK8" s="154">
        <f>SUMIF('All 39SD Disbursements'!$F:$F,AJ8,'All 39SD Disbursements'!$G:$G)</f>
        <v>0</v>
      </c>
      <c r="AL8" s="154" t="str">
        <f t="shared" ref="AL8:AN8" si="138">$B8&amp;AM$1</f>
        <v>0302044896</v>
      </c>
      <c r="AM8" s="154">
        <f>SUMIF('All 39SD Disbursements'!$F:$F,AL8,'All 39SD Disbursements'!$G:$G)</f>
        <v>0</v>
      </c>
      <c r="AN8" s="154" t="str">
        <f t="shared" si="138"/>
        <v>0302044927</v>
      </c>
      <c r="AO8" s="154">
        <f>SUMIF('All 39SD Disbursements'!$F:$F,AN8,'All 39SD Disbursements'!$G:$G)</f>
        <v>0</v>
      </c>
      <c r="AP8" s="154" t="str">
        <f t="shared" ref="AP8" si="139">$B8&amp;AQ$1</f>
        <v>0302044958</v>
      </c>
      <c r="AQ8" s="154">
        <f>SUMIF('All 39SD Disbursements'!$F:$F,AP8,'All 39SD Disbursements'!$G:$G)</f>
        <v>0</v>
      </c>
      <c r="AR8" s="154" t="str">
        <f t="shared" ref="AR8" si="140">$B8&amp;AS$1</f>
        <v>0302044986</v>
      </c>
      <c r="AS8" s="154">
        <f>SUMIF('All 39SD Disbursements'!$F:$F,AR8,'All 39SD Disbursements'!$G:$G)</f>
        <v>0</v>
      </c>
      <c r="AT8" s="154" t="str">
        <f t="shared" ref="AT8" si="141">$B8&amp;AU$1</f>
        <v>0302045017</v>
      </c>
      <c r="AU8" s="154">
        <f>SUMIF('All 39SD Disbursements'!$F:$F,AT8,'All 39SD Disbursements'!$G:$G)</f>
        <v>0</v>
      </c>
      <c r="AV8" s="154" t="str">
        <f t="shared" ref="AV8" si="142">$B8&amp;AW$1</f>
        <v>0302045047</v>
      </c>
      <c r="AW8" s="154">
        <f>SUMIF('All 39SD Disbursements'!$F:$F,AV8,'All 39SD Disbursements'!$G:$G)</f>
        <v>0</v>
      </c>
      <c r="AX8" s="154" t="str">
        <f t="shared" ref="AX8" si="143">$B8&amp;AY$1</f>
        <v>0302045078</v>
      </c>
      <c r="AY8" s="154">
        <f>SUMIF('All 39SD Disbursements'!$F:$F,AX8,'All 39SD Disbursements'!$G:$G)</f>
        <v>0</v>
      </c>
      <c r="AZ8" s="154" t="str">
        <f t="shared" ref="AZ8" si="144">$B8&amp;BA$1</f>
        <v>0302045108</v>
      </c>
      <c r="BA8" s="154">
        <f>SUMIF('All 39SD Disbursements'!$F:$F,AZ8,'All 39SD Disbursements'!$G:$G)</f>
        <v>0</v>
      </c>
      <c r="BB8" s="154" t="str">
        <f t="shared" ref="BB8" si="145">$B8&amp;BC$1</f>
        <v>0302045139</v>
      </c>
      <c r="BC8" s="154">
        <f>SUMIF('All 39SD Disbursements'!$F:$F,BB8,'All 39SD Disbursements'!$G:$G)</f>
        <v>0</v>
      </c>
      <c r="BD8" s="154" t="str">
        <f t="shared" ref="BD8" si="146">$B8&amp;BE$1</f>
        <v>0302045170</v>
      </c>
      <c r="BE8" s="154">
        <f>SUMIF('All 39SD Disbursements'!$F:$F,BD8,'All 39SD Disbursements'!$G:$G)</f>
        <v>0</v>
      </c>
      <c r="BF8" s="154" t="str">
        <f t="shared" ref="BF8" si="147">$B8&amp;BG$1</f>
        <v>0302045200</v>
      </c>
      <c r="BG8" s="154">
        <f>SUMIF('All 39SD Disbursements'!$F:$F,BF8,'All 39SD Disbursements'!$G:$G)</f>
        <v>0</v>
      </c>
      <c r="BH8" s="154" t="str">
        <f t="shared" ref="BH8" si="148">$B8&amp;BI$1</f>
        <v>0302045231</v>
      </c>
      <c r="BI8" s="154">
        <f>SUMIF('All 39SD Disbursements'!$F:$F,BH8,'All 39SD Disbursements'!$G:$G)</f>
        <v>0</v>
      </c>
      <c r="BJ8" s="154" t="str">
        <f t="shared" ref="BJ8" si="149">$B8&amp;BK$1</f>
        <v>0302045261</v>
      </c>
      <c r="BK8" s="154">
        <f>SUMIF('All 39SD Disbursements'!$F:$F,BJ8,'All 39SD Disbursements'!$G:$G)</f>
        <v>0</v>
      </c>
      <c r="BL8" s="154">
        <f t="shared" si="27"/>
        <v>2375.41</v>
      </c>
      <c r="BM8" s="154">
        <f t="shared" si="28"/>
        <v>1644.5900000000001</v>
      </c>
      <c r="BN8" s="154">
        <f t="shared" si="29"/>
        <v>1644.5900000000001</v>
      </c>
      <c r="BO8" s="143"/>
    </row>
    <row r="9" spans="1:67" x14ac:dyDescent="0.2">
      <c r="A9" s="148" t="s">
        <v>13</v>
      </c>
      <c r="B9" s="149" t="s">
        <v>80</v>
      </c>
      <c r="C9" s="148" t="s">
        <v>81</v>
      </c>
      <c r="D9" s="150">
        <f>VLOOKUP(B9,'21-22 Allocation'!A:C,3,FALSE)</f>
        <v>164075</v>
      </c>
      <c r="E9" s="150">
        <v>0</v>
      </c>
      <c r="F9" s="150">
        <f t="shared" si="0"/>
        <v>164075</v>
      </c>
      <c r="G9" s="150">
        <f>-SUMIF('All 39SD Disbursements'!A:A,Recon!A:A,'All 39SD Disbursements'!G:G)</f>
        <v>0</v>
      </c>
      <c r="H9" s="150" t="str">
        <f t="shared" si="1"/>
        <v>0303044440</v>
      </c>
      <c r="I9" s="150">
        <f>SUMIF('All 39SD Disbursements'!$F:$F,H9,'All 39SD Disbursements'!$G:$G)</f>
        <v>0</v>
      </c>
      <c r="J9" s="150" t="str">
        <f t="shared" si="1"/>
        <v>0303044470</v>
      </c>
      <c r="K9" s="150">
        <f>SUMIF('All 39SD Disbursements'!$F:$F,J9,'All 39SD Disbursements'!$G:$G)</f>
        <v>0</v>
      </c>
      <c r="L9" s="150" t="str">
        <f t="shared" ref="L9" si="150">$B9&amp;M$1</f>
        <v>0303044501</v>
      </c>
      <c r="M9" s="150">
        <f>SUMIF('All 39SD Disbursements'!$F:$F,L9,'All 39SD Disbursements'!$G:$G)</f>
        <v>0</v>
      </c>
      <c r="N9" s="150" t="str">
        <f t="shared" ref="N9" si="151">$B9&amp;O$1</f>
        <v>0303044531</v>
      </c>
      <c r="O9" s="150">
        <f>SUMIF('All 39SD Disbursements'!$F:$F,N9,'All 39SD Disbursements'!$G:$G)</f>
        <v>0</v>
      </c>
      <c r="P9" s="150" t="str">
        <f t="shared" si="4"/>
        <v>0303044562</v>
      </c>
      <c r="Q9" s="150">
        <f>SUMIF('All 39SD Disbursements'!$F:$F,P9,'All 39SD Disbursements'!$G:$G)</f>
        <v>0</v>
      </c>
      <c r="R9" s="150" t="str">
        <f t="shared" ref="R9" si="152">$B9&amp;S$1</f>
        <v>0303044593</v>
      </c>
      <c r="S9" s="150">
        <f>SUMIF('All 39SD Disbursements'!$F:$F,R9,'All 39SD Disbursements'!$G:$G)</f>
        <v>0</v>
      </c>
      <c r="T9" s="150" t="str">
        <f t="shared" ref="T9" si="153">$B9&amp;U$1</f>
        <v>0303044621</v>
      </c>
      <c r="U9" s="150">
        <f>SUMIF('All 39SD Disbursements'!$F:$F,T9,'All 39SD Disbursements'!$G:$G)</f>
        <v>0</v>
      </c>
      <c r="V9" s="150" t="str">
        <f t="shared" ref="V9" si="154">$B9&amp;W$1</f>
        <v>0303044652</v>
      </c>
      <c r="W9" s="150">
        <f>SUMIF('All 39SD Disbursements'!$F:$F,V9,'All 39SD Disbursements'!$G:$G)</f>
        <v>0</v>
      </c>
      <c r="X9" s="150" t="str">
        <f t="shared" ref="X9" si="155">$B9&amp;Y$1</f>
        <v>0303044682</v>
      </c>
      <c r="Y9" s="150">
        <f>SUMIF('All 39SD Disbursements'!$F:$F,X9,'All 39SD Disbursements'!$G:$G)</f>
        <v>0</v>
      </c>
      <c r="Z9" s="150" t="str">
        <f t="shared" ref="Z9" si="156">$B9&amp;AA$1</f>
        <v>0303044713</v>
      </c>
      <c r="AA9" s="150">
        <f>SUMIF('All 39SD Disbursements'!$F:$F,Z9,'All 39SD Disbursements'!$G:$G)</f>
        <v>0</v>
      </c>
      <c r="AB9" s="150" t="str">
        <f t="shared" ref="AB9" si="157">$B9&amp;AC$1</f>
        <v>0303044743</v>
      </c>
      <c r="AC9" s="150">
        <f>SUMIF('All 39SD Disbursements'!$F:$F,AB9,'All 39SD Disbursements'!$G:$G)</f>
        <v>0</v>
      </c>
      <c r="AD9" s="150" t="str">
        <f t="shared" ref="AD9" si="158">$B9&amp;AE$1</f>
        <v>0303044774</v>
      </c>
      <c r="AE9" s="150">
        <f>SUMIF('All 39SD Disbursements'!$F:$F,AD9,'All 39SD Disbursements'!$G:$G)</f>
        <v>0</v>
      </c>
      <c r="AF9" s="150" t="str">
        <f t="shared" ref="AF9" si="159">$B9&amp;AG$1</f>
        <v>0303044805</v>
      </c>
      <c r="AG9" s="150">
        <f>SUMIF('All 39SD Disbursements'!$F:$F,AF9,'All 39SD Disbursements'!$G:$G)</f>
        <v>0</v>
      </c>
      <c r="AH9" s="150" t="str">
        <f t="shared" ref="AH9" si="160">$B9&amp;AI$1</f>
        <v>0303044835</v>
      </c>
      <c r="AI9" s="150">
        <f>SUMIF('All 39SD Disbursements'!$F:$F,AH9,'All 39SD Disbursements'!$G:$G)</f>
        <v>0</v>
      </c>
      <c r="AJ9" s="150" t="str">
        <f t="shared" ref="AJ9" si="161">$B9&amp;AK$1</f>
        <v>0303044866</v>
      </c>
      <c r="AK9" s="150">
        <f>SUMIF('All 39SD Disbursements'!$F:$F,AJ9,'All 39SD Disbursements'!$G:$G)</f>
        <v>0</v>
      </c>
      <c r="AL9" s="150" t="str">
        <f t="shared" ref="AL9:AN9" si="162">$B9&amp;AM$1</f>
        <v>0303044896</v>
      </c>
      <c r="AM9" s="150">
        <f>SUMIF('All 39SD Disbursements'!$F:$F,AL9,'All 39SD Disbursements'!$G:$G)</f>
        <v>0</v>
      </c>
      <c r="AN9" s="150" t="str">
        <f t="shared" si="162"/>
        <v>0303044927</v>
      </c>
      <c r="AO9" s="150">
        <f>SUMIF('All 39SD Disbursements'!$F:$F,AN9,'All 39SD Disbursements'!$G:$G)</f>
        <v>0</v>
      </c>
      <c r="AP9" s="150" t="str">
        <f t="shared" ref="AP9" si="163">$B9&amp;AQ$1</f>
        <v>0303044958</v>
      </c>
      <c r="AQ9" s="150">
        <f>SUMIF('All 39SD Disbursements'!$F:$F,AP9,'All 39SD Disbursements'!$G:$G)</f>
        <v>0</v>
      </c>
      <c r="AR9" s="150" t="str">
        <f t="shared" ref="AR9" si="164">$B9&amp;AS$1</f>
        <v>0303044986</v>
      </c>
      <c r="AS9" s="150">
        <f>SUMIF('All 39SD Disbursements'!$F:$F,AR9,'All 39SD Disbursements'!$G:$G)</f>
        <v>0</v>
      </c>
      <c r="AT9" s="150" t="str">
        <f t="shared" ref="AT9" si="165">$B9&amp;AU$1</f>
        <v>0303045017</v>
      </c>
      <c r="AU9" s="150">
        <f>SUMIF('All 39SD Disbursements'!$F:$F,AT9,'All 39SD Disbursements'!$G:$G)</f>
        <v>0</v>
      </c>
      <c r="AV9" s="150" t="str">
        <f t="shared" ref="AV9" si="166">$B9&amp;AW$1</f>
        <v>0303045047</v>
      </c>
      <c r="AW9" s="150">
        <f>SUMIF('All 39SD Disbursements'!$F:$F,AV9,'All 39SD Disbursements'!$G:$G)</f>
        <v>0</v>
      </c>
      <c r="AX9" s="150" t="str">
        <f t="shared" ref="AX9" si="167">$B9&amp;AY$1</f>
        <v>0303045078</v>
      </c>
      <c r="AY9" s="150">
        <f>SUMIF('All 39SD Disbursements'!$F:$F,AX9,'All 39SD Disbursements'!$G:$G)</f>
        <v>0</v>
      </c>
      <c r="AZ9" s="150" t="str">
        <f t="shared" ref="AZ9" si="168">$B9&amp;BA$1</f>
        <v>0303045108</v>
      </c>
      <c r="BA9" s="150">
        <f>SUMIF('All 39SD Disbursements'!$F:$F,AZ9,'All 39SD Disbursements'!$G:$G)</f>
        <v>0</v>
      </c>
      <c r="BB9" s="150" t="str">
        <f t="shared" ref="BB9" si="169">$B9&amp;BC$1</f>
        <v>0303045139</v>
      </c>
      <c r="BC9" s="150">
        <f>SUMIF('All 39SD Disbursements'!$F:$F,BB9,'All 39SD Disbursements'!$G:$G)</f>
        <v>0</v>
      </c>
      <c r="BD9" s="150" t="str">
        <f t="shared" ref="BD9" si="170">$B9&amp;BE$1</f>
        <v>0303045170</v>
      </c>
      <c r="BE9" s="150">
        <f>SUMIF('All 39SD Disbursements'!$F:$F,BD9,'All 39SD Disbursements'!$G:$G)</f>
        <v>0</v>
      </c>
      <c r="BF9" s="150" t="str">
        <f t="shared" ref="BF9" si="171">$B9&amp;BG$1</f>
        <v>0303045200</v>
      </c>
      <c r="BG9" s="150">
        <f>SUMIF('All 39SD Disbursements'!$F:$F,BF9,'All 39SD Disbursements'!$G:$G)</f>
        <v>0</v>
      </c>
      <c r="BH9" s="150" t="str">
        <f t="shared" ref="BH9" si="172">$B9&amp;BI$1</f>
        <v>0303045231</v>
      </c>
      <c r="BI9" s="150">
        <f>SUMIF('All 39SD Disbursements'!$F:$F,BH9,'All 39SD Disbursements'!$G:$G)</f>
        <v>0</v>
      </c>
      <c r="BJ9" s="150" t="str">
        <f t="shared" ref="BJ9" si="173">$B9&amp;BK$1</f>
        <v>0303045261</v>
      </c>
      <c r="BK9" s="150">
        <f>SUMIF('All 39SD Disbursements'!$F:$F,BJ9,'All 39SD Disbursements'!$G:$G)</f>
        <v>0</v>
      </c>
      <c r="BL9" s="150">
        <f t="shared" si="27"/>
        <v>0</v>
      </c>
      <c r="BM9" s="150">
        <f t="shared" si="28"/>
        <v>164075</v>
      </c>
      <c r="BN9" s="151">
        <f t="shared" si="29"/>
        <v>164075</v>
      </c>
    </row>
    <row r="10" spans="1:67" s="147" customFormat="1" x14ac:dyDescent="0.2">
      <c r="A10" s="152" t="s">
        <v>31</v>
      </c>
      <c r="B10" s="153" t="s">
        <v>82</v>
      </c>
      <c r="C10" s="152" t="s">
        <v>83</v>
      </c>
      <c r="D10" s="154">
        <f>VLOOKUP(B10,'21-22 Allocation'!A:C,3,FALSE)</f>
        <v>41036</v>
      </c>
      <c r="E10" s="154">
        <v>0</v>
      </c>
      <c r="F10" s="154">
        <f t="shared" si="0"/>
        <v>41036</v>
      </c>
      <c r="G10" s="154">
        <f>-SUMIF('All 39SD Disbursements'!A:A,Recon!A:A,'All 39SD Disbursements'!G:G)</f>
        <v>-18829.850000000002</v>
      </c>
      <c r="H10" s="154" t="str">
        <f t="shared" si="1"/>
        <v>0304044440</v>
      </c>
      <c r="I10" s="154">
        <f>SUMIF('All 39SD Disbursements'!$F:$F,H10,'All 39SD Disbursements'!$G:$G)</f>
        <v>0</v>
      </c>
      <c r="J10" s="154" t="str">
        <f t="shared" si="1"/>
        <v>0304044470</v>
      </c>
      <c r="K10" s="154">
        <f>SUMIF('All 39SD Disbursements'!$F:$F,J10,'All 39SD Disbursements'!$G:$G)</f>
        <v>0</v>
      </c>
      <c r="L10" s="154" t="str">
        <f t="shared" ref="L10" si="174">$B10&amp;M$1</f>
        <v>0304044501</v>
      </c>
      <c r="M10" s="154">
        <f>SUMIF('All 39SD Disbursements'!$F:$F,L10,'All 39SD Disbursements'!$G:$G)</f>
        <v>7611.44</v>
      </c>
      <c r="N10" s="154" t="str">
        <f t="shared" ref="N10" si="175">$B10&amp;O$1</f>
        <v>0304044531</v>
      </c>
      <c r="O10" s="154">
        <f>SUMIF('All 39SD Disbursements'!$F:$F,N10,'All 39SD Disbursements'!$G:$G)</f>
        <v>1244.94</v>
      </c>
      <c r="P10" s="154" t="str">
        <f t="shared" si="4"/>
        <v>0304044562</v>
      </c>
      <c r="Q10" s="154">
        <f>SUMIF('All 39SD Disbursements'!$F:$F,P10,'All 39SD Disbursements'!$G:$G)</f>
        <v>1311.64</v>
      </c>
      <c r="R10" s="154" t="str">
        <f t="shared" ref="R10" si="176">$B10&amp;S$1</f>
        <v>0304044593</v>
      </c>
      <c r="S10" s="154">
        <f>SUMIF('All 39SD Disbursements'!$F:$F,R10,'All 39SD Disbursements'!$G:$G)</f>
        <v>6533.21</v>
      </c>
      <c r="T10" s="154" t="str">
        <f t="shared" ref="T10" si="177">$B10&amp;U$1</f>
        <v>0304044621</v>
      </c>
      <c r="U10" s="154">
        <f>SUMIF('All 39SD Disbursements'!$F:$F,T10,'All 39SD Disbursements'!$G:$G)</f>
        <v>1128.22</v>
      </c>
      <c r="V10" s="154" t="str">
        <f t="shared" ref="V10" si="178">$B10&amp;W$1</f>
        <v>0304044652</v>
      </c>
      <c r="W10" s="154">
        <f>SUMIF('All 39SD Disbursements'!$F:$F,V10,'All 39SD Disbursements'!$G:$G)</f>
        <v>0</v>
      </c>
      <c r="X10" s="154" t="str">
        <f t="shared" ref="X10" si="179">$B10&amp;Y$1</f>
        <v>0304044682</v>
      </c>
      <c r="Y10" s="154">
        <f>SUMIF('All 39SD Disbursements'!$F:$F,X10,'All 39SD Disbursements'!$G:$G)</f>
        <v>1000.4</v>
      </c>
      <c r="Z10" s="154" t="str">
        <f t="shared" ref="Z10" si="180">$B10&amp;AA$1</f>
        <v>0304044713</v>
      </c>
      <c r="AA10" s="154">
        <f>SUMIF('All 39SD Disbursements'!$F:$F,Z10,'All 39SD Disbursements'!$G:$G)</f>
        <v>0</v>
      </c>
      <c r="AB10" s="154" t="str">
        <f t="shared" ref="AB10" si="181">$B10&amp;AC$1</f>
        <v>0304044743</v>
      </c>
      <c r="AC10" s="154">
        <f>SUMIF('All 39SD Disbursements'!$F:$F,AB10,'All 39SD Disbursements'!$G:$G)</f>
        <v>0</v>
      </c>
      <c r="AD10" s="154" t="str">
        <f t="shared" ref="AD10" si="182">$B10&amp;AE$1</f>
        <v>0304044774</v>
      </c>
      <c r="AE10" s="154">
        <f>SUMIF('All 39SD Disbursements'!$F:$F,AD10,'All 39SD Disbursements'!$G:$G)</f>
        <v>0</v>
      </c>
      <c r="AF10" s="154" t="str">
        <f t="shared" ref="AF10" si="183">$B10&amp;AG$1</f>
        <v>0304044805</v>
      </c>
      <c r="AG10" s="154">
        <f>SUMIF('All 39SD Disbursements'!$F:$F,AF10,'All 39SD Disbursements'!$G:$G)</f>
        <v>0</v>
      </c>
      <c r="AH10" s="154" t="str">
        <f t="shared" ref="AH10" si="184">$B10&amp;AI$1</f>
        <v>0304044835</v>
      </c>
      <c r="AI10" s="154">
        <f>SUMIF('All 39SD Disbursements'!$F:$F,AH10,'All 39SD Disbursements'!$G:$G)</f>
        <v>0</v>
      </c>
      <c r="AJ10" s="154" t="str">
        <f t="shared" ref="AJ10" si="185">$B10&amp;AK$1</f>
        <v>0304044866</v>
      </c>
      <c r="AK10" s="154">
        <f>SUMIF('All 39SD Disbursements'!$F:$F,AJ10,'All 39SD Disbursements'!$G:$G)</f>
        <v>0</v>
      </c>
      <c r="AL10" s="154" t="str">
        <f t="shared" ref="AL10:AN10" si="186">$B10&amp;AM$1</f>
        <v>0304044896</v>
      </c>
      <c r="AM10" s="154">
        <f>SUMIF('All 39SD Disbursements'!$F:$F,AL10,'All 39SD Disbursements'!$G:$G)</f>
        <v>0</v>
      </c>
      <c r="AN10" s="154" t="str">
        <f t="shared" si="186"/>
        <v>0304044927</v>
      </c>
      <c r="AO10" s="154">
        <f>SUMIF('All 39SD Disbursements'!$F:$F,AN10,'All 39SD Disbursements'!$G:$G)</f>
        <v>0</v>
      </c>
      <c r="AP10" s="154" t="str">
        <f t="shared" ref="AP10" si="187">$B10&amp;AQ$1</f>
        <v>0304044958</v>
      </c>
      <c r="AQ10" s="154">
        <f>SUMIF('All 39SD Disbursements'!$F:$F,AP10,'All 39SD Disbursements'!$G:$G)</f>
        <v>0</v>
      </c>
      <c r="AR10" s="154" t="str">
        <f t="shared" ref="AR10" si="188">$B10&amp;AS$1</f>
        <v>0304044986</v>
      </c>
      <c r="AS10" s="154">
        <f>SUMIF('All 39SD Disbursements'!$F:$F,AR10,'All 39SD Disbursements'!$G:$G)</f>
        <v>0</v>
      </c>
      <c r="AT10" s="154" t="str">
        <f t="shared" ref="AT10" si="189">$B10&amp;AU$1</f>
        <v>0304045017</v>
      </c>
      <c r="AU10" s="154">
        <f>SUMIF('All 39SD Disbursements'!$F:$F,AT10,'All 39SD Disbursements'!$G:$G)</f>
        <v>0</v>
      </c>
      <c r="AV10" s="154" t="str">
        <f t="shared" ref="AV10" si="190">$B10&amp;AW$1</f>
        <v>0304045047</v>
      </c>
      <c r="AW10" s="154">
        <f>SUMIF('All 39SD Disbursements'!$F:$F,AV10,'All 39SD Disbursements'!$G:$G)</f>
        <v>0</v>
      </c>
      <c r="AX10" s="154" t="str">
        <f t="shared" ref="AX10" si="191">$B10&amp;AY$1</f>
        <v>0304045078</v>
      </c>
      <c r="AY10" s="154">
        <f>SUMIF('All 39SD Disbursements'!$F:$F,AX10,'All 39SD Disbursements'!$G:$G)</f>
        <v>0</v>
      </c>
      <c r="AZ10" s="154" t="str">
        <f t="shared" ref="AZ10" si="192">$B10&amp;BA$1</f>
        <v>0304045108</v>
      </c>
      <c r="BA10" s="154">
        <f>SUMIF('All 39SD Disbursements'!$F:$F,AZ10,'All 39SD Disbursements'!$G:$G)</f>
        <v>0</v>
      </c>
      <c r="BB10" s="154" t="str">
        <f t="shared" ref="BB10" si="193">$B10&amp;BC$1</f>
        <v>0304045139</v>
      </c>
      <c r="BC10" s="154">
        <f>SUMIF('All 39SD Disbursements'!$F:$F,BB10,'All 39SD Disbursements'!$G:$G)</f>
        <v>0</v>
      </c>
      <c r="BD10" s="154" t="str">
        <f t="shared" ref="BD10" si="194">$B10&amp;BE$1</f>
        <v>0304045170</v>
      </c>
      <c r="BE10" s="154">
        <f>SUMIF('All 39SD Disbursements'!$F:$F,BD10,'All 39SD Disbursements'!$G:$G)</f>
        <v>0</v>
      </c>
      <c r="BF10" s="154" t="str">
        <f t="shared" ref="BF10" si="195">$B10&amp;BG$1</f>
        <v>0304045200</v>
      </c>
      <c r="BG10" s="154">
        <f>SUMIF('All 39SD Disbursements'!$F:$F,BF10,'All 39SD Disbursements'!$G:$G)</f>
        <v>0</v>
      </c>
      <c r="BH10" s="154" t="str">
        <f t="shared" ref="BH10" si="196">$B10&amp;BI$1</f>
        <v>0304045231</v>
      </c>
      <c r="BI10" s="154">
        <f>SUMIF('All 39SD Disbursements'!$F:$F,BH10,'All 39SD Disbursements'!$G:$G)</f>
        <v>0</v>
      </c>
      <c r="BJ10" s="154" t="str">
        <f t="shared" ref="BJ10" si="197">$B10&amp;BK$1</f>
        <v>0304045261</v>
      </c>
      <c r="BK10" s="154">
        <f>SUMIF('All 39SD Disbursements'!$F:$F,BJ10,'All 39SD Disbursements'!$G:$G)</f>
        <v>0</v>
      </c>
      <c r="BL10" s="154">
        <f t="shared" si="27"/>
        <v>18829.849999999999</v>
      </c>
      <c r="BM10" s="154">
        <f t="shared" si="28"/>
        <v>22206.15</v>
      </c>
      <c r="BN10" s="154">
        <f t="shared" si="29"/>
        <v>22206.15</v>
      </c>
      <c r="BO10" s="143"/>
    </row>
    <row r="11" spans="1:67" x14ac:dyDescent="0.2">
      <c r="A11" s="148" t="s">
        <v>7</v>
      </c>
      <c r="B11" s="149" t="s">
        <v>84</v>
      </c>
      <c r="C11" s="148" t="s">
        <v>85</v>
      </c>
      <c r="D11" s="150">
        <f>VLOOKUP(B11,'21-22 Allocation'!A:C,3,FALSE)</f>
        <v>127939</v>
      </c>
      <c r="E11" s="150">
        <v>0</v>
      </c>
      <c r="F11" s="150">
        <f t="shared" si="0"/>
        <v>127939</v>
      </c>
      <c r="G11" s="150">
        <f>-SUMIF('All 39SD Disbursements'!A:A,Recon!A:A,'All 39SD Disbursements'!G:G)</f>
        <v>0</v>
      </c>
      <c r="H11" s="150" t="str">
        <f t="shared" si="1"/>
        <v>0306044440</v>
      </c>
      <c r="I11" s="150">
        <f>SUMIF('All 39SD Disbursements'!$F:$F,H11,'All 39SD Disbursements'!$G:$G)</f>
        <v>0</v>
      </c>
      <c r="J11" s="150" t="str">
        <f t="shared" si="1"/>
        <v>0306044470</v>
      </c>
      <c r="K11" s="150">
        <f>SUMIF('All 39SD Disbursements'!$F:$F,J11,'All 39SD Disbursements'!$G:$G)</f>
        <v>0</v>
      </c>
      <c r="L11" s="150" t="str">
        <f t="shared" ref="L11" si="198">$B11&amp;M$1</f>
        <v>0306044501</v>
      </c>
      <c r="M11" s="150">
        <f>SUMIF('All 39SD Disbursements'!$F:$F,L11,'All 39SD Disbursements'!$G:$G)</f>
        <v>0</v>
      </c>
      <c r="N11" s="150" t="str">
        <f t="shared" ref="N11" si="199">$B11&amp;O$1</f>
        <v>0306044531</v>
      </c>
      <c r="O11" s="150">
        <f>SUMIF('All 39SD Disbursements'!$F:$F,N11,'All 39SD Disbursements'!$G:$G)</f>
        <v>0</v>
      </c>
      <c r="P11" s="150" t="str">
        <f t="shared" si="4"/>
        <v>0306044562</v>
      </c>
      <c r="Q11" s="150">
        <f>SUMIF('All 39SD Disbursements'!$F:$F,P11,'All 39SD Disbursements'!$G:$G)</f>
        <v>0</v>
      </c>
      <c r="R11" s="150" t="str">
        <f t="shared" ref="R11" si="200">$B11&amp;S$1</f>
        <v>0306044593</v>
      </c>
      <c r="S11" s="150">
        <f>SUMIF('All 39SD Disbursements'!$F:$F,R11,'All 39SD Disbursements'!$G:$G)</f>
        <v>0</v>
      </c>
      <c r="T11" s="150" t="str">
        <f t="shared" ref="T11" si="201">$B11&amp;U$1</f>
        <v>0306044621</v>
      </c>
      <c r="U11" s="150">
        <f>SUMIF('All 39SD Disbursements'!$F:$F,T11,'All 39SD Disbursements'!$G:$G)</f>
        <v>0</v>
      </c>
      <c r="V11" s="150" t="str">
        <f t="shared" ref="V11" si="202">$B11&amp;W$1</f>
        <v>0306044652</v>
      </c>
      <c r="W11" s="150">
        <f>SUMIF('All 39SD Disbursements'!$F:$F,V11,'All 39SD Disbursements'!$G:$G)</f>
        <v>0</v>
      </c>
      <c r="X11" s="150" t="str">
        <f t="shared" ref="X11" si="203">$B11&amp;Y$1</f>
        <v>0306044682</v>
      </c>
      <c r="Y11" s="150">
        <f>SUMIF('All 39SD Disbursements'!$F:$F,X11,'All 39SD Disbursements'!$G:$G)</f>
        <v>0</v>
      </c>
      <c r="Z11" s="150" t="str">
        <f t="shared" ref="Z11" si="204">$B11&amp;AA$1</f>
        <v>0306044713</v>
      </c>
      <c r="AA11" s="150">
        <f>SUMIF('All 39SD Disbursements'!$F:$F,Z11,'All 39SD Disbursements'!$G:$G)</f>
        <v>0</v>
      </c>
      <c r="AB11" s="150" t="str">
        <f t="shared" ref="AB11" si="205">$B11&amp;AC$1</f>
        <v>0306044743</v>
      </c>
      <c r="AC11" s="150">
        <f>SUMIF('All 39SD Disbursements'!$F:$F,AB11,'All 39SD Disbursements'!$G:$G)</f>
        <v>0</v>
      </c>
      <c r="AD11" s="150" t="str">
        <f t="shared" ref="AD11" si="206">$B11&amp;AE$1</f>
        <v>0306044774</v>
      </c>
      <c r="AE11" s="150">
        <f>SUMIF('All 39SD Disbursements'!$F:$F,AD11,'All 39SD Disbursements'!$G:$G)</f>
        <v>0</v>
      </c>
      <c r="AF11" s="150" t="str">
        <f t="shared" ref="AF11" si="207">$B11&amp;AG$1</f>
        <v>0306044805</v>
      </c>
      <c r="AG11" s="150">
        <f>SUMIF('All 39SD Disbursements'!$F:$F,AF11,'All 39SD Disbursements'!$G:$G)</f>
        <v>0</v>
      </c>
      <c r="AH11" s="150" t="str">
        <f t="shared" ref="AH11" si="208">$B11&amp;AI$1</f>
        <v>0306044835</v>
      </c>
      <c r="AI11" s="150">
        <f>SUMIF('All 39SD Disbursements'!$F:$F,AH11,'All 39SD Disbursements'!$G:$G)</f>
        <v>0</v>
      </c>
      <c r="AJ11" s="150" t="str">
        <f t="shared" ref="AJ11" si="209">$B11&amp;AK$1</f>
        <v>0306044866</v>
      </c>
      <c r="AK11" s="150">
        <f>SUMIF('All 39SD Disbursements'!$F:$F,AJ11,'All 39SD Disbursements'!$G:$G)</f>
        <v>0</v>
      </c>
      <c r="AL11" s="150" t="str">
        <f t="shared" ref="AL11:AN11" si="210">$B11&amp;AM$1</f>
        <v>0306044896</v>
      </c>
      <c r="AM11" s="150">
        <f>SUMIF('All 39SD Disbursements'!$F:$F,AL11,'All 39SD Disbursements'!$G:$G)</f>
        <v>0</v>
      </c>
      <c r="AN11" s="150" t="str">
        <f t="shared" si="210"/>
        <v>0306044927</v>
      </c>
      <c r="AO11" s="150">
        <f>SUMIF('All 39SD Disbursements'!$F:$F,AN11,'All 39SD Disbursements'!$G:$G)</f>
        <v>0</v>
      </c>
      <c r="AP11" s="150" t="str">
        <f t="shared" ref="AP11" si="211">$B11&amp;AQ$1</f>
        <v>0306044958</v>
      </c>
      <c r="AQ11" s="150">
        <f>SUMIF('All 39SD Disbursements'!$F:$F,AP11,'All 39SD Disbursements'!$G:$G)</f>
        <v>0</v>
      </c>
      <c r="AR11" s="150" t="str">
        <f t="shared" ref="AR11" si="212">$B11&amp;AS$1</f>
        <v>0306044986</v>
      </c>
      <c r="AS11" s="150">
        <f>SUMIF('All 39SD Disbursements'!$F:$F,AR11,'All 39SD Disbursements'!$G:$G)</f>
        <v>0</v>
      </c>
      <c r="AT11" s="150" t="str">
        <f t="shared" ref="AT11" si="213">$B11&amp;AU$1</f>
        <v>0306045017</v>
      </c>
      <c r="AU11" s="150">
        <f>SUMIF('All 39SD Disbursements'!$F:$F,AT11,'All 39SD Disbursements'!$G:$G)</f>
        <v>0</v>
      </c>
      <c r="AV11" s="150" t="str">
        <f t="shared" ref="AV11" si="214">$B11&amp;AW$1</f>
        <v>0306045047</v>
      </c>
      <c r="AW11" s="150">
        <f>SUMIF('All 39SD Disbursements'!$F:$F,AV11,'All 39SD Disbursements'!$G:$G)</f>
        <v>0</v>
      </c>
      <c r="AX11" s="150" t="str">
        <f t="shared" ref="AX11" si="215">$B11&amp;AY$1</f>
        <v>0306045078</v>
      </c>
      <c r="AY11" s="150">
        <f>SUMIF('All 39SD Disbursements'!$F:$F,AX11,'All 39SD Disbursements'!$G:$G)</f>
        <v>0</v>
      </c>
      <c r="AZ11" s="150" t="str">
        <f t="shared" ref="AZ11" si="216">$B11&amp;BA$1</f>
        <v>0306045108</v>
      </c>
      <c r="BA11" s="150">
        <f>SUMIF('All 39SD Disbursements'!$F:$F,AZ11,'All 39SD Disbursements'!$G:$G)</f>
        <v>0</v>
      </c>
      <c r="BB11" s="150" t="str">
        <f t="shared" ref="BB11" si="217">$B11&amp;BC$1</f>
        <v>0306045139</v>
      </c>
      <c r="BC11" s="150">
        <f>SUMIF('All 39SD Disbursements'!$F:$F,BB11,'All 39SD Disbursements'!$G:$G)</f>
        <v>0</v>
      </c>
      <c r="BD11" s="150" t="str">
        <f t="shared" ref="BD11" si="218">$B11&amp;BE$1</f>
        <v>0306045170</v>
      </c>
      <c r="BE11" s="150">
        <f>SUMIF('All 39SD Disbursements'!$F:$F,BD11,'All 39SD Disbursements'!$G:$G)</f>
        <v>0</v>
      </c>
      <c r="BF11" s="150" t="str">
        <f t="shared" ref="BF11" si="219">$B11&amp;BG$1</f>
        <v>0306045200</v>
      </c>
      <c r="BG11" s="150">
        <f>SUMIF('All 39SD Disbursements'!$F:$F,BF11,'All 39SD Disbursements'!$G:$G)</f>
        <v>0</v>
      </c>
      <c r="BH11" s="150" t="str">
        <f t="shared" ref="BH11" si="220">$B11&amp;BI$1</f>
        <v>0306045231</v>
      </c>
      <c r="BI11" s="150">
        <f>SUMIF('All 39SD Disbursements'!$F:$F,BH11,'All 39SD Disbursements'!$G:$G)</f>
        <v>0</v>
      </c>
      <c r="BJ11" s="150" t="str">
        <f t="shared" ref="BJ11" si="221">$B11&amp;BK$1</f>
        <v>0306045261</v>
      </c>
      <c r="BK11" s="150">
        <f>SUMIF('All 39SD Disbursements'!$F:$F,BJ11,'All 39SD Disbursements'!$G:$G)</f>
        <v>0</v>
      </c>
      <c r="BL11" s="150">
        <f t="shared" si="27"/>
        <v>0</v>
      </c>
      <c r="BM11" s="150">
        <f t="shared" si="28"/>
        <v>127939</v>
      </c>
      <c r="BN11" s="151">
        <f t="shared" si="29"/>
        <v>127939</v>
      </c>
    </row>
    <row r="12" spans="1:67" s="147" customFormat="1" x14ac:dyDescent="0.2">
      <c r="A12" s="152" t="s">
        <v>45</v>
      </c>
      <c r="B12" s="153" t="s">
        <v>86</v>
      </c>
      <c r="C12" s="152" t="s">
        <v>87</v>
      </c>
      <c r="D12" s="154">
        <f>VLOOKUP(B12,'21-22 Allocation'!A:C,3,FALSE)</f>
        <v>90359</v>
      </c>
      <c r="E12" s="154">
        <v>0</v>
      </c>
      <c r="F12" s="154">
        <f t="shared" si="0"/>
        <v>90359</v>
      </c>
      <c r="G12" s="154">
        <f>-SUMIF('All 39SD Disbursements'!A:A,Recon!A:A,'All 39SD Disbursements'!G:G)</f>
        <v>0</v>
      </c>
      <c r="H12" s="154" t="str">
        <f t="shared" si="1"/>
        <v>0701044440</v>
      </c>
      <c r="I12" s="154">
        <f>SUMIF('All 39SD Disbursements'!$F:$F,H12,'All 39SD Disbursements'!$G:$G)</f>
        <v>0</v>
      </c>
      <c r="J12" s="154" t="str">
        <f t="shared" si="1"/>
        <v>0701044470</v>
      </c>
      <c r="K12" s="154">
        <f>SUMIF('All 39SD Disbursements'!$F:$F,J12,'All 39SD Disbursements'!$G:$G)</f>
        <v>0</v>
      </c>
      <c r="L12" s="154" t="str">
        <f t="shared" ref="L12" si="222">$B12&amp;M$1</f>
        <v>0701044501</v>
      </c>
      <c r="M12" s="154">
        <f>SUMIF('All 39SD Disbursements'!$F:$F,L12,'All 39SD Disbursements'!$G:$G)</f>
        <v>0</v>
      </c>
      <c r="N12" s="154" t="str">
        <f t="shared" ref="N12" si="223">$B12&amp;O$1</f>
        <v>0701044531</v>
      </c>
      <c r="O12" s="154">
        <f>SUMIF('All 39SD Disbursements'!$F:$F,N12,'All 39SD Disbursements'!$G:$G)</f>
        <v>0</v>
      </c>
      <c r="P12" s="154" t="str">
        <f t="shared" si="4"/>
        <v>0701044562</v>
      </c>
      <c r="Q12" s="154">
        <f>SUMIF('All 39SD Disbursements'!$F:$F,P12,'All 39SD Disbursements'!$G:$G)</f>
        <v>0</v>
      </c>
      <c r="R12" s="154" t="str">
        <f t="shared" ref="R12" si="224">$B12&amp;S$1</f>
        <v>0701044593</v>
      </c>
      <c r="S12" s="154">
        <f>SUMIF('All 39SD Disbursements'!$F:$F,R12,'All 39SD Disbursements'!$G:$G)</f>
        <v>0</v>
      </c>
      <c r="T12" s="154" t="str">
        <f t="shared" ref="T12" si="225">$B12&amp;U$1</f>
        <v>0701044621</v>
      </c>
      <c r="U12" s="154">
        <f>SUMIF('All 39SD Disbursements'!$F:$F,T12,'All 39SD Disbursements'!$G:$G)</f>
        <v>0</v>
      </c>
      <c r="V12" s="154" t="str">
        <f t="shared" ref="V12" si="226">$B12&amp;W$1</f>
        <v>0701044652</v>
      </c>
      <c r="W12" s="154">
        <f>SUMIF('All 39SD Disbursements'!$F:$F,V12,'All 39SD Disbursements'!$G:$G)</f>
        <v>0</v>
      </c>
      <c r="X12" s="154" t="str">
        <f t="shared" ref="X12" si="227">$B12&amp;Y$1</f>
        <v>0701044682</v>
      </c>
      <c r="Y12" s="154">
        <f>SUMIF('All 39SD Disbursements'!$F:$F,X12,'All 39SD Disbursements'!$G:$G)</f>
        <v>0</v>
      </c>
      <c r="Z12" s="154" t="str">
        <f t="shared" ref="Z12" si="228">$B12&amp;AA$1</f>
        <v>0701044713</v>
      </c>
      <c r="AA12" s="154">
        <f>SUMIF('All 39SD Disbursements'!$F:$F,Z12,'All 39SD Disbursements'!$G:$G)</f>
        <v>0</v>
      </c>
      <c r="AB12" s="154" t="str">
        <f t="shared" ref="AB12" si="229">$B12&amp;AC$1</f>
        <v>0701044743</v>
      </c>
      <c r="AC12" s="154">
        <f>SUMIF('All 39SD Disbursements'!$F:$F,AB12,'All 39SD Disbursements'!$G:$G)</f>
        <v>0</v>
      </c>
      <c r="AD12" s="154" t="str">
        <f t="shared" ref="AD12" si="230">$B12&amp;AE$1</f>
        <v>0701044774</v>
      </c>
      <c r="AE12" s="154">
        <f>SUMIF('All 39SD Disbursements'!$F:$F,AD12,'All 39SD Disbursements'!$G:$G)</f>
        <v>0</v>
      </c>
      <c r="AF12" s="154" t="str">
        <f t="shared" ref="AF12" si="231">$B12&amp;AG$1</f>
        <v>0701044805</v>
      </c>
      <c r="AG12" s="154">
        <f>SUMIF('All 39SD Disbursements'!$F:$F,AF12,'All 39SD Disbursements'!$G:$G)</f>
        <v>0</v>
      </c>
      <c r="AH12" s="154" t="str">
        <f t="shared" ref="AH12" si="232">$B12&amp;AI$1</f>
        <v>0701044835</v>
      </c>
      <c r="AI12" s="154">
        <f>SUMIF('All 39SD Disbursements'!$F:$F,AH12,'All 39SD Disbursements'!$G:$G)</f>
        <v>0</v>
      </c>
      <c r="AJ12" s="154" t="str">
        <f t="shared" ref="AJ12" si="233">$B12&amp;AK$1</f>
        <v>0701044866</v>
      </c>
      <c r="AK12" s="154">
        <f>SUMIF('All 39SD Disbursements'!$F:$F,AJ12,'All 39SD Disbursements'!$G:$G)</f>
        <v>0</v>
      </c>
      <c r="AL12" s="154" t="str">
        <f t="shared" ref="AL12:AN12" si="234">$B12&amp;AM$1</f>
        <v>0701044896</v>
      </c>
      <c r="AM12" s="154">
        <f>SUMIF('All 39SD Disbursements'!$F:$F,AL12,'All 39SD Disbursements'!$G:$G)</f>
        <v>0</v>
      </c>
      <c r="AN12" s="154" t="str">
        <f t="shared" si="234"/>
        <v>0701044927</v>
      </c>
      <c r="AO12" s="154">
        <f>SUMIF('All 39SD Disbursements'!$F:$F,AN12,'All 39SD Disbursements'!$G:$G)</f>
        <v>0</v>
      </c>
      <c r="AP12" s="154" t="str">
        <f t="shared" ref="AP12" si="235">$B12&amp;AQ$1</f>
        <v>0701044958</v>
      </c>
      <c r="AQ12" s="154">
        <f>SUMIF('All 39SD Disbursements'!$F:$F,AP12,'All 39SD Disbursements'!$G:$G)</f>
        <v>0</v>
      </c>
      <c r="AR12" s="154" t="str">
        <f t="shared" ref="AR12" si="236">$B12&amp;AS$1</f>
        <v>0701044986</v>
      </c>
      <c r="AS12" s="154">
        <f>SUMIF('All 39SD Disbursements'!$F:$F,AR12,'All 39SD Disbursements'!$G:$G)</f>
        <v>0</v>
      </c>
      <c r="AT12" s="154" t="str">
        <f t="shared" ref="AT12" si="237">$B12&amp;AU$1</f>
        <v>0701045017</v>
      </c>
      <c r="AU12" s="154">
        <f>SUMIF('All 39SD Disbursements'!$F:$F,AT12,'All 39SD Disbursements'!$G:$G)</f>
        <v>0</v>
      </c>
      <c r="AV12" s="154" t="str">
        <f t="shared" ref="AV12" si="238">$B12&amp;AW$1</f>
        <v>0701045047</v>
      </c>
      <c r="AW12" s="154">
        <f>SUMIF('All 39SD Disbursements'!$F:$F,AV12,'All 39SD Disbursements'!$G:$G)</f>
        <v>0</v>
      </c>
      <c r="AX12" s="154" t="str">
        <f t="shared" ref="AX12" si="239">$B12&amp;AY$1</f>
        <v>0701045078</v>
      </c>
      <c r="AY12" s="154">
        <f>SUMIF('All 39SD Disbursements'!$F:$F,AX12,'All 39SD Disbursements'!$G:$G)</f>
        <v>0</v>
      </c>
      <c r="AZ12" s="154" t="str">
        <f t="shared" ref="AZ12" si="240">$B12&amp;BA$1</f>
        <v>0701045108</v>
      </c>
      <c r="BA12" s="154">
        <f>SUMIF('All 39SD Disbursements'!$F:$F,AZ12,'All 39SD Disbursements'!$G:$G)</f>
        <v>0</v>
      </c>
      <c r="BB12" s="154" t="str">
        <f t="shared" ref="BB12" si="241">$B12&amp;BC$1</f>
        <v>0701045139</v>
      </c>
      <c r="BC12" s="154">
        <f>SUMIF('All 39SD Disbursements'!$F:$F,BB12,'All 39SD Disbursements'!$G:$G)</f>
        <v>0</v>
      </c>
      <c r="BD12" s="154" t="str">
        <f t="shared" ref="BD12" si="242">$B12&amp;BE$1</f>
        <v>0701045170</v>
      </c>
      <c r="BE12" s="154">
        <f>SUMIF('All 39SD Disbursements'!$F:$F,BD12,'All 39SD Disbursements'!$G:$G)</f>
        <v>0</v>
      </c>
      <c r="BF12" s="154" t="str">
        <f t="shared" ref="BF12" si="243">$B12&amp;BG$1</f>
        <v>0701045200</v>
      </c>
      <c r="BG12" s="154">
        <f>SUMIF('All 39SD Disbursements'!$F:$F,BF12,'All 39SD Disbursements'!$G:$G)</f>
        <v>0</v>
      </c>
      <c r="BH12" s="154" t="str">
        <f t="shared" ref="BH12" si="244">$B12&amp;BI$1</f>
        <v>0701045231</v>
      </c>
      <c r="BI12" s="154">
        <f>SUMIF('All 39SD Disbursements'!$F:$F,BH12,'All 39SD Disbursements'!$G:$G)</f>
        <v>0</v>
      </c>
      <c r="BJ12" s="154" t="str">
        <f t="shared" ref="BJ12" si="245">$B12&amp;BK$1</f>
        <v>0701045261</v>
      </c>
      <c r="BK12" s="154">
        <f>SUMIF('All 39SD Disbursements'!$F:$F,BJ12,'All 39SD Disbursements'!$G:$G)</f>
        <v>0</v>
      </c>
      <c r="BL12" s="154">
        <f t="shared" si="27"/>
        <v>0</v>
      </c>
      <c r="BM12" s="154">
        <f t="shared" si="28"/>
        <v>90359</v>
      </c>
      <c r="BN12" s="154">
        <f t="shared" si="29"/>
        <v>90359</v>
      </c>
      <c r="BO12" s="143"/>
    </row>
    <row r="13" spans="1:67" x14ac:dyDescent="0.2">
      <c r="A13" s="148" t="s">
        <v>9</v>
      </c>
      <c r="B13" s="149" t="s">
        <v>88</v>
      </c>
      <c r="C13" s="148" t="s">
        <v>89</v>
      </c>
      <c r="D13" s="150">
        <f>VLOOKUP(B13,'21-22 Allocation'!A:C,3,FALSE)</f>
        <v>85516</v>
      </c>
      <c r="E13" s="150">
        <v>0</v>
      </c>
      <c r="F13" s="150">
        <f t="shared" si="0"/>
        <v>85516</v>
      </c>
      <c r="G13" s="150">
        <f>-SUMIF('All 39SD Disbursements'!A:A,Recon!A:A,'All 39SD Disbursements'!G:G)</f>
        <v>0</v>
      </c>
      <c r="H13" s="150" t="str">
        <f t="shared" si="1"/>
        <v>0702044440</v>
      </c>
      <c r="I13" s="150">
        <f>SUMIF('All 39SD Disbursements'!$F:$F,H13,'All 39SD Disbursements'!$G:$G)</f>
        <v>0</v>
      </c>
      <c r="J13" s="150" t="str">
        <f t="shared" si="1"/>
        <v>0702044470</v>
      </c>
      <c r="K13" s="150">
        <f>SUMIF('All 39SD Disbursements'!$F:$F,J13,'All 39SD Disbursements'!$G:$G)</f>
        <v>0</v>
      </c>
      <c r="L13" s="150" t="str">
        <f t="shared" ref="L13" si="246">$B13&amp;M$1</f>
        <v>0702044501</v>
      </c>
      <c r="M13" s="150">
        <f>SUMIF('All 39SD Disbursements'!$F:$F,L13,'All 39SD Disbursements'!$G:$G)</f>
        <v>0</v>
      </c>
      <c r="N13" s="150" t="str">
        <f t="shared" ref="N13" si="247">$B13&amp;O$1</f>
        <v>0702044531</v>
      </c>
      <c r="O13" s="150">
        <f>SUMIF('All 39SD Disbursements'!$F:$F,N13,'All 39SD Disbursements'!$G:$G)</f>
        <v>0</v>
      </c>
      <c r="P13" s="150" t="str">
        <f t="shared" si="4"/>
        <v>0702044562</v>
      </c>
      <c r="Q13" s="150">
        <f>SUMIF('All 39SD Disbursements'!$F:$F,P13,'All 39SD Disbursements'!$G:$G)</f>
        <v>0</v>
      </c>
      <c r="R13" s="150" t="str">
        <f t="shared" ref="R13" si="248">$B13&amp;S$1</f>
        <v>0702044593</v>
      </c>
      <c r="S13" s="150">
        <f>SUMIF('All 39SD Disbursements'!$F:$F,R13,'All 39SD Disbursements'!$G:$G)</f>
        <v>0</v>
      </c>
      <c r="T13" s="150" t="str">
        <f t="shared" ref="T13" si="249">$B13&amp;U$1</f>
        <v>0702044621</v>
      </c>
      <c r="U13" s="150">
        <f>SUMIF('All 39SD Disbursements'!$F:$F,T13,'All 39SD Disbursements'!$G:$G)</f>
        <v>0</v>
      </c>
      <c r="V13" s="150" t="str">
        <f t="shared" ref="V13" si="250">$B13&amp;W$1</f>
        <v>0702044652</v>
      </c>
      <c r="W13" s="150">
        <f>SUMIF('All 39SD Disbursements'!$F:$F,V13,'All 39SD Disbursements'!$G:$G)</f>
        <v>0</v>
      </c>
      <c r="X13" s="150" t="str">
        <f t="shared" ref="X13" si="251">$B13&amp;Y$1</f>
        <v>0702044682</v>
      </c>
      <c r="Y13" s="150">
        <f>SUMIF('All 39SD Disbursements'!$F:$F,X13,'All 39SD Disbursements'!$G:$G)</f>
        <v>0</v>
      </c>
      <c r="Z13" s="150" t="str">
        <f t="shared" ref="Z13" si="252">$B13&amp;AA$1</f>
        <v>0702044713</v>
      </c>
      <c r="AA13" s="150">
        <f>SUMIF('All 39SD Disbursements'!$F:$F,Z13,'All 39SD Disbursements'!$G:$G)</f>
        <v>0</v>
      </c>
      <c r="AB13" s="150" t="str">
        <f t="shared" ref="AB13" si="253">$B13&amp;AC$1</f>
        <v>0702044743</v>
      </c>
      <c r="AC13" s="150">
        <f>SUMIF('All 39SD Disbursements'!$F:$F,AB13,'All 39SD Disbursements'!$G:$G)</f>
        <v>0</v>
      </c>
      <c r="AD13" s="150" t="str">
        <f t="shared" ref="AD13" si="254">$B13&amp;AE$1</f>
        <v>0702044774</v>
      </c>
      <c r="AE13" s="150">
        <f>SUMIF('All 39SD Disbursements'!$F:$F,AD13,'All 39SD Disbursements'!$G:$G)</f>
        <v>0</v>
      </c>
      <c r="AF13" s="150" t="str">
        <f t="shared" ref="AF13" si="255">$B13&amp;AG$1</f>
        <v>0702044805</v>
      </c>
      <c r="AG13" s="150">
        <f>SUMIF('All 39SD Disbursements'!$F:$F,AF13,'All 39SD Disbursements'!$G:$G)</f>
        <v>0</v>
      </c>
      <c r="AH13" s="150" t="str">
        <f t="shared" ref="AH13" si="256">$B13&amp;AI$1</f>
        <v>0702044835</v>
      </c>
      <c r="AI13" s="150">
        <f>SUMIF('All 39SD Disbursements'!$F:$F,AH13,'All 39SD Disbursements'!$G:$G)</f>
        <v>0</v>
      </c>
      <c r="AJ13" s="150" t="str">
        <f t="shared" ref="AJ13" si="257">$B13&amp;AK$1</f>
        <v>0702044866</v>
      </c>
      <c r="AK13" s="150">
        <f>SUMIF('All 39SD Disbursements'!$F:$F,AJ13,'All 39SD Disbursements'!$G:$G)</f>
        <v>0</v>
      </c>
      <c r="AL13" s="150" t="str">
        <f t="shared" ref="AL13:AN13" si="258">$B13&amp;AM$1</f>
        <v>0702044896</v>
      </c>
      <c r="AM13" s="150">
        <f>SUMIF('All 39SD Disbursements'!$F:$F,AL13,'All 39SD Disbursements'!$G:$G)</f>
        <v>0</v>
      </c>
      <c r="AN13" s="150" t="str">
        <f t="shared" si="258"/>
        <v>0702044927</v>
      </c>
      <c r="AO13" s="150">
        <f>SUMIF('All 39SD Disbursements'!$F:$F,AN13,'All 39SD Disbursements'!$G:$G)</f>
        <v>0</v>
      </c>
      <c r="AP13" s="150" t="str">
        <f t="shared" ref="AP13" si="259">$B13&amp;AQ$1</f>
        <v>0702044958</v>
      </c>
      <c r="AQ13" s="150">
        <f>SUMIF('All 39SD Disbursements'!$F:$F,AP13,'All 39SD Disbursements'!$G:$G)</f>
        <v>0</v>
      </c>
      <c r="AR13" s="150" t="str">
        <f t="shared" ref="AR13" si="260">$B13&amp;AS$1</f>
        <v>0702044986</v>
      </c>
      <c r="AS13" s="150">
        <f>SUMIF('All 39SD Disbursements'!$F:$F,AR13,'All 39SD Disbursements'!$G:$G)</f>
        <v>0</v>
      </c>
      <c r="AT13" s="150" t="str">
        <f t="shared" ref="AT13" si="261">$B13&amp;AU$1</f>
        <v>0702045017</v>
      </c>
      <c r="AU13" s="150">
        <f>SUMIF('All 39SD Disbursements'!$F:$F,AT13,'All 39SD Disbursements'!$G:$G)</f>
        <v>0</v>
      </c>
      <c r="AV13" s="150" t="str">
        <f t="shared" ref="AV13" si="262">$B13&amp;AW$1</f>
        <v>0702045047</v>
      </c>
      <c r="AW13" s="150">
        <f>SUMIF('All 39SD Disbursements'!$F:$F,AV13,'All 39SD Disbursements'!$G:$G)</f>
        <v>0</v>
      </c>
      <c r="AX13" s="150" t="str">
        <f t="shared" ref="AX13" si="263">$B13&amp;AY$1</f>
        <v>0702045078</v>
      </c>
      <c r="AY13" s="150">
        <f>SUMIF('All 39SD Disbursements'!$F:$F,AX13,'All 39SD Disbursements'!$G:$G)</f>
        <v>0</v>
      </c>
      <c r="AZ13" s="150" t="str">
        <f t="shared" ref="AZ13" si="264">$B13&amp;BA$1</f>
        <v>0702045108</v>
      </c>
      <c r="BA13" s="150">
        <f>SUMIF('All 39SD Disbursements'!$F:$F,AZ13,'All 39SD Disbursements'!$G:$G)</f>
        <v>0</v>
      </c>
      <c r="BB13" s="150" t="str">
        <f t="shared" ref="BB13" si="265">$B13&amp;BC$1</f>
        <v>0702045139</v>
      </c>
      <c r="BC13" s="150">
        <f>SUMIF('All 39SD Disbursements'!$F:$F,BB13,'All 39SD Disbursements'!$G:$G)</f>
        <v>0</v>
      </c>
      <c r="BD13" s="150" t="str">
        <f t="shared" ref="BD13" si="266">$B13&amp;BE$1</f>
        <v>0702045170</v>
      </c>
      <c r="BE13" s="150">
        <f>SUMIF('All 39SD Disbursements'!$F:$F,BD13,'All 39SD Disbursements'!$G:$G)</f>
        <v>0</v>
      </c>
      <c r="BF13" s="150" t="str">
        <f t="shared" ref="BF13" si="267">$B13&amp;BG$1</f>
        <v>0702045200</v>
      </c>
      <c r="BG13" s="150">
        <f>SUMIF('All 39SD Disbursements'!$F:$F,BF13,'All 39SD Disbursements'!$G:$G)</f>
        <v>0</v>
      </c>
      <c r="BH13" s="150" t="str">
        <f t="shared" ref="BH13" si="268">$B13&amp;BI$1</f>
        <v>0702045231</v>
      </c>
      <c r="BI13" s="150">
        <f>SUMIF('All 39SD Disbursements'!$F:$F,BH13,'All 39SD Disbursements'!$G:$G)</f>
        <v>0</v>
      </c>
      <c r="BJ13" s="150" t="str">
        <f t="shared" ref="BJ13" si="269">$B13&amp;BK$1</f>
        <v>0702045261</v>
      </c>
      <c r="BK13" s="150">
        <f>SUMIF('All 39SD Disbursements'!$F:$F,BJ13,'All 39SD Disbursements'!$G:$G)</f>
        <v>0</v>
      </c>
      <c r="BL13" s="150">
        <f t="shared" si="27"/>
        <v>0</v>
      </c>
      <c r="BM13" s="150">
        <f t="shared" si="28"/>
        <v>85516</v>
      </c>
      <c r="BN13" s="151">
        <f t="shared" si="29"/>
        <v>85516</v>
      </c>
    </row>
    <row r="14" spans="1:67" s="147" customFormat="1" x14ac:dyDescent="0.2">
      <c r="A14" s="152" t="s">
        <v>16</v>
      </c>
      <c r="B14" s="153" t="s">
        <v>90</v>
      </c>
      <c r="C14" s="152" t="s">
        <v>91</v>
      </c>
      <c r="D14" s="154">
        <f>VLOOKUP(B14,'21-22 Allocation'!A:C,3,FALSE)</f>
        <v>14548</v>
      </c>
      <c r="E14" s="154">
        <v>0</v>
      </c>
      <c r="F14" s="154">
        <f t="shared" si="0"/>
        <v>14548</v>
      </c>
      <c r="G14" s="154">
        <f>-SUMIF('All 39SD Disbursements'!A:A,Recon!A:A,'All 39SD Disbursements'!G:G)</f>
        <v>-10413.879999999999</v>
      </c>
      <c r="H14" s="154" t="str">
        <f t="shared" si="1"/>
        <v>1501044440</v>
      </c>
      <c r="I14" s="154">
        <f>SUMIF('All 39SD Disbursements'!$F:$F,H14,'All 39SD Disbursements'!$G:$G)</f>
        <v>0</v>
      </c>
      <c r="J14" s="154" t="str">
        <f t="shared" si="1"/>
        <v>1501044470</v>
      </c>
      <c r="K14" s="154">
        <f>SUMIF('All 39SD Disbursements'!$F:$F,J14,'All 39SD Disbursements'!$G:$G)</f>
        <v>0</v>
      </c>
      <c r="L14" s="154" t="str">
        <f t="shared" ref="L14" si="270">$B14&amp;M$1</f>
        <v>1501044501</v>
      </c>
      <c r="M14" s="154">
        <f>SUMIF('All 39SD Disbursements'!$F:$F,L14,'All 39SD Disbursements'!$G:$G)</f>
        <v>0</v>
      </c>
      <c r="N14" s="154" t="str">
        <f t="shared" ref="N14" si="271">$B14&amp;O$1</f>
        <v>1501044531</v>
      </c>
      <c r="O14" s="154">
        <f>SUMIF('All 39SD Disbursements'!$F:$F,N14,'All 39SD Disbursements'!$G:$G)</f>
        <v>0</v>
      </c>
      <c r="P14" s="154" t="str">
        <f t="shared" si="4"/>
        <v>1501044562</v>
      </c>
      <c r="Q14" s="154">
        <f>SUMIF('All 39SD Disbursements'!$F:$F,P14,'All 39SD Disbursements'!$G:$G)</f>
        <v>0</v>
      </c>
      <c r="R14" s="154" t="str">
        <f t="shared" ref="R14" si="272">$B14&amp;S$1</f>
        <v>1501044593</v>
      </c>
      <c r="S14" s="154">
        <f>SUMIF('All 39SD Disbursements'!$F:$F,R14,'All 39SD Disbursements'!$G:$G)</f>
        <v>5757.65</v>
      </c>
      <c r="T14" s="154" t="str">
        <f t="shared" ref="T14" si="273">$B14&amp;U$1</f>
        <v>1501044621</v>
      </c>
      <c r="U14" s="154">
        <f>SUMIF('All 39SD Disbursements'!$F:$F,T14,'All 39SD Disbursements'!$G:$G)</f>
        <v>2309.27</v>
      </c>
      <c r="V14" s="154" t="str">
        <f t="shared" ref="V14" si="274">$B14&amp;W$1</f>
        <v>1501044652</v>
      </c>
      <c r="W14" s="154">
        <f>SUMIF('All 39SD Disbursements'!$F:$F,V14,'All 39SD Disbursements'!$G:$G)</f>
        <v>1173.48</v>
      </c>
      <c r="X14" s="154" t="str">
        <f t="shared" ref="X14" si="275">$B14&amp;Y$1</f>
        <v>1501044682</v>
      </c>
      <c r="Y14" s="154">
        <f>SUMIF('All 39SD Disbursements'!$F:$F,X14,'All 39SD Disbursements'!$G:$G)</f>
        <v>1173.48</v>
      </c>
      <c r="Z14" s="154" t="str">
        <f t="shared" ref="Z14" si="276">$B14&amp;AA$1</f>
        <v>1501044713</v>
      </c>
      <c r="AA14" s="154">
        <f>SUMIF('All 39SD Disbursements'!$F:$F,Z14,'All 39SD Disbursements'!$G:$G)</f>
        <v>0</v>
      </c>
      <c r="AB14" s="154" t="str">
        <f t="shared" ref="AB14" si="277">$B14&amp;AC$1</f>
        <v>1501044743</v>
      </c>
      <c r="AC14" s="154">
        <f>SUMIF('All 39SD Disbursements'!$F:$F,AB14,'All 39SD Disbursements'!$G:$G)</f>
        <v>0</v>
      </c>
      <c r="AD14" s="154" t="str">
        <f t="shared" ref="AD14" si="278">$B14&amp;AE$1</f>
        <v>1501044774</v>
      </c>
      <c r="AE14" s="154">
        <f>SUMIF('All 39SD Disbursements'!$F:$F,AD14,'All 39SD Disbursements'!$G:$G)</f>
        <v>0</v>
      </c>
      <c r="AF14" s="154" t="str">
        <f t="shared" ref="AF14" si="279">$B14&amp;AG$1</f>
        <v>1501044805</v>
      </c>
      <c r="AG14" s="154">
        <f>SUMIF('All 39SD Disbursements'!$F:$F,AF14,'All 39SD Disbursements'!$G:$G)</f>
        <v>0</v>
      </c>
      <c r="AH14" s="154" t="str">
        <f t="shared" ref="AH14" si="280">$B14&amp;AI$1</f>
        <v>1501044835</v>
      </c>
      <c r="AI14" s="154">
        <f>SUMIF('All 39SD Disbursements'!$F:$F,AH14,'All 39SD Disbursements'!$G:$G)</f>
        <v>0</v>
      </c>
      <c r="AJ14" s="154" t="str">
        <f t="shared" ref="AJ14" si="281">$B14&amp;AK$1</f>
        <v>1501044866</v>
      </c>
      <c r="AK14" s="154">
        <f>SUMIF('All 39SD Disbursements'!$F:$F,AJ14,'All 39SD Disbursements'!$G:$G)</f>
        <v>0</v>
      </c>
      <c r="AL14" s="154" t="str">
        <f t="shared" ref="AL14:AN14" si="282">$B14&amp;AM$1</f>
        <v>1501044896</v>
      </c>
      <c r="AM14" s="154">
        <f>SUMIF('All 39SD Disbursements'!$F:$F,AL14,'All 39SD Disbursements'!$G:$G)</f>
        <v>0</v>
      </c>
      <c r="AN14" s="154" t="str">
        <f t="shared" si="282"/>
        <v>1501044927</v>
      </c>
      <c r="AO14" s="154">
        <f>SUMIF('All 39SD Disbursements'!$F:$F,AN14,'All 39SD Disbursements'!$G:$G)</f>
        <v>0</v>
      </c>
      <c r="AP14" s="154" t="str">
        <f t="shared" ref="AP14" si="283">$B14&amp;AQ$1</f>
        <v>1501044958</v>
      </c>
      <c r="AQ14" s="154">
        <f>SUMIF('All 39SD Disbursements'!$F:$F,AP14,'All 39SD Disbursements'!$G:$G)</f>
        <v>0</v>
      </c>
      <c r="AR14" s="154" t="str">
        <f t="shared" ref="AR14" si="284">$B14&amp;AS$1</f>
        <v>1501044986</v>
      </c>
      <c r="AS14" s="154">
        <f>SUMIF('All 39SD Disbursements'!$F:$F,AR14,'All 39SD Disbursements'!$G:$G)</f>
        <v>0</v>
      </c>
      <c r="AT14" s="154" t="str">
        <f t="shared" ref="AT14" si="285">$B14&amp;AU$1</f>
        <v>1501045017</v>
      </c>
      <c r="AU14" s="154">
        <f>SUMIF('All 39SD Disbursements'!$F:$F,AT14,'All 39SD Disbursements'!$G:$G)</f>
        <v>0</v>
      </c>
      <c r="AV14" s="154" t="str">
        <f t="shared" ref="AV14" si="286">$B14&amp;AW$1</f>
        <v>1501045047</v>
      </c>
      <c r="AW14" s="154">
        <f>SUMIF('All 39SD Disbursements'!$F:$F,AV14,'All 39SD Disbursements'!$G:$G)</f>
        <v>0</v>
      </c>
      <c r="AX14" s="154" t="str">
        <f t="shared" ref="AX14" si="287">$B14&amp;AY$1</f>
        <v>1501045078</v>
      </c>
      <c r="AY14" s="154">
        <f>SUMIF('All 39SD Disbursements'!$F:$F,AX14,'All 39SD Disbursements'!$G:$G)</f>
        <v>0</v>
      </c>
      <c r="AZ14" s="154" t="str">
        <f t="shared" ref="AZ14" si="288">$B14&amp;BA$1</f>
        <v>1501045108</v>
      </c>
      <c r="BA14" s="154">
        <f>SUMIF('All 39SD Disbursements'!$F:$F,AZ14,'All 39SD Disbursements'!$G:$G)</f>
        <v>0</v>
      </c>
      <c r="BB14" s="154" t="str">
        <f t="shared" ref="BB14" si="289">$B14&amp;BC$1</f>
        <v>1501045139</v>
      </c>
      <c r="BC14" s="154">
        <f>SUMIF('All 39SD Disbursements'!$F:$F,BB14,'All 39SD Disbursements'!$G:$G)</f>
        <v>0</v>
      </c>
      <c r="BD14" s="154" t="str">
        <f t="shared" ref="BD14" si="290">$B14&amp;BE$1</f>
        <v>1501045170</v>
      </c>
      <c r="BE14" s="154">
        <f>SUMIF('All 39SD Disbursements'!$F:$F,BD14,'All 39SD Disbursements'!$G:$G)</f>
        <v>0</v>
      </c>
      <c r="BF14" s="154" t="str">
        <f t="shared" ref="BF14" si="291">$B14&amp;BG$1</f>
        <v>1501045200</v>
      </c>
      <c r="BG14" s="154">
        <f>SUMIF('All 39SD Disbursements'!$F:$F,BF14,'All 39SD Disbursements'!$G:$G)</f>
        <v>0</v>
      </c>
      <c r="BH14" s="154" t="str">
        <f t="shared" ref="BH14" si="292">$B14&amp;BI$1</f>
        <v>1501045231</v>
      </c>
      <c r="BI14" s="154">
        <f>SUMIF('All 39SD Disbursements'!$F:$F,BH14,'All 39SD Disbursements'!$G:$G)</f>
        <v>0</v>
      </c>
      <c r="BJ14" s="154" t="str">
        <f t="shared" ref="BJ14" si="293">$B14&amp;BK$1</f>
        <v>1501045261</v>
      </c>
      <c r="BK14" s="154">
        <f>SUMIF('All 39SD Disbursements'!$F:$F,BJ14,'All 39SD Disbursements'!$G:$G)</f>
        <v>0</v>
      </c>
      <c r="BL14" s="154">
        <f t="shared" si="27"/>
        <v>10413.879999999999</v>
      </c>
      <c r="BM14" s="154">
        <f t="shared" si="28"/>
        <v>4134.1200000000008</v>
      </c>
      <c r="BN14" s="154">
        <f t="shared" si="29"/>
        <v>4134.1200000000008</v>
      </c>
      <c r="BO14" s="143"/>
    </row>
    <row r="15" spans="1:67" x14ac:dyDescent="0.2">
      <c r="A15" s="148" t="s">
        <v>17</v>
      </c>
      <c r="B15" s="149" t="s">
        <v>92</v>
      </c>
      <c r="C15" s="148" t="s">
        <v>93</v>
      </c>
      <c r="D15" s="150">
        <f>VLOOKUP(B15,'21-22 Allocation'!A:C,3,FALSE)</f>
        <v>297438</v>
      </c>
      <c r="E15" s="150">
        <v>0</v>
      </c>
      <c r="F15" s="150">
        <f t="shared" si="0"/>
        <v>297438</v>
      </c>
      <c r="G15" s="150">
        <f>-SUMIF('All 39SD Disbursements'!A:A,Recon!A:A,'All 39SD Disbursements'!G:G)</f>
        <v>0</v>
      </c>
      <c r="H15" s="150" t="str">
        <f t="shared" si="1"/>
        <v>1601044440</v>
      </c>
      <c r="I15" s="150">
        <f>SUMIF('All 39SD Disbursements'!$F:$F,H15,'All 39SD Disbursements'!$G:$G)</f>
        <v>0</v>
      </c>
      <c r="J15" s="150" t="str">
        <f t="shared" si="1"/>
        <v>1601044470</v>
      </c>
      <c r="K15" s="150">
        <f>SUMIF('All 39SD Disbursements'!$F:$F,J15,'All 39SD Disbursements'!$G:$G)</f>
        <v>0</v>
      </c>
      <c r="L15" s="150" t="str">
        <f t="shared" ref="L15" si="294">$B15&amp;M$1</f>
        <v>1601044501</v>
      </c>
      <c r="M15" s="150">
        <f>SUMIF('All 39SD Disbursements'!$F:$F,L15,'All 39SD Disbursements'!$G:$G)</f>
        <v>0</v>
      </c>
      <c r="N15" s="150" t="str">
        <f t="shared" ref="N15" si="295">$B15&amp;O$1</f>
        <v>1601044531</v>
      </c>
      <c r="O15" s="150">
        <f>SUMIF('All 39SD Disbursements'!$F:$F,N15,'All 39SD Disbursements'!$G:$G)</f>
        <v>0</v>
      </c>
      <c r="P15" s="150" t="str">
        <f t="shared" si="4"/>
        <v>1601044562</v>
      </c>
      <c r="Q15" s="150">
        <f>SUMIF('All 39SD Disbursements'!$F:$F,P15,'All 39SD Disbursements'!$G:$G)</f>
        <v>0</v>
      </c>
      <c r="R15" s="150" t="str">
        <f t="shared" ref="R15" si="296">$B15&amp;S$1</f>
        <v>1601044593</v>
      </c>
      <c r="S15" s="150">
        <f>SUMIF('All 39SD Disbursements'!$F:$F,R15,'All 39SD Disbursements'!$G:$G)</f>
        <v>0</v>
      </c>
      <c r="T15" s="150" t="str">
        <f t="shared" ref="T15" si="297">$B15&amp;U$1</f>
        <v>1601044621</v>
      </c>
      <c r="U15" s="150">
        <f>SUMIF('All 39SD Disbursements'!$F:$F,T15,'All 39SD Disbursements'!$G:$G)</f>
        <v>0</v>
      </c>
      <c r="V15" s="150" t="str">
        <f t="shared" ref="V15" si="298">$B15&amp;W$1</f>
        <v>1601044652</v>
      </c>
      <c r="W15" s="150">
        <f>SUMIF('All 39SD Disbursements'!$F:$F,V15,'All 39SD Disbursements'!$G:$G)</f>
        <v>0</v>
      </c>
      <c r="X15" s="150" t="str">
        <f t="shared" ref="X15" si="299">$B15&amp;Y$1</f>
        <v>1601044682</v>
      </c>
      <c r="Y15" s="150">
        <f>SUMIF('All 39SD Disbursements'!$F:$F,X15,'All 39SD Disbursements'!$G:$G)</f>
        <v>0</v>
      </c>
      <c r="Z15" s="150" t="str">
        <f t="shared" ref="Z15" si="300">$B15&amp;AA$1</f>
        <v>1601044713</v>
      </c>
      <c r="AA15" s="150">
        <f>SUMIF('All 39SD Disbursements'!$F:$F,Z15,'All 39SD Disbursements'!$G:$G)</f>
        <v>0</v>
      </c>
      <c r="AB15" s="150" t="str">
        <f t="shared" ref="AB15" si="301">$B15&amp;AC$1</f>
        <v>1601044743</v>
      </c>
      <c r="AC15" s="150">
        <f>SUMIF('All 39SD Disbursements'!$F:$F,AB15,'All 39SD Disbursements'!$G:$G)</f>
        <v>0</v>
      </c>
      <c r="AD15" s="150" t="str">
        <f t="shared" ref="AD15" si="302">$B15&amp;AE$1</f>
        <v>1601044774</v>
      </c>
      <c r="AE15" s="150">
        <f>SUMIF('All 39SD Disbursements'!$F:$F,AD15,'All 39SD Disbursements'!$G:$G)</f>
        <v>0</v>
      </c>
      <c r="AF15" s="150" t="str">
        <f t="shared" ref="AF15" si="303">$B15&amp;AG$1</f>
        <v>1601044805</v>
      </c>
      <c r="AG15" s="150">
        <f>SUMIF('All 39SD Disbursements'!$F:$F,AF15,'All 39SD Disbursements'!$G:$G)</f>
        <v>0</v>
      </c>
      <c r="AH15" s="150" t="str">
        <f t="shared" ref="AH15" si="304">$B15&amp;AI$1</f>
        <v>1601044835</v>
      </c>
      <c r="AI15" s="150">
        <f>SUMIF('All 39SD Disbursements'!$F:$F,AH15,'All 39SD Disbursements'!$G:$G)</f>
        <v>0</v>
      </c>
      <c r="AJ15" s="150" t="str">
        <f t="shared" ref="AJ15" si="305">$B15&amp;AK$1</f>
        <v>1601044866</v>
      </c>
      <c r="AK15" s="150">
        <f>SUMIF('All 39SD Disbursements'!$F:$F,AJ15,'All 39SD Disbursements'!$G:$G)</f>
        <v>0</v>
      </c>
      <c r="AL15" s="150" t="str">
        <f t="shared" ref="AL15:AN15" si="306">$B15&amp;AM$1</f>
        <v>1601044896</v>
      </c>
      <c r="AM15" s="150">
        <f>SUMIF('All 39SD Disbursements'!$F:$F,AL15,'All 39SD Disbursements'!$G:$G)</f>
        <v>0</v>
      </c>
      <c r="AN15" s="150" t="str">
        <f t="shared" si="306"/>
        <v>1601044927</v>
      </c>
      <c r="AO15" s="150">
        <f>SUMIF('All 39SD Disbursements'!$F:$F,AN15,'All 39SD Disbursements'!$G:$G)</f>
        <v>0</v>
      </c>
      <c r="AP15" s="150" t="str">
        <f t="shared" ref="AP15" si="307">$B15&amp;AQ$1</f>
        <v>1601044958</v>
      </c>
      <c r="AQ15" s="150">
        <f>SUMIF('All 39SD Disbursements'!$F:$F,AP15,'All 39SD Disbursements'!$G:$G)</f>
        <v>0</v>
      </c>
      <c r="AR15" s="150" t="str">
        <f t="shared" ref="AR15" si="308">$B15&amp;AS$1</f>
        <v>1601044986</v>
      </c>
      <c r="AS15" s="150">
        <f>SUMIF('All 39SD Disbursements'!$F:$F,AR15,'All 39SD Disbursements'!$G:$G)</f>
        <v>0</v>
      </c>
      <c r="AT15" s="150" t="str">
        <f t="shared" ref="AT15" si="309">$B15&amp;AU$1</f>
        <v>1601045017</v>
      </c>
      <c r="AU15" s="150">
        <f>SUMIF('All 39SD Disbursements'!$F:$F,AT15,'All 39SD Disbursements'!$G:$G)</f>
        <v>0</v>
      </c>
      <c r="AV15" s="150" t="str">
        <f t="shared" ref="AV15" si="310">$B15&amp;AW$1</f>
        <v>1601045047</v>
      </c>
      <c r="AW15" s="150">
        <f>SUMIF('All 39SD Disbursements'!$F:$F,AV15,'All 39SD Disbursements'!$G:$G)</f>
        <v>0</v>
      </c>
      <c r="AX15" s="150" t="str">
        <f t="shared" ref="AX15" si="311">$B15&amp;AY$1</f>
        <v>1601045078</v>
      </c>
      <c r="AY15" s="150">
        <f>SUMIF('All 39SD Disbursements'!$F:$F,AX15,'All 39SD Disbursements'!$G:$G)</f>
        <v>0</v>
      </c>
      <c r="AZ15" s="150" t="str">
        <f t="shared" ref="AZ15" si="312">$B15&amp;BA$1</f>
        <v>1601045108</v>
      </c>
      <c r="BA15" s="150">
        <f>SUMIF('All 39SD Disbursements'!$F:$F,AZ15,'All 39SD Disbursements'!$G:$G)</f>
        <v>0</v>
      </c>
      <c r="BB15" s="150" t="str">
        <f t="shared" ref="BB15" si="313">$B15&amp;BC$1</f>
        <v>1601045139</v>
      </c>
      <c r="BC15" s="150">
        <f>SUMIF('All 39SD Disbursements'!$F:$F,BB15,'All 39SD Disbursements'!$G:$G)</f>
        <v>0</v>
      </c>
      <c r="BD15" s="150" t="str">
        <f t="shared" ref="BD15" si="314">$B15&amp;BE$1</f>
        <v>1601045170</v>
      </c>
      <c r="BE15" s="150">
        <f>SUMIF('All 39SD Disbursements'!$F:$F,BD15,'All 39SD Disbursements'!$G:$G)</f>
        <v>0</v>
      </c>
      <c r="BF15" s="150" t="str">
        <f t="shared" ref="BF15" si="315">$B15&amp;BG$1</f>
        <v>1601045200</v>
      </c>
      <c r="BG15" s="150">
        <f>SUMIF('All 39SD Disbursements'!$F:$F,BF15,'All 39SD Disbursements'!$G:$G)</f>
        <v>0</v>
      </c>
      <c r="BH15" s="150" t="str">
        <f t="shared" ref="BH15" si="316">$B15&amp;BI$1</f>
        <v>1601045231</v>
      </c>
      <c r="BI15" s="150">
        <f>SUMIF('All 39SD Disbursements'!$F:$F,BH15,'All 39SD Disbursements'!$G:$G)</f>
        <v>0</v>
      </c>
      <c r="BJ15" s="150" t="str">
        <f t="shared" ref="BJ15" si="317">$B15&amp;BK$1</f>
        <v>1601045261</v>
      </c>
      <c r="BK15" s="150">
        <f>SUMIF('All 39SD Disbursements'!$F:$F,BJ15,'All 39SD Disbursements'!$G:$G)</f>
        <v>0</v>
      </c>
      <c r="BL15" s="150">
        <f t="shared" si="27"/>
        <v>0</v>
      </c>
      <c r="BM15" s="150">
        <f t="shared" si="28"/>
        <v>297438</v>
      </c>
      <c r="BN15" s="151">
        <f t="shared" si="29"/>
        <v>297438</v>
      </c>
    </row>
    <row r="16" spans="1:67" s="147" customFormat="1" x14ac:dyDescent="0.2">
      <c r="A16" s="152" t="s">
        <v>18</v>
      </c>
      <c r="B16" s="153" t="s">
        <v>95</v>
      </c>
      <c r="C16" s="152" t="s">
        <v>96</v>
      </c>
      <c r="D16" s="154">
        <f>VLOOKUP(B16,'21-22 Allocation'!A:C,3,FALSE)</f>
        <v>173849</v>
      </c>
      <c r="E16" s="154">
        <v>0</v>
      </c>
      <c r="F16" s="154">
        <f t="shared" si="0"/>
        <v>173849</v>
      </c>
      <c r="G16" s="154">
        <f>-SUMIF('All 39SD Disbursements'!A:A,Recon!A:A,'All 39SD Disbursements'!G:G)</f>
        <v>-57379</v>
      </c>
      <c r="H16" s="154" t="str">
        <f t="shared" si="1"/>
        <v>1801044440</v>
      </c>
      <c r="I16" s="154">
        <f>SUMIF('All 39SD Disbursements'!$F:$F,H16,'All 39SD Disbursements'!$G:$G)</f>
        <v>0</v>
      </c>
      <c r="J16" s="154" t="str">
        <f t="shared" si="1"/>
        <v>1801044470</v>
      </c>
      <c r="K16" s="154">
        <f>SUMIF('All 39SD Disbursements'!$F:$F,J16,'All 39SD Disbursements'!$G:$G)</f>
        <v>0</v>
      </c>
      <c r="L16" s="154" t="str">
        <f t="shared" ref="L16" si="318">$B16&amp;M$1</f>
        <v>1801044501</v>
      </c>
      <c r="M16" s="154">
        <f>SUMIF('All 39SD Disbursements'!$F:$F,L16,'All 39SD Disbursements'!$G:$G)</f>
        <v>19146</v>
      </c>
      <c r="N16" s="154" t="str">
        <f t="shared" ref="N16" si="319">$B16&amp;O$1</f>
        <v>1801044531</v>
      </c>
      <c r="O16" s="154">
        <f>SUMIF('All 39SD Disbursements'!$F:$F,N16,'All 39SD Disbursements'!$G:$G)</f>
        <v>6372</v>
      </c>
      <c r="P16" s="154" t="str">
        <f t="shared" si="4"/>
        <v>1801044562</v>
      </c>
      <c r="Q16" s="154">
        <f>SUMIF('All 39SD Disbursements'!$F:$F,P16,'All 39SD Disbursements'!$G:$G)</f>
        <v>6372</v>
      </c>
      <c r="R16" s="154" t="str">
        <f t="shared" ref="R16" si="320">$B16&amp;S$1</f>
        <v>1801044593</v>
      </c>
      <c r="S16" s="154">
        <f>SUMIF('All 39SD Disbursements'!$F:$F,R16,'All 39SD Disbursements'!$G:$G)</f>
        <v>6372</v>
      </c>
      <c r="T16" s="154" t="str">
        <f t="shared" ref="T16" si="321">$B16&amp;U$1</f>
        <v>1801044621</v>
      </c>
      <c r="U16" s="154">
        <f>SUMIF('All 39SD Disbursements'!$F:$F,T16,'All 39SD Disbursements'!$G:$G)</f>
        <v>6372</v>
      </c>
      <c r="V16" s="154" t="str">
        <f t="shared" ref="V16" si="322">$B16&amp;W$1</f>
        <v>1801044652</v>
      </c>
      <c r="W16" s="154">
        <f>SUMIF('All 39SD Disbursements'!$F:$F,V16,'All 39SD Disbursements'!$G:$G)</f>
        <v>6373</v>
      </c>
      <c r="X16" s="154" t="str">
        <f t="shared" ref="X16" si="323">$B16&amp;Y$1</f>
        <v>1801044682</v>
      </c>
      <c r="Y16" s="154">
        <f>SUMIF('All 39SD Disbursements'!$F:$F,X16,'All 39SD Disbursements'!$G:$G)</f>
        <v>6372</v>
      </c>
      <c r="Z16" s="154" t="str">
        <f t="shared" ref="Z16" si="324">$B16&amp;AA$1</f>
        <v>1801044713</v>
      </c>
      <c r="AA16" s="154">
        <f>SUMIF('All 39SD Disbursements'!$F:$F,Z16,'All 39SD Disbursements'!$G:$G)</f>
        <v>0</v>
      </c>
      <c r="AB16" s="154" t="str">
        <f t="shared" ref="AB16" si="325">$B16&amp;AC$1</f>
        <v>1801044743</v>
      </c>
      <c r="AC16" s="154">
        <f>SUMIF('All 39SD Disbursements'!$F:$F,AB16,'All 39SD Disbursements'!$G:$G)</f>
        <v>0</v>
      </c>
      <c r="AD16" s="154" t="str">
        <f t="shared" ref="AD16" si="326">$B16&amp;AE$1</f>
        <v>1801044774</v>
      </c>
      <c r="AE16" s="154">
        <f>SUMIF('All 39SD Disbursements'!$F:$F,AD16,'All 39SD Disbursements'!$G:$G)</f>
        <v>0</v>
      </c>
      <c r="AF16" s="154" t="str">
        <f t="shared" ref="AF16" si="327">$B16&amp;AG$1</f>
        <v>1801044805</v>
      </c>
      <c r="AG16" s="154">
        <f>SUMIF('All 39SD Disbursements'!$F:$F,AF16,'All 39SD Disbursements'!$G:$G)</f>
        <v>0</v>
      </c>
      <c r="AH16" s="154" t="str">
        <f t="shared" ref="AH16" si="328">$B16&amp;AI$1</f>
        <v>1801044835</v>
      </c>
      <c r="AI16" s="154">
        <f>SUMIF('All 39SD Disbursements'!$F:$F,AH16,'All 39SD Disbursements'!$G:$G)</f>
        <v>0</v>
      </c>
      <c r="AJ16" s="154" t="str">
        <f t="shared" ref="AJ16" si="329">$B16&amp;AK$1</f>
        <v>1801044866</v>
      </c>
      <c r="AK16" s="154">
        <f>SUMIF('All 39SD Disbursements'!$F:$F,AJ16,'All 39SD Disbursements'!$G:$G)</f>
        <v>0</v>
      </c>
      <c r="AL16" s="154" t="str">
        <f t="shared" ref="AL16:AN16" si="330">$B16&amp;AM$1</f>
        <v>1801044896</v>
      </c>
      <c r="AM16" s="154">
        <f>SUMIF('All 39SD Disbursements'!$F:$F,AL16,'All 39SD Disbursements'!$G:$G)</f>
        <v>0</v>
      </c>
      <c r="AN16" s="154" t="str">
        <f t="shared" si="330"/>
        <v>1801044927</v>
      </c>
      <c r="AO16" s="154">
        <f>SUMIF('All 39SD Disbursements'!$F:$F,AN16,'All 39SD Disbursements'!$G:$G)</f>
        <v>0</v>
      </c>
      <c r="AP16" s="154" t="str">
        <f t="shared" ref="AP16" si="331">$B16&amp;AQ$1</f>
        <v>1801044958</v>
      </c>
      <c r="AQ16" s="154">
        <f>SUMIF('All 39SD Disbursements'!$F:$F,AP16,'All 39SD Disbursements'!$G:$G)</f>
        <v>0</v>
      </c>
      <c r="AR16" s="154" t="str">
        <f t="shared" ref="AR16" si="332">$B16&amp;AS$1</f>
        <v>1801044986</v>
      </c>
      <c r="AS16" s="154">
        <f>SUMIF('All 39SD Disbursements'!$F:$F,AR16,'All 39SD Disbursements'!$G:$G)</f>
        <v>0</v>
      </c>
      <c r="AT16" s="154" t="str">
        <f t="shared" ref="AT16" si="333">$B16&amp;AU$1</f>
        <v>1801045017</v>
      </c>
      <c r="AU16" s="154">
        <f>SUMIF('All 39SD Disbursements'!$F:$F,AT16,'All 39SD Disbursements'!$G:$G)</f>
        <v>0</v>
      </c>
      <c r="AV16" s="154" t="str">
        <f t="shared" ref="AV16" si="334">$B16&amp;AW$1</f>
        <v>1801045047</v>
      </c>
      <c r="AW16" s="154">
        <f>SUMIF('All 39SD Disbursements'!$F:$F,AV16,'All 39SD Disbursements'!$G:$G)</f>
        <v>0</v>
      </c>
      <c r="AX16" s="154" t="str">
        <f t="shared" ref="AX16" si="335">$B16&amp;AY$1</f>
        <v>1801045078</v>
      </c>
      <c r="AY16" s="154">
        <f>SUMIF('All 39SD Disbursements'!$F:$F,AX16,'All 39SD Disbursements'!$G:$G)</f>
        <v>0</v>
      </c>
      <c r="AZ16" s="154" t="str">
        <f t="shared" ref="AZ16" si="336">$B16&amp;BA$1</f>
        <v>1801045108</v>
      </c>
      <c r="BA16" s="154">
        <f>SUMIF('All 39SD Disbursements'!$F:$F,AZ16,'All 39SD Disbursements'!$G:$G)</f>
        <v>0</v>
      </c>
      <c r="BB16" s="154" t="str">
        <f t="shared" ref="BB16" si="337">$B16&amp;BC$1</f>
        <v>1801045139</v>
      </c>
      <c r="BC16" s="154">
        <f>SUMIF('All 39SD Disbursements'!$F:$F,BB16,'All 39SD Disbursements'!$G:$G)</f>
        <v>0</v>
      </c>
      <c r="BD16" s="154" t="str">
        <f t="shared" ref="BD16" si="338">$B16&amp;BE$1</f>
        <v>1801045170</v>
      </c>
      <c r="BE16" s="154">
        <f>SUMIF('All 39SD Disbursements'!$F:$F,BD16,'All 39SD Disbursements'!$G:$G)</f>
        <v>0</v>
      </c>
      <c r="BF16" s="154" t="str">
        <f t="shared" ref="BF16" si="339">$B16&amp;BG$1</f>
        <v>1801045200</v>
      </c>
      <c r="BG16" s="154">
        <f>SUMIF('All 39SD Disbursements'!$F:$F,BF16,'All 39SD Disbursements'!$G:$G)</f>
        <v>0</v>
      </c>
      <c r="BH16" s="154" t="str">
        <f t="shared" ref="BH16" si="340">$B16&amp;BI$1</f>
        <v>1801045231</v>
      </c>
      <c r="BI16" s="154">
        <f>SUMIF('All 39SD Disbursements'!$F:$F,BH16,'All 39SD Disbursements'!$G:$G)</f>
        <v>0</v>
      </c>
      <c r="BJ16" s="154" t="str">
        <f t="shared" ref="BJ16" si="341">$B16&amp;BK$1</f>
        <v>1801045261</v>
      </c>
      <c r="BK16" s="154">
        <f>SUMIF('All 39SD Disbursements'!$F:$F,BJ16,'All 39SD Disbursements'!$G:$G)</f>
        <v>0</v>
      </c>
      <c r="BL16" s="154">
        <f t="shared" si="27"/>
        <v>57379</v>
      </c>
      <c r="BM16" s="154">
        <f t="shared" si="28"/>
        <v>116470</v>
      </c>
      <c r="BN16" s="154">
        <f t="shared" si="29"/>
        <v>116470</v>
      </c>
      <c r="BO16" s="143"/>
    </row>
    <row r="17" spans="1:67" x14ac:dyDescent="0.2">
      <c r="A17" s="148" t="s">
        <v>19</v>
      </c>
      <c r="B17" s="155" t="s">
        <v>1061</v>
      </c>
      <c r="C17" s="148" t="s">
        <v>94</v>
      </c>
      <c r="D17" s="150">
        <f>VLOOKUP(B17,'21-22 Allocation'!A:C,3,FALSE)</f>
        <v>21031</v>
      </c>
      <c r="E17" s="150">
        <v>0</v>
      </c>
      <c r="F17" s="150">
        <f t="shared" si="0"/>
        <v>21031</v>
      </c>
      <c r="G17" s="150">
        <f>-SUMIF('All 39SD Disbursements'!A:A,Recon!A:A,'All 39SD Disbursements'!G:G)</f>
        <v>0</v>
      </c>
      <c r="H17" s="150" t="str">
        <f t="shared" si="1"/>
        <v>1901044440</v>
      </c>
      <c r="I17" s="150">
        <f>SUMIF('All 39SD Disbursements'!$F:$F,H17,'All 39SD Disbursements'!$G:$G)</f>
        <v>0</v>
      </c>
      <c r="J17" s="150" t="str">
        <f t="shared" si="1"/>
        <v>1901044470</v>
      </c>
      <c r="K17" s="150">
        <f>SUMIF('All 39SD Disbursements'!$F:$F,J17,'All 39SD Disbursements'!$G:$G)</f>
        <v>0</v>
      </c>
      <c r="L17" s="150" t="str">
        <f t="shared" ref="L17" si="342">$B17&amp;M$1</f>
        <v>1901044501</v>
      </c>
      <c r="M17" s="150">
        <f>SUMIF('All 39SD Disbursements'!$F:$F,L17,'All 39SD Disbursements'!$G:$G)</f>
        <v>0</v>
      </c>
      <c r="N17" s="150" t="str">
        <f t="shared" ref="N17" si="343">$B17&amp;O$1</f>
        <v>1901044531</v>
      </c>
      <c r="O17" s="150">
        <f>SUMIF('All 39SD Disbursements'!$F:$F,N17,'All 39SD Disbursements'!$G:$G)</f>
        <v>0</v>
      </c>
      <c r="P17" s="150" t="str">
        <f t="shared" si="4"/>
        <v>1901044562</v>
      </c>
      <c r="Q17" s="150">
        <f>SUMIF('All 39SD Disbursements'!$F:$F,P17,'All 39SD Disbursements'!$G:$G)</f>
        <v>0</v>
      </c>
      <c r="R17" s="150" t="str">
        <f t="shared" ref="R17" si="344">$B17&amp;S$1</f>
        <v>1901044593</v>
      </c>
      <c r="S17" s="150">
        <f>SUMIF('All 39SD Disbursements'!$F:$F,R17,'All 39SD Disbursements'!$G:$G)</f>
        <v>0</v>
      </c>
      <c r="T17" s="150" t="str">
        <f t="shared" ref="T17" si="345">$B17&amp;U$1</f>
        <v>1901044621</v>
      </c>
      <c r="U17" s="150">
        <f>SUMIF('All 39SD Disbursements'!$F:$F,T17,'All 39SD Disbursements'!$G:$G)</f>
        <v>0</v>
      </c>
      <c r="V17" s="150" t="str">
        <f t="shared" ref="V17" si="346">$B17&amp;W$1</f>
        <v>1901044652</v>
      </c>
      <c r="W17" s="150">
        <f>SUMIF('All 39SD Disbursements'!$F:$F,V17,'All 39SD Disbursements'!$G:$G)</f>
        <v>0</v>
      </c>
      <c r="X17" s="150" t="str">
        <f t="shared" ref="X17" si="347">$B17&amp;Y$1</f>
        <v>1901044682</v>
      </c>
      <c r="Y17" s="150">
        <f>SUMIF('All 39SD Disbursements'!$F:$F,X17,'All 39SD Disbursements'!$G:$G)</f>
        <v>0</v>
      </c>
      <c r="Z17" s="150" t="str">
        <f t="shared" ref="Z17" si="348">$B17&amp;AA$1</f>
        <v>1901044713</v>
      </c>
      <c r="AA17" s="150">
        <f>SUMIF('All 39SD Disbursements'!$F:$F,Z17,'All 39SD Disbursements'!$G:$G)</f>
        <v>0</v>
      </c>
      <c r="AB17" s="150" t="str">
        <f t="shared" ref="AB17" si="349">$B17&amp;AC$1</f>
        <v>1901044743</v>
      </c>
      <c r="AC17" s="150">
        <f>SUMIF('All 39SD Disbursements'!$F:$F,AB17,'All 39SD Disbursements'!$G:$G)</f>
        <v>0</v>
      </c>
      <c r="AD17" s="150" t="str">
        <f t="shared" ref="AD17" si="350">$B17&amp;AE$1</f>
        <v>1901044774</v>
      </c>
      <c r="AE17" s="150">
        <f>SUMIF('All 39SD Disbursements'!$F:$F,AD17,'All 39SD Disbursements'!$G:$G)</f>
        <v>0</v>
      </c>
      <c r="AF17" s="150" t="str">
        <f t="shared" ref="AF17" si="351">$B17&amp;AG$1</f>
        <v>1901044805</v>
      </c>
      <c r="AG17" s="150">
        <f>SUMIF('All 39SD Disbursements'!$F:$F,AF17,'All 39SD Disbursements'!$G:$G)</f>
        <v>0</v>
      </c>
      <c r="AH17" s="150" t="str">
        <f t="shared" ref="AH17" si="352">$B17&amp;AI$1</f>
        <v>1901044835</v>
      </c>
      <c r="AI17" s="150">
        <f>SUMIF('All 39SD Disbursements'!$F:$F,AH17,'All 39SD Disbursements'!$G:$G)</f>
        <v>0</v>
      </c>
      <c r="AJ17" s="150" t="str">
        <f t="shared" ref="AJ17" si="353">$B17&amp;AK$1</f>
        <v>1901044866</v>
      </c>
      <c r="AK17" s="150">
        <f>SUMIF('All 39SD Disbursements'!$F:$F,AJ17,'All 39SD Disbursements'!$G:$G)</f>
        <v>0</v>
      </c>
      <c r="AL17" s="150" t="str">
        <f t="shared" ref="AL17:AN17" si="354">$B17&amp;AM$1</f>
        <v>1901044896</v>
      </c>
      <c r="AM17" s="150">
        <f>SUMIF('All 39SD Disbursements'!$F:$F,AL17,'All 39SD Disbursements'!$G:$G)</f>
        <v>0</v>
      </c>
      <c r="AN17" s="150" t="str">
        <f t="shared" si="354"/>
        <v>1901044927</v>
      </c>
      <c r="AO17" s="150">
        <f>SUMIF('All 39SD Disbursements'!$F:$F,AN17,'All 39SD Disbursements'!$G:$G)</f>
        <v>0</v>
      </c>
      <c r="AP17" s="150" t="str">
        <f t="shared" ref="AP17" si="355">$B17&amp;AQ$1</f>
        <v>1901044958</v>
      </c>
      <c r="AQ17" s="150">
        <f>SUMIF('All 39SD Disbursements'!$F:$F,AP17,'All 39SD Disbursements'!$G:$G)</f>
        <v>0</v>
      </c>
      <c r="AR17" s="150" t="str">
        <f t="shared" ref="AR17" si="356">$B17&amp;AS$1</f>
        <v>1901044986</v>
      </c>
      <c r="AS17" s="150">
        <f>SUMIF('All 39SD Disbursements'!$F:$F,AR17,'All 39SD Disbursements'!$G:$G)</f>
        <v>0</v>
      </c>
      <c r="AT17" s="150" t="str">
        <f t="shared" ref="AT17" si="357">$B17&amp;AU$1</f>
        <v>1901045017</v>
      </c>
      <c r="AU17" s="150">
        <f>SUMIF('All 39SD Disbursements'!$F:$F,AT17,'All 39SD Disbursements'!$G:$G)</f>
        <v>0</v>
      </c>
      <c r="AV17" s="150" t="str">
        <f t="shared" ref="AV17" si="358">$B17&amp;AW$1</f>
        <v>1901045047</v>
      </c>
      <c r="AW17" s="150">
        <f>SUMIF('All 39SD Disbursements'!$F:$F,AV17,'All 39SD Disbursements'!$G:$G)</f>
        <v>0</v>
      </c>
      <c r="AX17" s="150" t="str">
        <f t="shared" ref="AX17" si="359">$B17&amp;AY$1</f>
        <v>1901045078</v>
      </c>
      <c r="AY17" s="150">
        <f>SUMIF('All 39SD Disbursements'!$F:$F,AX17,'All 39SD Disbursements'!$G:$G)</f>
        <v>0</v>
      </c>
      <c r="AZ17" s="150" t="str">
        <f t="shared" ref="AZ17" si="360">$B17&amp;BA$1</f>
        <v>1901045108</v>
      </c>
      <c r="BA17" s="150">
        <f>SUMIF('All 39SD Disbursements'!$F:$F,AZ17,'All 39SD Disbursements'!$G:$G)</f>
        <v>0</v>
      </c>
      <c r="BB17" s="150" t="str">
        <f t="shared" ref="BB17" si="361">$B17&amp;BC$1</f>
        <v>1901045139</v>
      </c>
      <c r="BC17" s="150">
        <f>SUMIF('All 39SD Disbursements'!$F:$F,BB17,'All 39SD Disbursements'!$G:$G)</f>
        <v>0</v>
      </c>
      <c r="BD17" s="150" t="str">
        <f t="shared" ref="BD17" si="362">$B17&amp;BE$1</f>
        <v>1901045170</v>
      </c>
      <c r="BE17" s="150">
        <f>SUMIF('All 39SD Disbursements'!$F:$F,BD17,'All 39SD Disbursements'!$G:$G)</f>
        <v>0</v>
      </c>
      <c r="BF17" s="150" t="str">
        <f t="shared" ref="BF17" si="363">$B17&amp;BG$1</f>
        <v>1901045200</v>
      </c>
      <c r="BG17" s="150">
        <f>SUMIF('All 39SD Disbursements'!$F:$F,BF17,'All 39SD Disbursements'!$G:$G)</f>
        <v>0</v>
      </c>
      <c r="BH17" s="150" t="str">
        <f t="shared" ref="BH17" si="364">$B17&amp;BI$1</f>
        <v>1901045231</v>
      </c>
      <c r="BI17" s="150">
        <f>SUMIF('All 39SD Disbursements'!$F:$F,BH17,'All 39SD Disbursements'!$G:$G)</f>
        <v>0</v>
      </c>
      <c r="BJ17" s="150" t="str">
        <f t="shared" ref="BJ17" si="365">$B17&amp;BK$1</f>
        <v>1901045261</v>
      </c>
      <c r="BK17" s="150">
        <f>SUMIF('All 39SD Disbursements'!$F:$F,BJ17,'All 39SD Disbursements'!$G:$G)</f>
        <v>0</v>
      </c>
      <c r="BL17" s="150">
        <f t="shared" si="27"/>
        <v>0</v>
      </c>
      <c r="BM17" s="150">
        <f t="shared" si="28"/>
        <v>21031</v>
      </c>
      <c r="BN17" s="151">
        <f t="shared" si="29"/>
        <v>21031</v>
      </c>
    </row>
    <row r="18" spans="1:67" s="147" customFormat="1" x14ac:dyDescent="0.2">
      <c r="A18" s="156" t="s">
        <v>591</v>
      </c>
      <c r="B18" s="157" t="s">
        <v>1065</v>
      </c>
      <c r="C18" s="152" t="s">
        <v>3255</v>
      </c>
      <c r="D18" s="154">
        <f>VLOOKUP(B18,'21-22 Allocation'!A:C,3,FALSE)</f>
        <v>5764</v>
      </c>
      <c r="E18" s="154">
        <v>0</v>
      </c>
      <c r="F18" s="154">
        <f t="shared" si="0"/>
        <v>5764</v>
      </c>
      <c r="G18" s="154">
        <f>-SUMIF('All 39SD Disbursements'!A:A,Recon!A:A,'All 39SD Disbursements'!G:G)</f>
        <v>-5764</v>
      </c>
      <c r="H18" s="154" t="str">
        <f t="shared" si="1"/>
        <v>1920544440</v>
      </c>
      <c r="I18" s="154">
        <f>SUMIF('All 39SD Disbursements'!$F:$F,H18,'All 39SD Disbursements'!$G:$G)</f>
        <v>0</v>
      </c>
      <c r="J18" s="154" t="str">
        <f t="shared" si="1"/>
        <v>1920544470</v>
      </c>
      <c r="K18" s="154">
        <f>SUMIF('All 39SD Disbursements'!$F:$F,J18,'All 39SD Disbursements'!$G:$G)</f>
        <v>0</v>
      </c>
      <c r="L18" s="154" t="str">
        <f t="shared" ref="L18" si="366">$B18&amp;M$1</f>
        <v>1920544501</v>
      </c>
      <c r="M18" s="154">
        <f>SUMIF('All 39SD Disbursements'!$F:$F,L18,'All 39SD Disbursements'!$G:$G)</f>
        <v>0</v>
      </c>
      <c r="N18" s="154" t="str">
        <f t="shared" ref="N18" si="367">$B18&amp;O$1</f>
        <v>1920544531</v>
      </c>
      <c r="O18" s="154">
        <f>SUMIF('All 39SD Disbursements'!$F:$F,N18,'All 39SD Disbursements'!$G:$G)</f>
        <v>0</v>
      </c>
      <c r="P18" s="154" t="str">
        <f t="shared" si="4"/>
        <v>1920544562</v>
      </c>
      <c r="Q18" s="154">
        <f>SUMIF('All 39SD Disbursements'!$F:$F,P18,'All 39SD Disbursements'!$G:$G)</f>
        <v>0</v>
      </c>
      <c r="R18" s="154" t="str">
        <f t="shared" ref="R18" si="368">$B18&amp;S$1</f>
        <v>1920544593</v>
      </c>
      <c r="S18" s="154">
        <f>SUMIF('All 39SD Disbursements'!$F:$F,R18,'All 39SD Disbursements'!$G:$G)</f>
        <v>5764</v>
      </c>
      <c r="T18" s="154" t="str">
        <f t="shared" ref="T18" si="369">$B18&amp;U$1</f>
        <v>1920544621</v>
      </c>
      <c r="U18" s="154">
        <f>SUMIF('All 39SD Disbursements'!$F:$F,T18,'All 39SD Disbursements'!$G:$G)</f>
        <v>0</v>
      </c>
      <c r="V18" s="154" t="str">
        <f t="shared" ref="V18" si="370">$B18&amp;W$1</f>
        <v>1920544652</v>
      </c>
      <c r="W18" s="154">
        <f>SUMIF('All 39SD Disbursements'!$F:$F,V18,'All 39SD Disbursements'!$G:$G)</f>
        <v>0</v>
      </c>
      <c r="X18" s="154" t="str">
        <f t="shared" ref="X18" si="371">$B18&amp;Y$1</f>
        <v>1920544682</v>
      </c>
      <c r="Y18" s="154">
        <f>SUMIF('All 39SD Disbursements'!$F:$F,X18,'All 39SD Disbursements'!$G:$G)</f>
        <v>0</v>
      </c>
      <c r="Z18" s="154" t="str">
        <f t="shared" ref="Z18" si="372">$B18&amp;AA$1</f>
        <v>1920544713</v>
      </c>
      <c r="AA18" s="154">
        <f>SUMIF('All 39SD Disbursements'!$F:$F,Z18,'All 39SD Disbursements'!$G:$G)</f>
        <v>0</v>
      </c>
      <c r="AB18" s="154" t="str">
        <f t="shared" ref="AB18" si="373">$B18&amp;AC$1</f>
        <v>1920544743</v>
      </c>
      <c r="AC18" s="154">
        <f>SUMIF('All 39SD Disbursements'!$F:$F,AB18,'All 39SD Disbursements'!$G:$G)</f>
        <v>0</v>
      </c>
      <c r="AD18" s="154" t="str">
        <f t="shared" ref="AD18" si="374">$B18&amp;AE$1</f>
        <v>1920544774</v>
      </c>
      <c r="AE18" s="154">
        <f>SUMIF('All 39SD Disbursements'!$F:$F,AD18,'All 39SD Disbursements'!$G:$G)</f>
        <v>0</v>
      </c>
      <c r="AF18" s="154" t="str">
        <f t="shared" ref="AF18" si="375">$B18&amp;AG$1</f>
        <v>1920544805</v>
      </c>
      <c r="AG18" s="154">
        <f>SUMIF('All 39SD Disbursements'!$F:$F,AF18,'All 39SD Disbursements'!$G:$G)</f>
        <v>0</v>
      </c>
      <c r="AH18" s="154" t="str">
        <f t="shared" ref="AH18" si="376">$B18&amp;AI$1</f>
        <v>1920544835</v>
      </c>
      <c r="AI18" s="154">
        <f>SUMIF('All 39SD Disbursements'!$F:$F,AH18,'All 39SD Disbursements'!$G:$G)</f>
        <v>0</v>
      </c>
      <c r="AJ18" s="154" t="str">
        <f t="shared" ref="AJ18" si="377">$B18&amp;AK$1</f>
        <v>1920544866</v>
      </c>
      <c r="AK18" s="154">
        <f>SUMIF('All 39SD Disbursements'!$F:$F,AJ18,'All 39SD Disbursements'!$G:$G)</f>
        <v>0</v>
      </c>
      <c r="AL18" s="154" t="str">
        <f t="shared" ref="AL18:AN18" si="378">$B18&amp;AM$1</f>
        <v>1920544896</v>
      </c>
      <c r="AM18" s="154">
        <f>SUMIF('All 39SD Disbursements'!$F:$F,AL18,'All 39SD Disbursements'!$G:$G)</f>
        <v>0</v>
      </c>
      <c r="AN18" s="154" t="str">
        <f t="shared" si="378"/>
        <v>1920544927</v>
      </c>
      <c r="AO18" s="154">
        <f>SUMIF('All 39SD Disbursements'!$F:$F,AN18,'All 39SD Disbursements'!$G:$G)</f>
        <v>0</v>
      </c>
      <c r="AP18" s="154" t="str">
        <f t="shared" ref="AP18" si="379">$B18&amp;AQ$1</f>
        <v>1920544958</v>
      </c>
      <c r="AQ18" s="154">
        <f>SUMIF('All 39SD Disbursements'!$F:$F,AP18,'All 39SD Disbursements'!$G:$G)</f>
        <v>0</v>
      </c>
      <c r="AR18" s="154" t="str">
        <f t="shared" ref="AR18" si="380">$B18&amp;AS$1</f>
        <v>1920544986</v>
      </c>
      <c r="AS18" s="154">
        <f>SUMIF('All 39SD Disbursements'!$F:$F,AR18,'All 39SD Disbursements'!$G:$G)</f>
        <v>0</v>
      </c>
      <c r="AT18" s="154" t="str">
        <f t="shared" ref="AT18" si="381">$B18&amp;AU$1</f>
        <v>1920545017</v>
      </c>
      <c r="AU18" s="154">
        <f>SUMIF('All 39SD Disbursements'!$F:$F,AT18,'All 39SD Disbursements'!$G:$G)</f>
        <v>0</v>
      </c>
      <c r="AV18" s="154" t="str">
        <f t="shared" ref="AV18" si="382">$B18&amp;AW$1</f>
        <v>1920545047</v>
      </c>
      <c r="AW18" s="154">
        <f>SUMIF('All 39SD Disbursements'!$F:$F,AV18,'All 39SD Disbursements'!$G:$G)</f>
        <v>0</v>
      </c>
      <c r="AX18" s="154" t="str">
        <f t="shared" ref="AX18" si="383">$B18&amp;AY$1</f>
        <v>1920545078</v>
      </c>
      <c r="AY18" s="154">
        <f>SUMIF('All 39SD Disbursements'!$F:$F,AX18,'All 39SD Disbursements'!$G:$G)</f>
        <v>0</v>
      </c>
      <c r="AZ18" s="154" t="str">
        <f t="shared" ref="AZ18" si="384">$B18&amp;BA$1</f>
        <v>1920545108</v>
      </c>
      <c r="BA18" s="154">
        <f>SUMIF('All 39SD Disbursements'!$F:$F,AZ18,'All 39SD Disbursements'!$G:$G)</f>
        <v>0</v>
      </c>
      <c r="BB18" s="154" t="str">
        <f t="shared" ref="BB18" si="385">$B18&amp;BC$1</f>
        <v>1920545139</v>
      </c>
      <c r="BC18" s="154">
        <f>SUMIF('All 39SD Disbursements'!$F:$F,BB18,'All 39SD Disbursements'!$G:$G)</f>
        <v>0</v>
      </c>
      <c r="BD18" s="154" t="str">
        <f t="shared" ref="BD18" si="386">$B18&amp;BE$1</f>
        <v>1920545170</v>
      </c>
      <c r="BE18" s="154">
        <f>SUMIF('All 39SD Disbursements'!$F:$F,BD18,'All 39SD Disbursements'!$G:$G)</f>
        <v>0</v>
      </c>
      <c r="BF18" s="154" t="str">
        <f t="shared" ref="BF18" si="387">$B18&amp;BG$1</f>
        <v>1920545200</v>
      </c>
      <c r="BG18" s="154">
        <f>SUMIF('All 39SD Disbursements'!$F:$F,BF18,'All 39SD Disbursements'!$G:$G)</f>
        <v>0</v>
      </c>
      <c r="BH18" s="154" t="str">
        <f t="shared" ref="BH18" si="388">$B18&amp;BI$1</f>
        <v>1920545231</v>
      </c>
      <c r="BI18" s="154">
        <f>SUMIF('All 39SD Disbursements'!$F:$F,BH18,'All 39SD Disbursements'!$G:$G)</f>
        <v>0</v>
      </c>
      <c r="BJ18" s="154" t="str">
        <f t="shared" ref="BJ18" si="389">$B18&amp;BK$1</f>
        <v>1920545261</v>
      </c>
      <c r="BK18" s="154">
        <f>SUMIF('All 39SD Disbursements'!$F:$F,BJ18,'All 39SD Disbursements'!$G:$G)</f>
        <v>0</v>
      </c>
      <c r="BL18" s="154">
        <f t="shared" si="27"/>
        <v>5764</v>
      </c>
      <c r="BM18" s="154">
        <f t="shared" si="28"/>
        <v>0</v>
      </c>
      <c r="BN18" s="154">
        <f t="shared" si="29"/>
        <v>0</v>
      </c>
      <c r="BO18" s="143"/>
    </row>
    <row r="19" spans="1:67" x14ac:dyDescent="0.2">
      <c r="A19" s="148" t="s">
        <v>27</v>
      </c>
      <c r="B19" s="149" t="s">
        <v>97</v>
      </c>
      <c r="C19" s="148" t="s">
        <v>98</v>
      </c>
      <c r="D19" s="150">
        <f>VLOOKUP(B19,'21-22 Allocation'!A:C,3,FALSE)</f>
        <v>39096</v>
      </c>
      <c r="E19" s="150">
        <v>0</v>
      </c>
      <c r="F19" s="150">
        <f t="shared" si="0"/>
        <v>39096</v>
      </c>
      <c r="G19" s="150">
        <f>-SUMIF('All 39SD Disbursements'!A:A,Recon!A:A,'All 39SD Disbursements'!G:G)</f>
        <v>0</v>
      </c>
      <c r="H19" s="150" t="str">
        <f t="shared" si="1"/>
        <v>2102044440</v>
      </c>
      <c r="I19" s="150">
        <f>SUMIF('All 39SD Disbursements'!$F:$F,H19,'All 39SD Disbursements'!$G:$G)</f>
        <v>0</v>
      </c>
      <c r="J19" s="150" t="str">
        <f t="shared" si="1"/>
        <v>2102044470</v>
      </c>
      <c r="K19" s="150">
        <f>SUMIF('All 39SD Disbursements'!$F:$F,J19,'All 39SD Disbursements'!$G:$G)</f>
        <v>0</v>
      </c>
      <c r="L19" s="150" t="str">
        <f t="shared" ref="L19" si="390">$B19&amp;M$1</f>
        <v>2102044501</v>
      </c>
      <c r="M19" s="150">
        <f>SUMIF('All 39SD Disbursements'!$F:$F,L19,'All 39SD Disbursements'!$G:$G)</f>
        <v>0</v>
      </c>
      <c r="N19" s="150" t="str">
        <f t="shared" ref="N19" si="391">$B19&amp;O$1</f>
        <v>2102044531</v>
      </c>
      <c r="O19" s="150">
        <f>SUMIF('All 39SD Disbursements'!$F:$F,N19,'All 39SD Disbursements'!$G:$G)</f>
        <v>0</v>
      </c>
      <c r="P19" s="150" t="str">
        <f t="shared" si="4"/>
        <v>2102044562</v>
      </c>
      <c r="Q19" s="150">
        <f>SUMIF('All 39SD Disbursements'!$F:$F,P19,'All 39SD Disbursements'!$G:$G)</f>
        <v>0</v>
      </c>
      <c r="R19" s="150" t="str">
        <f t="shared" ref="R19" si="392">$B19&amp;S$1</f>
        <v>2102044593</v>
      </c>
      <c r="S19" s="150">
        <f>SUMIF('All 39SD Disbursements'!$F:$F,R19,'All 39SD Disbursements'!$G:$G)</f>
        <v>0</v>
      </c>
      <c r="T19" s="150" t="str">
        <f t="shared" ref="T19" si="393">$B19&amp;U$1</f>
        <v>2102044621</v>
      </c>
      <c r="U19" s="150">
        <f>SUMIF('All 39SD Disbursements'!$F:$F,T19,'All 39SD Disbursements'!$G:$G)</f>
        <v>0</v>
      </c>
      <c r="V19" s="150" t="str">
        <f t="shared" ref="V19" si="394">$B19&amp;W$1</f>
        <v>2102044652</v>
      </c>
      <c r="W19" s="150">
        <f>SUMIF('All 39SD Disbursements'!$F:$F,V19,'All 39SD Disbursements'!$G:$G)</f>
        <v>0</v>
      </c>
      <c r="X19" s="150" t="str">
        <f t="shared" ref="X19" si="395">$B19&amp;Y$1</f>
        <v>2102044682</v>
      </c>
      <c r="Y19" s="150">
        <f>SUMIF('All 39SD Disbursements'!$F:$F,X19,'All 39SD Disbursements'!$G:$G)</f>
        <v>0</v>
      </c>
      <c r="Z19" s="150" t="str">
        <f t="shared" ref="Z19" si="396">$B19&amp;AA$1</f>
        <v>2102044713</v>
      </c>
      <c r="AA19" s="150">
        <f>SUMIF('All 39SD Disbursements'!$F:$F,Z19,'All 39SD Disbursements'!$G:$G)</f>
        <v>0</v>
      </c>
      <c r="AB19" s="150" t="str">
        <f t="shared" ref="AB19" si="397">$B19&amp;AC$1</f>
        <v>2102044743</v>
      </c>
      <c r="AC19" s="150">
        <f>SUMIF('All 39SD Disbursements'!$F:$F,AB19,'All 39SD Disbursements'!$G:$G)</f>
        <v>0</v>
      </c>
      <c r="AD19" s="150" t="str">
        <f t="shared" ref="AD19" si="398">$B19&amp;AE$1</f>
        <v>2102044774</v>
      </c>
      <c r="AE19" s="150">
        <f>SUMIF('All 39SD Disbursements'!$F:$F,AD19,'All 39SD Disbursements'!$G:$G)</f>
        <v>0</v>
      </c>
      <c r="AF19" s="150" t="str">
        <f t="shared" ref="AF19" si="399">$B19&amp;AG$1</f>
        <v>2102044805</v>
      </c>
      <c r="AG19" s="150">
        <f>SUMIF('All 39SD Disbursements'!$F:$F,AF19,'All 39SD Disbursements'!$G:$G)</f>
        <v>0</v>
      </c>
      <c r="AH19" s="150" t="str">
        <f t="shared" ref="AH19" si="400">$B19&amp;AI$1</f>
        <v>2102044835</v>
      </c>
      <c r="AI19" s="150">
        <f>SUMIF('All 39SD Disbursements'!$F:$F,AH19,'All 39SD Disbursements'!$G:$G)</f>
        <v>0</v>
      </c>
      <c r="AJ19" s="150" t="str">
        <f t="shared" ref="AJ19" si="401">$B19&amp;AK$1</f>
        <v>2102044866</v>
      </c>
      <c r="AK19" s="150">
        <f>SUMIF('All 39SD Disbursements'!$F:$F,AJ19,'All 39SD Disbursements'!$G:$G)</f>
        <v>0</v>
      </c>
      <c r="AL19" s="150" t="str">
        <f t="shared" ref="AL19:AN19" si="402">$B19&amp;AM$1</f>
        <v>2102044896</v>
      </c>
      <c r="AM19" s="150">
        <f>SUMIF('All 39SD Disbursements'!$F:$F,AL19,'All 39SD Disbursements'!$G:$G)</f>
        <v>0</v>
      </c>
      <c r="AN19" s="150" t="str">
        <f t="shared" si="402"/>
        <v>2102044927</v>
      </c>
      <c r="AO19" s="150">
        <f>SUMIF('All 39SD Disbursements'!$F:$F,AN19,'All 39SD Disbursements'!$G:$G)</f>
        <v>0</v>
      </c>
      <c r="AP19" s="150" t="str">
        <f t="shared" ref="AP19" si="403">$B19&amp;AQ$1</f>
        <v>2102044958</v>
      </c>
      <c r="AQ19" s="150">
        <f>SUMIF('All 39SD Disbursements'!$F:$F,AP19,'All 39SD Disbursements'!$G:$G)</f>
        <v>0</v>
      </c>
      <c r="AR19" s="150" t="str">
        <f t="shared" ref="AR19" si="404">$B19&amp;AS$1</f>
        <v>2102044986</v>
      </c>
      <c r="AS19" s="150">
        <f>SUMIF('All 39SD Disbursements'!$F:$F,AR19,'All 39SD Disbursements'!$G:$G)</f>
        <v>0</v>
      </c>
      <c r="AT19" s="150" t="str">
        <f t="shared" ref="AT19" si="405">$B19&amp;AU$1</f>
        <v>2102045017</v>
      </c>
      <c r="AU19" s="150">
        <f>SUMIF('All 39SD Disbursements'!$F:$F,AT19,'All 39SD Disbursements'!$G:$G)</f>
        <v>0</v>
      </c>
      <c r="AV19" s="150" t="str">
        <f t="shared" ref="AV19" si="406">$B19&amp;AW$1</f>
        <v>2102045047</v>
      </c>
      <c r="AW19" s="150">
        <f>SUMIF('All 39SD Disbursements'!$F:$F,AV19,'All 39SD Disbursements'!$G:$G)</f>
        <v>0</v>
      </c>
      <c r="AX19" s="150" t="str">
        <f t="shared" ref="AX19" si="407">$B19&amp;AY$1</f>
        <v>2102045078</v>
      </c>
      <c r="AY19" s="150">
        <f>SUMIF('All 39SD Disbursements'!$F:$F,AX19,'All 39SD Disbursements'!$G:$G)</f>
        <v>0</v>
      </c>
      <c r="AZ19" s="150" t="str">
        <f t="shared" ref="AZ19" si="408">$B19&amp;BA$1</f>
        <v>2102045108</v>
      </c>
      <c r="BA19" s="150">
        <f>SUMIF('All 39SD Disbursements'!$F:$F,AZ19,'All 39SD Disbursements'!$G:$G)</f>
        <v>0</v>
      </c>
      <c r="BB19" s="150" t="str">
        <f t="shared" ref="BB19" si="409">$B19&amp;BC$1</f>
        <v>2102045139</v>
      </c>
      <c r="BC19" s="150">
        <f>SUMIF('All 39SD Disbursements'!$F:$F,BB19,'All 39SD Disbursements'!$G:$G)</f>
        <v>0</v>
      </c>
      <c r="BD19" s="150" t="str">
        <f t="shared" ref="BD19" si="410">$B19&amp;BE$1</f>
        <v>2102045170</v>
      </c>
      <c r="BE19" s="150">
        <f>SUMIF('All 39SD Disbursements'!$F:$F,BD19,'All 39SD Disbursements'!$G:$G)</f>
        <v>0</v>
      </c>
      <c r="BF19" s="150" t="str">
        <f t="shared" ref="BF19" si="411">$B19&amp;BG$1</f>
        <v>2102045200</v>
      </c>
      <c r="BG19" s="150">
        <f>SUMIF('All 39SD Disbursements'!$F:$F,BF19,'All 39SD Disbursements'!$G:$G)</f>
        <v>0</v>
      </c>
      <c r="BH19" s="150" t="str">
        <f t="shared" ref="BH19" si="412">$B19&amp;BI$1</f>
        <v>2102045231</v>
      </c>
      <c r="BI19" s="150">
        <f>SUMIF('All 39SD Disbursements'!$F:$F,BH19,'All 39SD Disbursements'!$G:$G)</f>
        <v>0</v>
      </c>
      <c r="BJ19" s="150" t="str">
        <f t="shared" ref="BJ19" si="413">$B19&amp;BK$1</f>
        <v>2102045261</v>
      </c>
      <c r="BK19" s="150">
        <f>SUMIF('All 39SD Disbursements'!$F:$F,BJ19,'All 39SD Disbursements'!$G:$G)</f>
        <v>0</v>
      </c>
      <c r="BL19" s="150">
        <f t="shared" si="27"/>
        <v>0</v>
      </c>
      <c r="BM19" s="150">
        <f t="shared" si="28"/>
        <v>39096</v>
      </c>
      <c r="BN19" s="151">
        <f t="shared" si="29"/>
        <v>39096</v>
      </c>
    </row>
    <row r="20" spans="1:67" s="147" customFormat="1" x14ac:dyDescent="0.2">
      <c r="A20" s="152" t="s">
        <v>58</v>
      </c>
      <c r="B20" s="153" t="s">
        <v>99</v>
      </c>
      <c r="C20" s="152" t="s">
        <v>100</v>
      </c>
      <c r="D20" s="154">
        <f>VLOOKUP(B20,'21-22 Allocation'!A:C,3,FALSE)</f>
        <v>27038</v>
      </c>
      <c r="E20" s="154">
        <v>0</v>
      </c>
      <c r="F20" s="154">
        <f t="shared" si="0"/>
        <v>27038</v>
      </c>
      <c r="G20" s="154">
        <f>-SUMIF('All 39SD Disbursements'!A:A,Recon!A:A,'All 39SD Disbursements'!G:G)</f>
        <v>0</v>
      </c>
      <c r="H20" s="154" t="str">
        <f t="shared" si="1"/>
        <v>2103044440</v>
      </c>
      <c r="I20" s="154">
        <f>SUMIF('All 39SD Disbursements'!$F:$F,H20,'All 39SD Disbursements'!$G:$G)</f>
        <v>0</v>
      </c>
      <c r="J20" s="154" t="str">
        <f t="shared" si="1"/>
        <v>2103044470</v>
      </c>
      <c r="K20" s="154">
        <f>SUMIF('All 39SD Disbursements'!$F:$F,J20,'All 39SD Disbursements'!$G:$G)</f>
        <v>0</v>
      </c>
      <c r="L20" s="154" t="str">
        <f t="shared" ref="L20" si="414">$B20&amp;M$1</f>
        <v>2103044501</v>
      </c>
      <c r="M20" s="154">
        <f>SUMIF('All 39SD Disbursements'!$F:$F,L20,'All 39SD Disbursements'!$G:$G)</f>
        <v>0</v>
      </c>
      <c r="N20" s="154" t="str">
        <f t="shared" ref="N20" si="415">$B20&amp;O$1</f>
        <v>2103044531</v>
      </c>
      <c r="O20" s="154">
        <f>SUMIF('All 39SD Disbursements'!$F:$F,N20,'All 39SD Disbursements'!$G:$G)</f>
        <v>0</v>
      </c>
      <c r="P20" s="154" t="str">
        <f t="shared" si="4"/>
        <v>2103044562</v>
      </c>
      <c r="Q20" s="154">
        <f>SUMIF('All 39SD Disbursements'!$F:$F,P20,'All 39SD Disbursements'!$G:$G)</f>
        <v>0</v>
      </c>
      <c r="R20" s="154" t="str">
        <f t="shared" ref="R20" si="416">$B20&amp;S$1</f>
        <v>2103044593</v>
      </c>
      <c r="S20" s="154">
        <f>SUMIF('All 39SD Disbursements'!$F:$F,R20,'All 39SD Disbursements'!$G:$G)</f>
        <v>0</v>
      </c>
      <c r="T20" s="154" t="str">
        <f t="shared" ref="T20" si="417">$B20&amp;U$1</f>
        <v>2103044621</v>
      </c>
      <c r="U20" s="154">
        <f>SUMIF('All 39SD Disbursements'!$F:$F,T20,'All 39SD Disbursements'!$G:$G)</f>
        <v>0</v>
      </c>
      <c r="V20" s="154" t="str">
        <f t="shared" ref="V20" si="418">$B20&amp;W$1</f>
        <v>2103044652</v>
      </c>
      <c r="W20" s="154">
        <f>SUMIF('All 39SD Disbursements'!$F:$F,V20,'All 39SD Disbursements'!$G:$G)</f>
        <v>0</v>
      </c>
      <c r="X20" s="154" t="str">
        <f t="shared" ref="X20" si="419">$B20&amp;Y$1</f>
        <v>2103044682</v>
      </c>
      <c r="Y20" s="154">
        <f>SUMIF('All 39SD Disbursements'!$F:$F,X20,'All 39SD Disbursements'!$G:$G)</f>
        <v>0</v>
      </c>
      <c r="Z20" s="154" t="str">
        <f t="shared" ref="Z20" si="420">$B20&amp;AA$1</f>
        <v>2103044713</v>
      </c>
      <c r="AA20" s="154">
        <f>SUMIF('All 39SD Disbursements'!$F:$F,Z20,'All 39SD Disbursements'!$G:$G)</f>
        <v>0</v>
      </c>
      <c r="AB20" s="154" t="str">
        <f t="shared" ref="AB20" si="421">$B20&amp;AC$1</f>
        <v>2103044743</v>
      </c>
      <c r="AC20" s="154">
        <f>SUMIF('All 39SD Disbursements'!$F:$F,AB20,'All 39SD Disbursements'!$G:$G)</f>
        <v>0</v>
      </c>
      <c r="AD20" s="154" t="str">
        <f t="shared" ref="AD20" si="422">$B20&amp;AE$1</f>
        <v>2103044774</v>
      </c>
      <c r="AE20" s="154">
        <f>SUMIF('All 39SD Disbursements'!$F:$F,AD20,'All 39SD Disbursements'!$G:$G)</f>
        <v>0</v>
      </c>
      <c r="AF20" s="154" t="str">
        <f t="shared" ref="AF20" si="423">$B20&amp;AG$1</f>
        <v>2103044805</v>
      </c>
      <c r="AG20" s="154">
        <f>SUMIF('All 39SD Disbursements'!$F:$F,AF20,'All 39SD Disbursements'!$G:$G)</f>
        <v>0</v>
      </c>
      <c r="AH20" s="154" t="str">
        <f t="shared" ref="AH20" si="424">$B20&amp;AI$1</f>
        <v>2103044835</v>
      </c>
      <c r="AI20" s="154">
        <f>SUMIF('All 39SD Disbursements'!$F:$F,AH20,'All 39SD Disbursements'!$G:$G)</f>
        <v>0</v>
      </c>
      <c r="AJ20" s="154" t="str">
        <f t="shared" ref="AJ20" si="425">$B20&amp;AK$1</f>
        <v>2103044866</v>
      </c>
      <c r="AK20" s="154">
        <f>SUMIF('All 39SD Disbursements'!$F:$F,AJ20,'All 39SD Disbursements'!$G:$G)</f>
        <v>0</v>
      </c>
      <c r="AL20" s="154" t="str">
        <f t="shared" ref="AL20:AN20" si="426">$B20&amp;AM$1</f>
        <v>2103044896</v>
      </c>
      <c r="AM20" s="154">
        <f>SUMIF('All 39SD Disbursements'!$F:$F,AL20,'All 39SD Disbursements'!$G:$G)</f>
        <v>0</v>
      </c>
      <c r="AN20" s="154" t="str">
        <f t="shared" si="426"/>
        <v>2103044927</v>
      </c>
      <c r="AO20" s="154">
        <f>SUMIF('All 39SD Disbursements'!$F:$F,AN20,'All 39SD Disbursements'!$G:$G)</f>
        <v>0</v>
      </c>
      <c r="AP20" s="154" t="str">
        <f t="shared" ref="AP20" si="427">$B20&amp;AQ$1</f>
        <v>2103044958</v>
      </c>
      <c r="AQ20" s="154">
        <f>SUMIF('All 39SD Disbursements'!$F:$F,AP20,'All 39SD Disbursements'!$G:$G)</f>
        <v>0</v>
      </c>
      <c r="AR20" s="154" t="str">
        <f t="shared" ref="AR20" si="428">$B20&amp;AS$1</f>
        <v>2103044986</v>
      </c>
      <c r="AS20" s="154">
        <f>SUMIF('All 39SD Disbursements'!$F:$F,AR20,'All 39SD Disbursements'!$G:$G)</f>
        <v>0</v>
      </c>
      <c r="AT20" s="154" t="str">
        <f t="shared" ref="AT20" si="429">$B20&amp;AU$1</f>
        <v>2103045017</v>
      </c>
      <c r="AU20" s="154">
        <f>SUMIF('All 39SD Disbursements'!$F:$F,AT20,'All 39SD Disbursements'!$G:$G)</f>
        <v>0</v>
      </c>
      <c r="AV20" s="154" t="str">
        <f t="shared" ref="AV20" si="430">$B20&amp;AW$1</f>
        <v>2103045047</v>
      </c>
      <c r="AW20" s="154">
        <f>SUMIF('All 39SD Disbursements'!$F:$F,AV20,'All 39SD Disbursements'!$G:$G)</f>
        <v>0</v>
      </c>
      <c r="AX20" s="154" t="str">
        <f t="shared" ref="AX20" si="431">$B20&amp;AY$1</f>
        <v>2103045078</v>
      </c>
      <c r="AY20" s="154">
        <f>SUMIF('All 39SD Disbursements'!$F:$F,AX20,'All 39SD Disbursements'!$G:$G)</f>
        <v>0</v>
      </c>
      <c r="AZ20" s="154" t="str">
        <f t="shared" ref="AZ20" si="432">$B20&amp;BA$1</f>
        <v>2103045108</v>
      </c>
      <c r="BA20" s="154">
        <f>SUMIF('All 39SD Disbursements'!$F:$F,AZ20,'All 39SD Disbursements'!$G:$G)</f>
        <v>0</v>
      </c>
      <c r="BB20" s="154" t="str">
        <f t="shared" ref="BB20" si="433">$B20&amp;BC$1</f>
        <v>2103045139</v>
      </c>
      <c r="BC20" s="154">
        <f>SUMIF('All 39SD Disbursements'!$F:$F,BB20,'All 39SD Disbursements'!$G:$G)</f>
        <v>0</v>
      </c>
      <c r="BD20" s="154" t="str">
        <f t="shared" ref="BD20" si="434">$B20&amp;BE$1</f>
        <v>2103045170</v>
      </c>
      <c r="BE20" s="154">
        <f>SUMIF('All 39SD Disbursements'!$F:$F,BD20,'All 39SD Disbursements'!$G:$G)</f>
        <v>0</v>
      </c>
      <c r="BF20" s="154" t="str">
        <f t="shared" ref="BF20" si="435">$B20&amp;BG$1</f>
        <v>2103045200</v>
      </c>
      <c r="BG20" s="154">
        <f>SUMIF('All 39SD Disbursements'!$F:$F,BF20,'All 39SD Disbursements'!$G:$G)</f>
        <v>0</v>
      </c>
      <c r="BH20" s="154" t="str">
        <f t="shared" ref="BH20" si="436">$B20&amp;BI$1</f>
        <v>2103045231</v>
      </c>
      <c r="BI20" s="154">
        <f>SUMIF('All 39SD Disbursements'!$F:$F,BH20,'All 39SD Disbursements'!$G:$G)</f>
        <v>0</v>
      </c>
      <c r="BJ20" s="154" t="str">
        <f t="shared" ref="BJ20" si="437">$B20&amp;BK$1</f>
        <v>2103045261</v>
      </c>
      <c r="BK20" s="154">
        <f>SUMIF('All 39SD Disbursements'!$F:$F,BJ20,'All 39SD Disbursements'!$G:$G)</f>
        <v>0</v>
      </c>
      <c r="BL20" s="154">
        <f t="shared" si="27"/>
        <v>0</v>
      </c>
      <c r="BM20" s="154">
        <f t="shared" si="28"/>
        <v>27038</v>
      </c>
      <c r="BN20" s="154">
        <f t="shared" si="29"/>
        <v>27038</v>
      </c>
      <c r="BO20" s="143"/>
    </row>
    <row r="21" spans="1:67" x14ac:dyDescent="0.2">
      <c r="A21" s="148" t="s">
        <v>24</v>
      </c>
      <c r="B21" s="149" t="s">
        <v>101</v>
      </c>
      <c r="C21" s="148" t="s">
        <v>102</v>
      </c>
      <c r="D21" s="150">
        <f>VLOOKUP(B21,'21-22 Allocation'!A:C,3,FALSE)</f>
        <v>23310</v>
      </c>
      <c r="E21" s="150">
        <v>0</v>
      </c>
      <c r="F21" s="150">
        <f t="shared" si="0"/>
        <v>23310</v>
      </c>
      <c r="G21" s="150">
        <f>-SUMIF('All 39SD Disbursements'!A:A,Recon!A:A,'All 39SD Disbursements'!G:G)</f>
        <v>-12323</v>
      </c>
      <c r="H21" s="150" t="str">
        <f t="shared" si="1"/>
        <v>2104044440</v>
      </c>
      <c r="I21" s="150">
        <f>SUMIF('All 39SD Disbursements'!$F:$F,H21,'All 39SD Disbursements'!$G:$G)</f>
        <v>0</v>
      </c>
      <c r="J21" s="150" t="str">
        <f t="shared" si="1"/>
        <v>2104044470</v>
      </c>
      <c r="K21" s="150">
        <f>SUMIF('All 39SD Disbursements'!$F:$F,J21,'All 39SD Disbursements'!$G:$G)</f>
        <v>0</v>
      </c>
      <c r="L21" s="150" t="str">
        <f t="shared" ref="L21" si="438">$B21&amp;M$1</f>
        <v>2104044501</v>
      </c>
      <c r="M21" s="150">
        <f>SUMIF('All 39SD Disbursements'!$F:$F,L21,'All 39SD Disbursements'!$G:$G)</f>
        <v>3038</v>
      </c>
      <c r="N21" s="150" t="str">
        <f t="shared" ref="N21" si="439">$B21&amp;O$1</f>
        <v>2104044531</v>
      </c>
      <c r="O21" s="150">
        <f>SUMIF('All 39SD Disbursements'!$F:$F,N21,'All 39SD Disbursements'!$G:$G)</f>
        <v>0</v>
      </c>
      <c r="P21" s="150" t="str">
        <f t="shared" si="4"/>
        <v>2104044562</v>
      </c>
      <c r="Q21" s="150">
        <f>SUMIF('All 39SD Disbursements'!$F:$F,P21,'All 39SD Disbursements'!$G:$G)</f>
        <v>0</v>
      </c>
      <c r="R21" s="150" t="str">
        <f t="shared" ref="R21" si="440">$B21&amp;S$1</f>
        <v>2104044593</v>
      </c>
      <c r="S21" s="150">
        <f>SUMIF('All 39SD Disbursements'!$F:$F,R21,'All 39SD Disbursements'!$G:$G)</f>
        <v>1859</v>
      </c>
      <c r="T21" s="150" t="str">
        <f t="shared" ref="T21" si="441">$B21&amp;U$1</f>
        <v>2104044621</v>
      </c>
      <c r="U21" s="150">
        <f>SUMIF('All 39SD Disbursements'!$F:$F,T21,'All 39SD Disbursements'!$G:$G)</f>
        <v>3713</v>
      </c>
      <c r="V21" s="150" t="str">
        <f t="shared" ref="V21" si="442">$B21&amp;W$1</f>
        <v>2104044652</v>
      </c>
      <c r="W21" s="150">
        <f>SUMIF('All 39SD Disbursements'!$F:$F,V21,'All 39SD Disbursements'!$G:$G)</f>
        <v>0</v>
      </c>
      <c r="X21" s="150" t="str">
        <f t="shared" ref="X21" si="443">$B21&amp;Y$1</f>
        <v>2104044682</v>
      </c>
      <c r="Y21" s="150">
        <f>SUMIF('All 39SD Disbursements'!$F:$F,X21,'All 39SD Disbursements'!$G:$G)</f>
        <v>3713</v>
      </c>
      <c r="Z21" s="150" t="str">
        <f t="shared" ref="Z21" si="444">$B21&amp;AA$1</f>
        <v>2104044713</v>
      </c>
      <c r="AA21" s="150">
        <f>SUMIF('All 39SD Disbursements'!$F:$F,Z21,'All 39SD Disbursements'!$G:$G)</f>
        <v>0</v>
      </c>
      <c r="AB21" s="150" t="str">
        <f t="shared" ref="AB21" si="445">$B21&amp;AC$1</f>
        <v>2104044743</v>
      </c>
      <c r="AC21" s="150">
        <f>SUMIF('All 39SD Disbursements'!$F:$F,AB21,'All 39SD Disbursements'!$G:$G)</f>
        <v>0</v>
      </c>
      <c r="AD21" s="150" t="str">
        <f t="shared" ref="AD21" si="446">$B21&amp;AE$1</f>
        <v>2104044774</v>
      </c>
      <c r="AE21" s="150">
        <f>SUMIF('All 39SD Disbursements'!$F:$F,AD21,'All 39SD Disbursements'!$G:$G)</f>
        <v>0</v>
      </c>
      <c r="AF21" s="150" t="str">
        <f t="shared" ref="AF21" si="447">$B21&amp;AG$1</f>
        <v>2104044805</v>
      </c>
      <c r="AG21" s="150">
        <f>SUMIF('All 39SD Disbursements'!$F:$F,AF21,'All 39SD Disbursements'!$G:$G)</f>
        <v>0</v>
      </c>
      <c r="AH21" s="150" t="str">
        <f t="shared" ref="AH21" si="448">$B21&amp;AI$1</f>
        <v>2104044835</v>
      </c>
      <c r="AI21" s="150">
        <f>SUMIF('All 39SD Disbursements'!$F:$F,AH21,'All 39SD Disbursements'!$G:$G)</f>
        <v>0</v>
      </c>
      <c r="AJ21" s="150" t="str">
        <f t="shared" ref="AJ21" si="449">$B21&amp;AK$1</f>
        <v>2104044866</v>
      </c>
      <c r="AK21" s="150">
        <f>SUMIF('All 39SD Disbursements'!$F:$F,AJ21,'All 39SD Disbursements'!$G:$G)</f>
        <v>0</v>
      </c>
      <c r="AL21" s="150" t="str">
        <f t="shared" ref="AL21:AN21" si="450">$B21&amp;AM$1</f>
        <v>2104044896</v>
      </c>
      <c r="AM21" s="150">
        <f>SUMIF('All 39SD Disbursements'!$F:$F,AL21,'All 39SD Disbursements'!$G:$G)</f>
        <v>0</v>
      </c>
      <c r="AN21" s="150" t="str">
        <f t="shared" si="450"/>
        <v>2104044927</v>
      </c>
      <c r="AO21" s="150">
        <f>SUMIF('All 39SD Disbursements'!$F:$F,AN21,'All 39SD Disbursements'!$G:$G)</f>
        <v>0</v>
      </c>
      <c r="AP21" s="150" t="str">
        <f t="shared" ref="AP21" si="451">$B21&amp;AQ$1</f>
        <v>2104044958</v>
      </c>
      <c r="AQ21" s="150">
        <f>SUMIF('All 39SD Disbursements'!$F:$F,AP21,'All 39SD Disbursements'!$G:$G)</f>
        <v>0</v>
      </c>
      <c r="AR21" s="150" t="str">
        <f t="shared" ref="AR21" si="452">$B21&amp;AS$1</f>
        <v>2104044986</v>
      </c>
      <c r="AS21" s="150">
        <f>SUMIF('All 39SD Disbursements'!$F:$F,AR21,'All 39SD Disbursements'!$G:$G)</f>
        <v>0</v>
      </c>
      <c r="AT21" s="150" t="str">
        <f t="shared" ref="AT21" si="453">$B21&amp;AU$1</f>
        <v>2104045017</v>
      </c>
      <c r="AU21" s="150">
        <f>SUMIF('All 39SD Disbursements'!$F:$F,AT21,'All 39SD Disbursements'!$G:$G)</f>
        <v>0</v>
      </c>
      <c r="AV21" s="150" t="str">
        <f t="shared" ref="AV21" si="454">$B21&amp;AW$1</f>
        <v>2104045047</v>
      </c>
      <c r="AW21" s="150">
        <f>SUMIF('All 39SD Disbursements'!$F:$F,AV21,'All 39SD Disbursements'!$G:$G)</f>
        <v>0</v>
      </c>
      <c r="AX21" s="150" t="str">
        <f t="shared" ref="AX21" si="455">$B21&amp;AY$1</f>
        <v>2104045078</v>
      </c>
      <c r="AY21" s="150">
        <f>SUMIF('All 39SD Disbursements'!$F:$F,AX21,'All 39SD Disbursements'!$G:$G)</f>
        <v>0</v>
      </c>
      <c r="AZ21" s="150" t="str">
        <f t="shared" ref="AZ21" si="456">$B21&amp;BA$1</f>
        <v>2104045108</v>
      </c>
      <c r="BA21" s="150">
        <f>SUMIF('All 39SD Disbursements'!$F:$F,AZ21,'All 39SD Disbursements'!$G:$G)</f>
        <v>0</v>
      </c>
      <c r="BB21" s="150" t="str">
        <f t="shared" ref="BB21" si="457">$B21&amp;BC$1</f>
        <v>2104045139</v>
      </c>
      <c r="BC21" s="150">
        <f>SUMIF('All 39SD Disbursements'!$F:$F,BB21,'All 39SD Disbursements'!$G:$G)</f>
        <v>0</v>
      </c>
      <c r="BD21" s="150" t="str">
        <f t="shared" ref="BD21" si="458">$B21&amp;BE$1</f>
        <v>2104045170</v>
      </c>
      <c r="BE21" s="150">
        <f>SUMIF('All 39SD Disbursements'!$F:$F,BD21,'All 39SD Disbursements'!$G:$G)</f>
        <v>0</v>
      </c>
      <c r="BF21" s="150" t="str">
        <f t="shared" ref="BF21" si="459">$B21&amp;BG$1</f>
        <v>2104045200</v>
      </c>
      <c r="BG21" s="150">
        <f>SUMIF('All 39SD Disbursements'!$F:$F,BF21,'All 39SD Disbursements'!$G:$G)</f>
        <v>0</v>
      </c>
      <c r="BH21" s="150" t="str">
        <f t="shared" ref="BH21" si="460">$B21&amp;BI$1</f>
        <v>2104045231</v>
      </c>
      <c r="BI21" s="150">
        <f>SUMIF('All 39SD Disbursements'!$F:$F,BH21,'All 39SD Disbursements'!$G:$G)</f>
        <v>0</v>
      </c>
      <c r="BJ21" s="150" t="str">
        <f t="shared" ref="BJ21" si="461">$B21&amp;BK$1</f>
        <v>2104045261</v>
      </c>
      <c r="BK21" s="150">
        <f>SUMIF('All 39SD Disbursements'!$F:$F,BJ21,'All 39SD Disbursements'!$G:$G)</f>
        <v>0</v>
      </c>
      <c r="BL21" s="150">
        <f t="shared" si="27"/>
        <v>12323</v>
      </c>
      <c r="BM21" s="150">
        <f t="shared" si="28"/>
        <v>10987</v>
      </c>
      <c r="BN21" s="151">
        <f t="shared" si="29"/>
        <v>10987</v>
      </c>
    </row>
    <row r="22" spans="1:67" s="147" customFormat="1" x14ac:dyDescent="0.2">
      <c r="A22" s="152" t="s">
        <v>15</v>
      </c>
      <c r="B22" s="153" t="s">
        <v>103</v>
      </c>
      <c r="C22" s="152" t="s">
        <v>104</v>
      </c>
      <c r="D22" s="154">
        <f>VLOOKUP(B22,'21-22 Allocation'!A:C,3,FALSE)</f>
        <v>83746</v>
      </c>
      <c r="E22" s="154">
        <v>0</v>
      </c>
      <c r="F22" s="154">
        <f t="shared" si="0"/>
        <v>83746</v>
      </c>
      <c r="G22" s="154">
        <f>-SUMIF('All 39SD Disbursements'!A:A,Recon!A:A,'All 39SD Disbursements'!G:G)</f>
        <v>-35261.46</v>
      </c>
      <c r="H22" s="154" t="str">
        <f t="shared" si="1"/>
        <v>2105044440</v>
      </c>
      <c r="I22" s="154">
        <f>SUMIF('All 39SD Disbursements'!$F:$F,H22,'All 39SD Disbursements'!$G:$G)</f>
        <v>0</v>
      </c>
      <c r="J22" s="154" t="str">
        <f t="shared" si="1"/>
        <v>2105044470</v>
      </c>
      <c r="K22" s="154">
        <f>SUMIF('All 39SD Disbursements'!$F:$F,J22,'All 39SD Disbursements'!$G:$G)</f>
        <v>0</v>
      </c>
      <c r="L22" s="154" t="str">
        <f t="shared" ref="L22" si="462">$B22&amp;M$1</f>
        <v>2105044501</v>
      </c>
      <c r="M22" s="154">
        <f>SUMIF('All 39SD Disbursements'!$F:$F,L22,'All 39SD Disbursements'!$G:$G)</f>
        <v>0</v>
      </c>
      <c r="N22" s="154" t="str">
        <f t="shared" ref="N22" si="463">$B22&amp;O$1</f>
        <v>2105044531</v>
      </c>
      <c r="O22" s="154">
        <f>SUMIF('All 39SD Disbursements'!$F:$F,N22,'All 39SD Disbursements'!$G:$G)</f>
        <v>0</v>
      </c>
      <c r="P22" s="154" t="str">
        <f t="shared" si="4"/>
        <v>2105044562</v>
      </c>
      <c r="Q22" s="154">
        <f>SUMIF('All 39SD Disbursements'!$F:$F,P22,'All 39SD Disbursements'!$G:$G)</f>
        <v>0</v>
      </c>
      <c r="R22" s="154" t="str">
        <f t="shared" ref="R22" si="464">$B22&amp;S$1</f>
        <v>2105044593</v>
      </c>
      <c r="S22" s="154">
        <f>SUMIF('All 39SD Disbursements'!$F:$F,R22,'All 39SD Disbursements'!$G:$G)</f>
        <v>0</v>
      </c>
      <c r="T22" s="154" t="str">
        <f t="shared" ref="T22" si="465">$B22&amp;U$1</f>
        <v>2105044621</v>
      </c>
      <c r="U22" s="154">
        <f>SUMIF('All 39SD Disbursements'!$F:$F,T22,'All 39SD Disbursements'!$G:$G)</f>
        <v>16944.189999999999</v>
      </c>
      <c r="V22" s="154" t="str">
        <f t="shared" ref="V22" si="466">$B22&amp;W$1</f>
        <v>2105044652</v>
      </c>
      <c r="W22" s="154">
        <f>SUMIF('All 39SD Disbursements'!$F:$F,V22,'All 39SD Disbursements'!$G:$G)</f>
        <v>0</v>
      </c>
      <c r="X22" s="154" t="str">
        <f t="shared" ref="X22" si="467">$B22&amp;Y$1</f>
        <v>2105044682</v>
      </c>
      <c r="Y22" s="154">
        <f>SUMIF('All 39SD Disbursements'!$F:$F,X22,'All 39SD Disbursements'!$G:$G)</f>
        <v>18317.27</v>
      </c>
      <c r="Z22" s="154" t="str">
        <f t="shared" ref="Z22" si="468">$B22&amp;AA$1</f>
        <v>2105044713</v>
      </c>
      <c r="AA22" s="154">
        <f>SUMIF('All 39SD Disbursements'!$F:$F,Z22,'All 39SD Disbursements'!$G:$G)</f>
        <v>0</v>
      </c>
      <c r="AB22" s="154" t="str">
        <f t="shared" ref="AB22" si="469">$B22&amp;AC$1</f>
        <v>2105044743</v>
      </c>
      <c r="AC22" s="154">
        <f>SUMIF('All 39SD Disbursements'!$F:$F,AB22,'All 39SD Disbursements'!$G:$G)</f>
        <v>0</v>
      </c>
      <c r="AD22" s="154" t="str">
        <f t="shared" ref="AD22" si="470">$B22&amp;AE$1</f>
        <v>2105044774</v>
      </c>
      <c r="AE22" s="154">
        <f>SUMIF('All 39SD Disbursements'!$F:$F,AD22,'All 39SD Disbursements'!$G:$G)</f>
        <v>0</v>
      </c>
      <c r="AF22" s="154" t="str">
        <f t="shared" ref="AF22" si="471">$B22&amp;AG$1</f>
        <v>2105044805</v>
      </c>
      <c r="AG22" s="154">
        <f>SUMIF('All 39SD Disbursements'!$F:$F,AF22,'All 39SD Disbursements'!$G:$G)</f>
        <v>0</v>
      </c>
      <c r="AH22" s="154" t="str">
        <f t="shared" ref="AH22" si="472">$B22&amp;AI$1</f>
        <v>2105044835</v>
      </c>
      <c r="AI22" s="154">
        <f>SUMIF('All 39SD Disbursements'!$F:$F,AH22,'All 39SD Disbursements'!$G:$G)</f>
        <v>0</v>
      </c>
      <c r="AJ22" s="154" t="str">
        <f t="shared" ref="AJ22" si="473">$B22&amp;AK$1</f>
        <v>2105044866</v>
      </c>
      <c r="AK22" s="154">
        <f>SUMIF('All 39SD Disbursements'!$F:$F,AJ22,'All 39SD Disbursements'!$G:$G)</f>
        <v>0</v>
      </c>
      <c r="AL22" s="154" t="str">
        <f t="shared" ref="AL22:AN22" si="474">$B22&amp;AM$1</f>
        <v>2105044896</v>
      </c>
      <c r="AM22" s="154">
        <f>SUMIF('All 39SD Disbursements'!$F:$F,AL22,'All 39SD Disbursements'!$G:$G)</f>
        <v>0</v>
      </c>
      <c r="AN22" s="154" t="str">
        <f t="shared" si="474"/>
        <v>2105044927</v>
      </c>
      <c r="AO22" s="154">
        <f>SUMIF('All 39SD Disbursements'!$F:$F,AN22,'All 39SD Disbursements'!$G:$G)</f>
        <v>0</v>
      </c>
      <c r="AP22" s="154" t="str">
        <f t="shared" ref="AP22" si="475">$B22&amp;AQ$1</f>
        <v>2105044958</v>
      </c>
      <c r="AQ22" s="154">
        <f>SUMIF('All 39SD Disbursements'!$F:$F,AP22,'All 39SD Disbursements'!$G:$G)</f>
        <v>0</v>
      </c>
      <c r="AR22" s="154" t="str">
        <f t="shared" ref="AR22" si="476">$B22&amp;AS$1</f>
        <v>2105044986</v>
      </c>
      <c r="AS22" s="154">
        <f>SUMIF('All 39SD Disbursements'!$F:$F,AR22,'All 39SD Disbursements'!$G:$G)</f>
        <v>0</v>
      </c>
      <c r="AT22" s="154" t="str">
        <f t="shared" ref="AT22" si="477">$B22&amp;AU$1</f>
        <v>2105045017</v>
      </c>
      <c r="AU22" s="154">
        <f>SUMIF('All 39SD Disbursements'!$F:$F,AT22,'All 39SD Disbursements'!$G:$G)</f>
        <v>0</v>
      </c>
      <c r="AV22" s="154" t="str">
        <f t="shared" ref="AV22" si="478">$B22&amp;AW$1</f>
        <v>2105045047</v>
      </c>
      <c r="AW22" s="154">
        <f>SUMIF('All 39SD Disbursements'!$F:$F,AV22,'All 39SD Disbursements'!$G:$G)</f>
        <v>0</v>
      </c>
      <c r="AX22" s="154" t="str">
        <f t="shared" ref="AX22" si="479">$B22&amp;AY$1</f>
        <v>2105045078</v>
      </c>
      <c r="AY22" s="154">
        <f>SUMIF('All 39SD Disbursements'!$F:$F,AX22,'All 39SD Disbursements'!$G:$G)</f>
        <v>0</v>
      </c>
      <c r="AZ22" s="154" t="str">
        <f t="shared" ref="AZ22" si="480">$B22&amp;BA$1</f>
        <v>2105045108</v>
      </c>
      <c r="BA22" s="154">
        <f>SUMIF('All 39SD Disbursements'!$F:$F,AZ22,'All 39SD Disbursements'!$G:$G)</f>
        <v>0</v>
      </c>
      <c r="BB22" s="154" t="str">
        <f t="shared" ref="BB22" si="481">$B22&amp;BC$1</f>
        <v>2105045139</v>
      </c>
      <c r="BC22" s="154">
        <f>SUMIF('All 39SD Disbursements'!$F:$F,BB22,'All 39SD Disbursements'!$G:$G)</f>
        <v>0</v>
      </c>
      <c r="BD22" s="154" t="str">
        <f t="shared" ref="BD22" si="482">$B22&amp;BE$1</f>
        <v>2105045170</v>
      </c>
      <c r="BE22" s="154">
        <f>SUMIF('All 39SD Disbursements'!$F:$F,BD22,'All 39SD Disbursements'!$G:$G)</f>
        <v>0</v>
      </c>
      <c r="BF22" s="154" t="str">
        <f t="shared" ref="BF22" si="483">$B22&amp;BG$1</f>
        <v>2105045200</v>
      </c>
      <c r="BG22" s="154">
        <f>SUMIF('All 39SD Disbursements'!$F:$F,BF22,'All 39SD Disbursements'!$G:$G)</f>
        <v>0</v>
      </c>
      <c r="BH22" s="154" t="str">
        <f t="shared" ref="BH22" si="484">$B22&amp;BI$1</f>
        <v>2105045231</v>
      </c>
      <c r="BI22" s="154">
        <f>SUMIF('All 39SD Disbursements'!$F:$F,BH22,'All 39SD Disbursements'!$G:$G)</f>
        <v>0</v>
      </c>
      <c r="BJ22" s="154" t="str">
        <f t="shared" ref="BJ22" si="485">$B22&amp;BK$1</f>
        <v>2105045261</v>
      </c>
      <c r="BK22" s="154">
        <f>SUMIF('All 39SD Disbursements'!$F:$F,BJ22,'All 39SD Disbursements'!$G:$G)</f>
        <v>0</v>
      </c>
      <c r="BL22" s="154">
        <f t="shared" si="27"/>
        <v>35261.46</v>
      </c>
      <c r="BM22" s="154">
        <f t="shared" si="28"/>
        <v>48484.54</v>
      </c>
      <c r="BN22" s="154">
        <f t="shared" si="29"/>
        <v>48484.54</v>
      </c>
      <c r="BO22" s="143"/>
    </row>
    <row r="23" spans="1:67" x14ac:dyDescent="0.2">
      <c r="A23" s="148" t="s">
        <v>14</v>
      </c>
      <c r="B23" s="149" t="s">
        <v>105</v>
      </c>
      <c r="C23" s="148" t="s">
        <v>106</v>
      </c>
      <c r="D23" s="150">
        <f>VLOOKUP(B23,'21-22 Allocation'!A:C,3,FALSE)</f>
        <v>15078</v>
      </c>
      <c r="E23" s="150">
        <v>0</v>
      </c>
      <c r="F23" s="150">
        <f t="shared" si="0"/>
        <v>15078</v>
      </c>
      <c r="G23" s="150">
        <f>-SUMIF('All 39SD Disbursements'!A:A,Recon!A:A,'All 39SD Disbursements'!G:G)</f>
        <v>0</v>
      </c>
      <c r="H23" s="150" t="str">
        <f t="shared" si="1"/>
        <v>2106044440</v>
      </c>
      <c r="I23" s="150">
        <f>SUMIF('All 39SD Disbursements'!$F:$F,H23,'All 39SD Disbursements'!$G:$G)</f>
        <v>0</v>
      </c>
      <c r="J23" s="150" t="str">
        <f t="shared" si="1"/>
        <v>2106044470</v>
      </c>
      <c r="K23" s="150">
        <f>SUMIF('All 39SD Disbursements'!$F:$F,J23,'All 39SD Disbursements'!$G:$G)</f>
        <v>0</v>
      </c>
      <c r="L23" s="150" t="str">
        <f t="shared" ref="L23" si="486">$B23&amp;M$1</f>
        <v>2106044501</v>
      </c>
      <c r="M23" s="150">
        <f>SUMIF('All 39SD Disbursements'!$F:$F,L23,'All 39SD Disbursements'!$G:$G)</f>
        <v>0</v>
      </c>
      <c r="N23" s="150" t="str">
        <f t="shared" ref="N23" si="487">$B23&amp;O$1</f>
        <v>2106044531</v>
      </c>
      <c r="O23" s="150">
        <f>SUMIF('All 39SD Disbursements'!$F:$F,N23,'All 39SD Disbursements'!$G:$G)</f>
        <v>0</v>
      </c>
      <c r="P23" s="150" t="str">
        <f t="shared" si="4"/>
        <v>2106044562</v>
      </c>
      <c r="Q23" s="150">
        <f>SUMIF('All 39SD Disbursements'!$F:$F,P23,'All 39SD Disbursements'!$G:$G)</f>
        <v>0</v>
      </c>
      <c r="R23" s="150" t="str">
        <f t="shared" ref="R23" si="488">$B23&amp;S$1</f>
        <v>2106044593</v>
      </c>
      <c r="S23" s="150">
        <f>SUMIF('All 39SD Disbursements'!$F:$F,R23,'All 39SD Disbursements'!$G:$G)</f>
        <v>0</v>
      </c>
      <c r="T23" s="150" t="str">
        <f t="shared" ref="T23" si="489">$B23&amp;U$1</f>
        <v>2106044621</v>
      </c>
      <c r="U23" s="150">
        <f>SUMIF('All 39SD Disbursements'!$F:$F,T23,'All 39SD Disbursements'!$G:$G)</f>
        <v>0</v>
      </c>
      <c r="V23" s="150" t="str">
        <f t="shared" ref="V23" si="490">$B23&amp;W$1</f>
        <v>2106044652</v>
      </c>
      <c r="W23" s="150">
        <f>SUMIF('All 39SD Disbursements'!$F:$F,V23,'All 39SD Disbursements'!$G:$G)</f>
        <v>0</v>
      </c>
      <c r="X23" s="150" t="str">
        <f t="shared" ref="X23" si="491">$B23&amp;Y$1</f>
        <v>2106044682</v>
      </c>
      <c r="Y23" s="150">
        <f>SUMIF('All 39SD Disbursements'!$F:$F,X23,'All 39SD Disbursements'!$G:$G)</f>
        <v>0</v>
      </c>
      <c r="Z23" s="150" t="str">
        <f t="shared" ref="Z23" si="492">$B23&amp;AA$1</f>
        <v>2106044713</v>
      </c>
      <c r="AA23" s="150">
        <f>SUMIF('All 39SD Disbursements'!$F:$F,Z23,'All 39SD Disbursements'!$G:$G)</f>
        <v>0</v>
      </c>
      <c r="AB23" s="150" t="str">
        <f t="shared" ref="AB23" si="493">$B23&amp;AC$1</f>
        <v>2106044743</v>
      </c>
      <c r="AC23" s="150">
        <f>SUMIF('All 39SD Disbursements'!$F:$F,AB23,'All 39SD Disbursements'!$G:$G)</f>
        <v>0</v>
      </c>
      <c r="AD23" s="150" t="str">
        <f t="shared" ref="AD23" si="494">$B23&amp;AE$1</f>
        <v>2106044774</v>
      </c>
      <c r="AE23" s="150">
        <f>SUMIF('All 39SD Disbursements'!$F:$F,AD23,'All 39SD Disbursements'!$G:$G)</f>
        <v>0</v>
      </c>
      <c r="AF23" s="150" t="str">
        <f t="shared" ref="AF23" si="495">$B23&amp;AG$1</f>
        <v>2106044805</v>
      </c>
      <c r="AG23" s="150">
        <f>SUMIF('All 39SD Disbursements'!$F:$F,AF23,'All 39SD Disbursements'!$G:$G)</f>
        <v>0</v>
      </c>
      <c r="AH23" s="150" t="str">
        <f t="shared" ref="AH23" si="496">$B23&amp;AI$1</f>
        <v>2106044835</v>
      </c>
      <c r="AI23" s="150">
        <f>SUMIF('All 39SD Disbursements'!$F:$F,AH23,'All 39SD Disbursements'!$G:$G)</f>
        <v>0</v>
      </c>
      <c r="AJ23" s="150" t="str">
        <f t="shared" ref="AJ23" si="497">$B23&amp;AK$1</f>
        <v>2106044866</v>
      </c>
      <c r="AK23" s="150">
        <f>SUMIF('All 39SD Disbursements'!$F:$F,AJ23,'All 39SD Disbursements'!$G:$G)</f>
        <v>0</v>
      </c>
      <c r="AL23" s="150" t="str">
        <f t="shared" ref="AL23:AN23" si="498">$B23&amp;AM$1</f>
        <v>2106044896</v>
      </c>
      <c r="AM23" s="150">
        <f>SUMIF('All 39SD Disbursements'!$F:$F,AL23,'All 39SD Disbursements'!$G:$G)</f>
        <v>0</v>
      </c>
      <c r="AN23" s="150" t="str">
        <f t="shared" si="498"/>
        <v>2106044927</v>
      </c>
      <c r="AO23" s="150">
        <f>SUMIF('All 39SD Disbursements'!$F:$F,AN23,'All 39SD Disbursements'!$G:$G)</f>
        <v>0</v>
      </c>
      <c r="AP23" s="150" t="str">
        <f t="shared" ref="AP23" si="499">$B23&amp;AQ$1</f>
        <v>2106044958</v>
      </c>
      <c r="AQ23" s="150">
        <f>SUMIF('All 39SD Disbursements'!$F:$F,AP23,'All 39SD Disbursements'!$G:$G)</f>
        <v>0</v>
      </c>
      <c r="AR23" s="150" t="str">
        <f t="shared" ref="AR23" si="500">$B23&amp;AS$1</f>
        <v>2106044986</v>
      </c>
      <c r="AS23" s="150">
        <f>SUMIF('All 39SD Disbursements'!$F:$F,AR23,'All 39SD Disbursements'!$G:$G)</f>
        <v>0</v>
      </c>
      <c r="AT23" s="150" t="str">
        <f t="shared" ref="AT23" si="501">$B23&amp;AU$1</f>
        <v>2106045017</v>
      </c>
      <c r="AU23" s="150">
        <f>SUMIF('All 39SD Disbursements'!$F:$F,AT23,'All 39SD Disbursements'!$G:$G)</f>
        <v>0</v>
      </c>
      <c r="AV23" s="150" t="str">
        <f t="shared" ref="AV23" si="502">$B23&amp;AW$1</f>
        <v>2106045047</v>
      </c>
      <c r="AW23" s="150">
        <f>SUMIF('All 39SD Disbursements'!$F:$F,AV23,'All 39SD Disbursements'!$G:$G)</f>
        <v>0</v>
      </c>
      <c r="AX23" s="150" t="str">
        <f t="shared" ref="AX23" si="503">$B23&amp;AY$1</f>
        <v>2106045078</v>
      </c>
      <c r="AY23" s="150">
        <f>SUMIF('All 39SD Disbursements'!$F:$F,AX23,'All 39SD Disbursements'!$G:$G)</f>
        <v>0</v>
      </c>
      <c r="AZ23" s="150" t="str">
        <f t="shared" ref="AZ23" si="504">$B23&amp;BA$1</f>
        <v>2106045108</v>
      </c>
      <c r="BA23" s="150">
        <f>SUMIF('All 39SD Disbursements'!$F:$F,AZ23,'All 39SD Disbursements'!$G:$G)</f>
        <v>0</v>
      </c>
      <c r="BB23" s="150" t="str">
        <f t="shared" ref="BB23" si="505">$B23&amp;BC$1</f>
        <v>2106045139</v>
      </c>
      <c r="BC23" s="150">
        <f>SUMIF('All 39SD Disbursements'!$F:$F,BB23,'All 39SD Disbursements'!$G:$G)</f>
        <v>0</v>
      </c>
      <c r="BD23" s="150" t="str">
        <f t="shared" ref="BD23" si="506">$B23&amp;BE$1</f>
        <v>2106045170</v>
      </c>
      <c r="BE23" s="150">
        <f>SUMIF('All 39SD Disbursements'!$F:$F,BD23,'All 39SD Disbursements'!$G:$G)</f>
        <v>0</v>
      </c>
      <c r="BF23" s="150" t="str">
        <f t="shared" ref="BF23" si="507">$B23&amp;BG$1</f>
        <v>2106045200</v>
      </c>
      <c r="BG23" s="150">
        <f>SUMIF('All 39SD Disbursements'!$F:$F,BF23,'All 39SD Disbursements'!$G:$G)</f>
        <v>0</v>
      </c>
      <c r="BH23" s="150" t="str">
        <f t="shared" ref="BH23" si="508">$B23&amp;BI$1</f>
        <v>2106045231</v>
      </c>
      <c r="BI23" s="150">
        <f>SUMIF('All 39SD Disbursements'!$F:$F,BH23,'All 39SD Disbursements'!$G:$G)</f>
        <v>0</v>
      </c>
      <c r="BJ23" s="150" t="str">
        <f t="shared" ref="BJ23" si="509">$B23&amp;BK$1</f>
        <v>2106045261</v>
      </c>
      <c r="BK23" s="150">
        <f>SUMIF('All 39SD Disbursements'!$F:$F,BJ23,'All 39SD Disbursements'!$G:$G)</f>
        <v>0</v>
      </c>
      <c r="BL23" s="150">
        <f t="shared" si="27"/>
        <v>0</v>
      </c>
      <c r="BM23" s="150">
        <f t="shared" si="28"/>
        <v>15078</v>
      </c>
      <c r="BN23" s="151">
        <f t="shared" si="29"/>
        <v>15078</v>
      </c>
    </row>
    <row r="24" spans="1:67" s="147" customFormat="1" x14ac:dyDescent="0.2">
      <c r="A24" s="152" t="s">
        <v>5</v>
      </c>
      <c r="B24" s="153" t="s">
        <v>107</v>
      </c>
      <c r="C24" s="152" t="s">
        <v>108</v>
      </c>
      <c r="D24" s="154">
        <f>VLOOKUP(B24,'21-22 Allocation'!A:C,3,FALSE)</f>
        <v>69732</v>
      </c>
      <c r="E24" s="154">
        <v>0</v>
      </c>
      <c r="F24" s="154">
        <f t="shared" si="0"/>
        <v>69732</v>
      </c>
      <c r="G24" s="154">
        <f>-SUMIF('All 39SD Disbursements'!A:A,Recon!A:A,'All 39SD Disbursements'!G:G)</f>
        <v>0</v>
      </c>
      <c r="H24" s="154" t="str">
        <f t="shared" si="1"/>
        <v>2108044440</v>
      </c>
      <c r="I24" s="154">
        <f>SUMIF('All 39SD Disbursements'!$F:$F,H24,'All 39SD Disbursements'!$G:$G)</f>
        <v>0</v>
      </c>
      <c r="J24" s="154" t="str">
        <f t="shared" si="1"/>
        <v>2108044470</v>
      </c>
      <c r="K24" s="154">
        <f>SUMIF('All 39SD Disbursements'!$F:$F,J24,'All 39SD Disbursements'!$G:$G)</f>
        <v>0</v>
      </c>
      <c r="L24" s="154" t="str">
        <f t="shared" ref="L24" si="510">$B24&amp;M$1</f>
        <v>2108044501</v>
      </c>
      <c r="M24" s="154">
        <f>SUMIF('All 39SD Disbursements'!$F:$F,L24,'All 39SD Disbursements'!$G:$G)</f>
        <v>0</v>
      </c>
      <c r="N24" s="154" t="str">
        <f t="shared" ref="N24" si="511">$B24&amp;O$1</f>
        <v>2108044531</v>
      </c>
      <c r="O24" s="154">
        <f>SUMIF('All 39SD Disbursements'!$F:$F,N24,'All 39SD Disbursements'!$G:$G)</f>
        <v>0</v>
      </c>
      <c r="P24" s="154" t="str">
        <f t="shared" si="4"/>
        <v>2108044562</v>
      </c>
      <c r="Q24" s="154">
        <f>SUMIF('All 39SD Disbursements'!$F:$F,P24,'All 39SD Disbursements'!$G:$G)</f>
        <v>0</v>
      </c>
      <c r="R24" s="154" t="str">
        <f t="shared" ref="R24" si="512">$B24&amp;S$1</f>
        <v>2108044593</v>
      </c>
      <c r="S24" s="154">
        <f>SUMIF('All 39SD Disbursements'!$F:$F,R24,'All 39SD Disbursements'!$G:$G)</f>
        <v>0</v>
      </c>
      <c r="T24" s="154" t="str">
        <f t="shared" ref="T24" si="513">$B24&amp;U$1</f>
        <v>2108044621</v>
      </c>
      <c r="U24" s="154">
        <f>SUMIF('All 39SD Disbursements'!$F:$F,T24,'All 39SD Disbursements'!$G:$G)</f>
        <v>0</v>
      </c>
      <c r="V24" s="154" t="str">
        <f t="shared" ref="V24" si="514">$B24&amp;W$1</f>
        <v>2108044652</v>
      </c>
      <c r="W24" s="154">
        <f>SUMIF('All 39SD Disbursements'!$F:$F,V24,'All 39SD Disbursements'!$G:$G)</f>
        <v>0</v>
      </c>
      <c r="X24" s="154" t="str">
        <f t="shared" ref="X24" si="515">$B24&amp;Y$1</f>
        <v>2108044682</v>
      </c>
      <c r="Y24" s="154">
        <f>SUMIF('All 39SD Disbursements'!$F:$F,X24,'All 39SD Disbursements'!$G:$G)</f>
        <v>0</v>
      </c>
      <c r="Z24" s="154" t="str">
        <f t="shared" ref="Z24" si="516">$B24&amp;AA$1</f>
        <v>2108044713</v>
      </c>
      <c r="AA24" s="154">
        <f>SUMIF('All 39SD Disbursements'!$F:$F,Z24,'All 39SD Disbursements'!$G:$G)</f>
        <v>0</v>
      </c>
      <c r="AB24" s="154" t="str">
        <f t="shared" ref="AB24" si="517">$B24&amp;AC$1</f>
        <v>2108044743</v>
      </c>
      <c r="AC24" s="154">
        <f>SUMIF('All 39SD Disbursements'!$F:$F,AB24,'All 39SD Disbursements'!$G:$G)</f>
        <v>0</v>
      </c>
      <c r="AD24" s="154" t="str">
        <f t="shared" ref="AD24" si="518">$B24&amp;AE$1</f>
        <v>2108044774</v>
      </c>
      <c r="AE24" s="154">
        <f>SUMIF('All 39SD Disbursements'!$F:$F,AD24,'All 39SD Disbursements'!$G:$G)</f>
        <v>0</v>
      </c>
      <c r="AF24" s="154" t="str">
        <f t="shared" ref="AF24" si="519">$B24&amp;AG$1</f>
        <v>2108044805</v>
      </c>
      <c r="AG24" s="154">
        <f>SUMIF('All 39SD Disbursements'!$F:$F,AF24,'All 39SD Disbursements'!$G:$G)</f>
        <v>0</v>
      </c>
      <c r="AH24" s="154" t="str">
        <f t="shared" ref="AH24" si="520">$B24&amp;AI$1</f>
        <v>2108044835</v>
      </c>
      <c r="AI24" s="154">
        <f>SUMIF('All 39SD Disbursements'!$F:$F,AH24,'All 39SD Disbursements'!$G:$G)</f>
        <v>0</v>
      </c>
      <c r="AJ24" s="154" t="str">
        <f t="shared" ref="AJ24" si="521">$B24&amp;AK$1</f>
        <v>2108044866</v>
      </c>
      <c r="AK24" s="154">
        <f>SUMIF('All 39SD Disbursements'!$F:$F,AJ24,'All 39SD Disbursements'!$G:$G)</f>
        <v>0</v>
      </c>
      <c r="AL24" s="154" t="str">
        <f t="shared" ref="AL24:AN24" si="522">$B24&amp;AM$1</f>
        <v>2108044896</v>
      </c>
      <c r="AM24" s="154">
        <f>SUMIF('All 39SD Disbursements'!$F:$F,AL24,'All 39SD Disbursements'!$G:$G)</f>
        <v>0</v>
      </c>
      <c r="AN24" s="154" t="str">
        <f t="shared" si="522"/>
        <v>2108044927</v>
      </c>
      <c r="AO24" s="154">
        <f>SUMIF('All 39SD Disbursements'!$F:$F,AN24,'All 39SD Disbursements'!$G:$G)</f>
        <v>0</v>
      </c>
      <c r="AP24" s="154" t="str">
        <f t="shared" ref="AP24" si="523">$B24&amp;AQ$1</f>
        <v>2108044958</v>
      </c>
      <c r="AQ24" s="154">
        <f>SUMIF('All 39SD Disbursements'!$F:$F,AP24,'All 39SD Disbursements'!$G:$G)</f>
        <v>0</v>
      </c>
      <c r="AR24" s="154" t="str">
        <f t="shared" ref="AR24" si="524">$B24&amp;AS$1</f>
        <v>2108044986</v>
      </c>
      <c r="AS24" s="154">
        <f>SUMIF('All 39SD Disbursements'!$F:$F,AR24,'All 39SD Disbursements'!$G:$G)</f>
        <v>0</v>
      </c>
      <c r="AT24" s="154" t="str">
        <f t="shared" ref="AT24" si="525">$B24&amp;AU$1</f>
        <v>2108045017</v>
      </c>
      <c r="AU24" s="154">
        <f>SUMIF('All 39SD Disbursements'!$F:$F,AT24,'All 39SD Disbursements'!$G:$G)</f>
        <v>0</v>
      </c>
      <c r="AV24" s="154" t="str">
        <f t="shared" ref="AV24" si="526">$B24&amp;AW$1</f>
        <v>2108045047</v>
      </c>
      <c r="AW24" s="154">
        <f>SUMIF('All 39SD Disbursements'!$F:$F,AV24,'All 39SD Disbursements'!$G:$G)</f>
        <v>0</v>
      </c>
      <c r="AX24" s="154" t="str">
        <f t="shared" ref="AX24" si="527">$B24&amp;AY$1</f>
        <v>2108045078</v>
      </c>
      <c r="AY24" s="154">
        <f>SUMIF('All 39SD Disbursements'!$F:$F,AX24,'All 39SD Disbursements'!$G:$G)</f>
        <v>0</v>
      </c>
      <c r="AZ24" s="154" t="str">
        <f t="shared" ref="AZ24" si="528">$B24&amp;BA$1</f>
        <v>2108045108</v>
      </c>
      <c r="BA24" s="154">
        <f>SUMIF('All 39SD Disbursements'!$F:$F,AZ24,'All 39SD Disbursements'!$G:$G)</f>
        <v>0</v>
      </c>
      <c r="BB24" s="154" t="str">
        <f t="shared" ref="BB24" si="529">$B24&amp;BC$1</f>
        <v>2108045139</v>
      </c>
      <c r="BC24" s="154">
        <f>SUMIF('All 39SD Disbursements'!$F:$F,BB24,'All 39SD Disbursements'!$G:$G)</f>
        <v>0</v>
      </c>
      <c r="BD24" s="154" t="str">
        <f t="shared" ref="BD24" si="530">$B24&amp;BE$1</f>
        <v>2108045170</v>
      </c>
      <c r="BE24" s="154">
        <f>SUMIF('All 39SD Disbursements'!$F:$F,BD24,'All 39SD Disbursements'!$G:$G)</f>
        <v>0</v>
      </c>
      <c r="BF24" s="154" t="str">
        <f t="shared" ref="BF24" si="531">$B24&amp;BG$1</f>
        <v>2108045200</v>
      </c>
      <c r="BG24" s="154">
        <f>SUMIF('All 39SD Disbursements'!$F:$F,BF24,'All 39SD Disbursements'!$G:$G)</f>
        <v>0</v>
      </c>
      <c r="BH24" s="154" t="str">
        <f t="shared" ref="BH24" si="532">$B24&amp;BI$1</f>
        <v>2108045231</v>
      </c>
      <c r="BI24" s="154">
        <f>SUMIF('All 39SD Disbursements'!$F:$F,BH24,'All 39SD Disbursements'!$G:$G)</f>
        <v>0</v>
      </c>
      <c r="BJ24" s="154" t="str">
        <f t="shared" ref="BJ24" si="533">$B24&amp;BK$1</f>
        <v>2108045261</v>
      </c>
      <c r="BK24" s="154">
        <f>SUMIF('All 39SD Disbursements'!$F:$F,BJ24,'All 39SD Disbursements'!$G:$G)</f>
        <v>0</v>
      </c>
      <c r="BL24" s="154">
        <f t="shared" si="27"/>
        <v>0</v>
      </c>
      <c r="BM24" s="154">
        <f t="shared" si="28"/>
        <v>69732</v>
      </c>
      <c r="BN24" s="154">
        <f t="shared" si="29"/>
        <v>69732</v>
      </c>
      <c r="BO24" s="143"/>
    </row>
    <row r="25" spans="1:67" x14ac:dyDescent="0.2">
      <c r="A25" s="148" t="s">
        <v>30</v>
      </c>
      <c r="B25" s="149" t="s">
        <v>109</v>
      </c>
      <c r="C25" s="148" t="s">
        <v>110</v>
      </c>
      <c r="D25" s="150">
        <f>VLOOKUP(B25,'21-22 Allocation'!A:C,3,FALSE)</f>
        <v>17359</v>
      </c>
      <c r="E25" s="150">
        <v>0</v>
      </c>
      <c r="F25" s="150">
        <f t="shared" si="0"/>
        <v>17359</v>
      </c>
      <c r="G25" s="150">
        <f>-SUMIF('All 39SD Disbursements'!A:A,Recon!A:A,'All 39SD Disbursements'!G:G)</f>
        <v>0</v>
      </c>
      <c r="H25" s="150" t="str">
        <f t="shared" si="1"/>
        <v>2108544440</v>
      </c>
      <c r="I25" s="150">
        <f>SUMIF('All 39SD Disbursements'!$F:$F,H25,'All 39SD Disbursements'!$G:$G)</f>
        <v>0</v>
      </c>
      <c r="J25" s="150" t="str">
        <f t="shared" si="1"/>
        <v>2108544470</v>
      </c>
      <c r="K25" s="150">
        <f>SUMIF('All 39SD Disbursements'!$F:$F,J25,'All 39SD Disbursements'!$G:$G)</f>
        <v>0</v>
      </c>
      <c r="L25" s="150" t="str">
        <f t="shared" ref="L25" si="534">$B25&amp;M$1</f>
        <v>2108544501</v>
      </c>
      <c r="M25" s="150">
        <f>SUMIF('All 39SD Disbursements'!$F:$F,L25,'All 39SD Disbursements'!$G:$G)</f>
        <v>0</v>
      </c>
      <c r="N25" s="150" t="str">
        <f t="shared" ref="N25" si="535">$B25&amp;O$1</f>
        <v>2108544531</v>
      </c>
      <c r="O25" s="150">
        <f>SUMIF('All 39SD Disbursements'!$F:$F,N25,'All 39SD Disbursements'!$G:$G)</f>
        <v>0</v>
      </c>
      <c r="P25" s="150" t="str">
        <f t="shared" si="4"/>
        <v>2108544562</v>
      </c>
      <c r="Q25" s="150">
        <f>SUMIF('All 39SD Disbursements'!$F:$F,P25,'All 39SD Disbursements'!$G:$G)</f>
        <v>0</v>
      </c>
      <c r="R25" s="150" t="str">
        <f t="shared" ref="R25" si="536">$B25&amp;S$1</f>
        <v>2108544593</v>
      </c>
      <c r="S25" s="150">
        <f>SUMIF('All 39SD Disbursements'!$F:$F,R25,'All 39SD Disbursements'!$G:$G)</f>
        <v>0</v>
      </c>
      <c r="T25" s="150" t="str">
        <f t="shared" ref="T25" si="537">$B25&amp;U$1</f>
        <v>2108544621</v>
      </c>
      <c r="U25" s="150">
        <f>SUMIF('All 39SD Disbursements'!$F:$F,T25,'All 39SD Disbursements'!$G:$G)</f>
        <v>0</v>
      </c>
      <c r="V25" s="150" t="str">
        <f t="shared" ref="V25" si="538">$B25&amp;W$1</f>
        <v>2108544652</v>
      </c>
      <c r="W25" s="150">
        <f>SUMIF('All 39SD Disbursements'!$F:$F,V25,'All 39SD Disbursements'!$G:$G)</f>
        <v>0</v>
      </c>
      <c r="X25" s="150" t="str">
        <f t="shared" ref="X25" si="539">$B25&amp;Y$1</f>
        <v>2108544682</v>
      </c>
      <c r="Y25" s="150">
        <f>SUMIF('All 39SD Disbursements'!$F:$F,X25,'All 39SD Disbursements'!$G:$G)</f>
        <v>0</v>
      </c>
      <c r="Z25" s="150" t="str">
        <f t="shared" ref="Z25" si="540">$B25&amp;AA$1</f>
        <v>2108544713</v>
      </c>
      <c r="AA25" s="150">
        <f>SUMIF('All 39SD Disbursements'!$F:$F,Z25,'All 39SD Disbursements'!$G:$G)</f>
        <v>0</v>
      </c>
      <c r="AB25" s="150" t="str">
        <f t="shared" ref="AB25" si="541">$B25&amp;AC$1</f>
        <v>2108544743</v>
      </c>
      <c r="AC25" s="150">
        <f>SUMIF('All 39SD Disbursements'!$F:$F,AB25,'All 39SD Disbursements'!$G:$G)</f>
        <v>0</v>
      </c>
      <c r="AD25" s="150" t="str">
        <f t="shared" ref="AD25" si="542">$B25&amp;AE$1</f>
        <v>2108544774</v>
      </c>
      <c r="AE25" s="150">
        <f>SUMIF('All 39SD Disbursements'!$F:$F,AD25,'All 39SD Disbursements'!$G:$G)</f>
        <v>0</v>
      </c>
      <c r="AF25" s="150" t="str">
        <f t="shared" ref="AF25" si="543">$B25&amp;AG$1</f>
        <v>2108544805</v>
      </c>
      <c r="AG25" s="150">
        <f>SUMIF('All 39SD Disbursements'!$F:$F,AF25,'All 39SD Disbursements'!$G:$G)</f>
        <v>0</v>
      </c>
      <c r="AH25" s="150" t="str">
        <f t="shared" ref="AH25" si="544">$B25&amp;AI$1</f>
        <v>2108544835</v>
      </c>
      <c r="AI25" s="150">
        <f>SUMIF('All 39SD Disbursements'!$F:$F,AH25,'All 39SD Disbursements'!$G:$G)</f>
        <v>0</v>
      </c>
      <c r="AJ25" s="150" t="str">
        <f t="shared" ref="AJ25" si="545">$B25&amp;AK$1</f>
        <v>2108544866</v>
      </c>
      <c r="AK25" s="150">
        <f>SUMIF('All 39SD Disbursements'!$F:$F,AJ25,'All 39SD Disbursements'!$G:$G)</f>
        <v>0</v>
      </c>
      <c r="AL25" s="150" t="str">
        <f t="shared" ref="AL25:AN25" si="546">$B25&amp;AM$1</f>
        <v>2108544896</v>
      </c>
      <c r="AM25" s="150">
        <f>SUMIF('All 39SD Disbursements'!$F:$F,AL25,'All 39SD Disbursements'!$G:$G)</f>
        <v>0</v>
      </c>
      <c r="AN25" s="150" t="str">
        <f t="shared" si="546"/>
        <v>2108544927</v>
      </c>
      <c r="AO25" s="150">
        <f>SUMIF('All 39SD Disbursements'!$F:$F,AN25,'All 39SD Disbursements'!$G:$G)</f>
        <v>0</v>
      </c>
      <c r="AP25" s="150" t="str">
        <f t="shared" ref="AP25" si="547">$B25&amp;AQ$1</f>
        <v>2108544958</v>
      </c>
      <c r="AQ25" s="150">
        <f>SUMIF('All 39SD Disbursements'!$F:$F,AP25,'All 39SD Disbursements'!$G:$G)</f>
        <v>0</v>
      </c>
      <c r="AR25" s="150" t="str">
        <f t="shared" ref="AR25" si="548">$B25&amp;AS$1</f>
        <v>2108544986</v>
      </c>
      <c r="AS25" s="150">
        <f>SUMIF('All 39SD Disbursements'!$F:$F,AR25,'All 39SD Disbursements'!$G:$G)</f>
        <v>0</v>
      </c>
      <c r="AT25" s="150" t="str">
        <f t="shared" ref="AT25" si="549">$B25&amp;AU$1</f>
        <v>2108545017</v>
      </c>
      <c r="AU25" s="150">
        <f>SUMIF('All 39SD Disbursements'!$F:$F,AT25,'All 39SD Disbursements'!$G:$G)</f>
        <v>0</v>
      </c>
      <c r="AV25" s="150" t="str">
        <f t="shared" ref="AV25" si="550">$B25&amp;AW$1</f>
        <v>2108545047</v>
      </c>
      <c r="AW25" s="150">
        <f>SUMIF('All 39SD Disbursements'!$F:$F,AV25,'All 39SD Disbursements'!$G:$G)</f>
        <v>0</v>
      </c>
      <c r="AX25" s="150" t="str">
        <f t="shared" ref="AX25" si="551">$B25&amp;AY$1</f>
        <v>2108545078</v>
      </c>
      <c r="AY25" s="150">
        <f>SUMIF('All 39SD Disbursements'!$F:$F,AX25,'All 39SD Disbursements'!$G:$G)</f>
        <v>0</v>
      </c>
      <c r="AZ25" s="150" t="str">
        <f t="shared" ref="AZ25" si="552">$B25&amp;BA$1</f>
        <v>2108545108</v>
      </c>
      <c r="BA25" s="150">
        <f>SUMIF('All 39SD Disbursements'!$F:$F,AZ25,'All 39SD Disbursements'!$G:$G)</f>
        <v>0</v>
      </c>
      <c r="BB25" s="150" t="str">
        <f t="shared" ref="BB25" si="553">$B25&amp;BC$1</f>
        <v>2108545139</v>
      </c>
      <c r="BC25" s="150">
        <f>SUMIF('All 39SD Disbursements'!$F:$F,BB25,'All 39SD Disbursements'!$G:$G)</f>
        <v>0</v>
      </c>
      <c r="BD25" s="150" t="str">
        <f t="shared" ref="BD25" si="554">$B25&amp;BE$1</f>
        <v>2108545170</v>
      </c>
      <c r="BE25" s="150">
        <f>SUMIF('All 39SD Disbursements'!$F:$F,BD25,'All 39SD Disbursements'!$G:$G)</f>
        <v>0</v>
      </c>
      <c r="BF25" s="150" t="str">
        <f t="shared" ref="BF25" si="555">$B25&amp;BG$1</f>
        <v>2108545200</v>
      </c>
      <c r="BG25" s="150">
        <f>SUMIF('All 39SD Disbursements'!$F:$F,BF25,'All 39SD Disbursements'!$G:$G)</f>
        <v>0</v>
      </c>
      <c r="BH25" s="150" t="str">
        <f t="shared" ref="BH25" si="556">$B25&amp;BI$1</f>
        <v>2108545231</v>
      </c>
      <c r="BI25" s="150">
        <f>SUMIF('All 39SD Disbursements'!$F:$F,BH25,'All 39SD Disbursements'!$G:$G)</f>
        <v>0</v>
      </c>
      <c r="BJ25" s="150" t="str">
        <f t="shared" ref="BJ25" si="557">$B25&amp;BK$1</f>
        <v>2108545261</v>
      </c>
      <c r="BK25" s="150">
        <f>SUMIF('All 39SD Disbursements'!$F:$F,BJ25,'All 39SD Disbursements'!$G:$G)</f>
        <v>0</v>
      </c>
      <c r="BL25" s="150">
        <f t="shared" si="27"/>
        <v>0</v>
      </c>
      <c r="BM25" s="150">
        <f t="shared" si="28"/>
        <v>17359</v>
      </c>
      <c r="BN25" s="151">
        <f t="shared" si="29"/>
        <v>17359</v>
      </c>
    </row>
    <row r="26" spans="1:67" s="147" customFormat="1" x14ac:dyDescent="0.2">
      <c r="A26" s="152" t="s">
        <v>22</v>
      </c>
      <c r="B26" s="153" t="s">
        <v>111</v>
      </c>
      <c r="C26" s="152" t="s">
        <v>112</v>
      </c>
      <c r="D26" s="154">
        <f>VLOOKUP(B26,'21-22 Allocation'!A:C,3,FALSE)</f>
        <v>71454</v>
      </c>
      <c r="E26" s="154">
        <v>0</v>
      </c>
      <c r="F26" s="154">
        <f t="shared" si="0"/>
        <v>71454</v>
      </c>
      <c r="G26" s="154">
        <f>-SUMIF('All 39SD Disbursements'!A:A,Recon!A:A,'All 39SD Disbursements'!G:G)</f>
        <v>-60738</v>
      </c>
      <c r="H26" s="154" t="str">
        <f t="shared" si="1"/>
        <v>2109044440</v>
      </c>
      <c r="I26" s="154">
        <f>SUMIF('All 39SD Disbursements'!$F:$F,H26,'All 39SD Disbursements'!$G:$G)</f>
        <v>0</v>
      </c>
      <c r="J26" s="154" t="str">
        <f t="shared" si="1"/>
        <v>2109044470</v>
      </c>
      <c r="K26" s="154">
        <f>SUMIF('All 39SD Disbursements'!$F:$F,J26,'All 39SD Disbursements'!$G:$G)</f>
        <v>0</v>
      </c>
      <c r="L26" s="154" t="str">
        <f t="shared" ref="L26" si="558">$B26&amp;M$1</f>
        <v>2109044501</v>
      </c>
      <c r="M26" s="154">
        <f>SUMIF('All 39SD Disbursements'!$F:$F,L26,'All 39SD Disbursements'!$G:$G)</f>
        <v>0</v>
      </c>
      <c r="N26" s="154" t="str">
        <f t="shared" ref="N26" si="559">$B26&amp;O$1</f>
        <v>2109044531</v>
      </c>
      <c r="O26" s="154">
        <f>SUMIF('All 39SD Disbursements'!$F:$F,N26,'All 39SD Disbursements'!$G:$G)</f>
        <v>0</v>
      </c>
      <c r="P26" s="154" t="str">
        <f t="shared" si="4"/>
        <v>2109044562</v>
      </c>
      <c r="Q26" s="154">
        <f>SUMIF('All 39SD Disbursements'!$F:$F,P26,'All 39SD Disbursements'!$G:$G)</f>
        <v>15841</v>
      </c>
      <c r="R26" s="154" t="str">
        <f t="shared" ref="R26" si="560">$B26&amp;S$1</f>
        <v>2109044593</v>
      </c>
      <c r="S26" s="154">
        <f>SUMIF('All 39SD Disbursements'!$F:$F,R26,'All 39SD Disbursements'!$G:$G)</f>
        <v>15908</v>
      </c>
      <c r="T26" s="154" t="str">
        <f t="shared" ref="T26" si="561">$B26&amp;U$1</f>
        <v>2109044621</v>
      </c>
      <c r="U26" s="154">
        <f>SUMIF('All 39SD Disbursements'!$F:$F,T26,'All 39SD Disbursements'!$G:$G)</f>
        <v>0</v>
      </c>
      <c r="V26" s="154" t="str">
        <f t="shared" ref="V26" si="562">$B26&amp;W$1</f>
        <v>2109044652</v>
      </c>
      <c r="W26" s="154">
        <f>SUMIF('All 39SD Disbursements'!$F:$F,V26,'All 39SD Disbursements'!$G:$G)</f>
        <v>28989</v>
      </c>
      <c r="X26" s="154" t="str">
        <f t="shared" ref="X26" si="563">$B26&amp;Y$1</f>
        <v>2109044682</v>
      </c>
      <c r="Y26" s="154">
        <f>SUMIF('All 39SD Disbursements'!$F:$F,X26,'All 39SD Disbursements'!$G:$G)</f>
        <v>0</v>
      </c>
      <c r="Z26" s="154" t="str">
        <f t="shared" ref="Z26" si="564">$B26&amp;AA$1</f>
        <v>2109044713</v>
      </c>
      <c r="AA26" s="154">
        <f>SUMIF('All 39SD Disbursements'!$F:$F,Z26,'All 39SD Disbursements'!$G:$G)</f>
        <v>0</v>
      </c>
      <c r="AB26" s="154" t="str">
        <f t="shared" ref="AB26" si="565">$B26&amp;AC$1</f>
        <v>2109044743</v>
      </c>
      <c r="AC26" s="154">
        <f>SUMIF('All 39SD Disbursements'!$F:$F,AB26,'All 39SD Disbursements'!$G:$G)</f>
        <v>0</v>
      </c>
      <c r="AD26" s="154" t="str">
        <f t="shared" ref="AD26" si="566">$B26&amp;AE$1</f>
        <v>2109044774</v>
      </c>
      <c r="AE26" s="154">
        <f>SUMIF('All 39SD Disbursements'!$F:$F,AD26,'All 39SD Disbursements'!$G:$G)</f>
        <v>0</v>
      </c>
      <c r="AF26" s="154" t="str">
        <f t="shared" ref="AF26" si="567">$B26&amp;AG$1</f>
        <v>2109044805</v>
      </c>
      <c r="AG26" s="154">
        <f>SUMIF('All 39SD Disbursements'!$F:$F,AF26,'All 39SD Disbursements'!$G:$G)</f>
        <v>0</v>
      </c>
      <c r="AH26" s="154" t="str">
        <f t="shared" ref="AH26" si="568">$B26&amp;AI$1</f>
        <v>2109044835</v>
      </c>
      <c r="AI26" s="154">
        <f>SUMIF('All 39SD Disbursements'!$F:$F,AH26,'All 39SD Disbursements'!$G:$G)</f>
        <v>0</v>
      </c>
      <c r="AJ26" s="154" t="str">
        <f t="shared" ref="AJ26" si="569">$B26&amp;AK$1</f>
        <v>2109044866</v>
      </c>
      <c r="AK26" s="154">
        <f>SUMIF('All 39SD Disbursements'!$F:$F,AJ26,'All 39SD Disbursements'!$G:$G)</f>
        <v>0</v>
      </c>
      <c r="AL26" s="154" t="str">
        <f t="shared" ref="AL26:AN26" si="570">$B26&amp;AM$1</f>
        <v>2109044896</v>
      </c>
      <c r="AM26" s="154">
        <f>SUMIF('All 39SD Disbursements'!$F:$F,AL26,'All 39SD Disbursements'!$G:$G)</f>
        <v>0</v>
      </c>
      <c r="AN26" s="154" t="str">
        <f t="shared" si="570"/>
        <v>2109044927</v>
      </c>
      <c r="AO26" s="154">
        <f>SUMIF('All 39SD Disbursements'!$F:$F,AN26,'All 39SD Disbursements'!$G:$G)</f>
        <v>0</v>
      </c>
      <c r="AP26" s="154" t="str">
        <f t="shared" ref="AP26" si="571">$B26&amp;AQ$1</f>
        <v>2109044958</v>
      </c>
      <c r="AQ26" s="154">
        <f>SUMIF('All 39SD Disbursements'!$F:$F,AP26,'All 39SD Disbursements'!$G:$G)</f>
        <v>0</v>
      </c>
      <c r="AR26" s="154" t="str">
        <f t="shared" ref="AR26" si="572">$B26&amp;AS$1</f>
        <v>2109044986</v>
      </c>
      <c r="AS26" s="154">
        <f>SUMIF('All 39SD Disbursements'!$F:$F,AR26,'All 39SD Disbursements'!$G:$G)</f>
        <v>0</v>
      </c>
      <c r="AT26" s="154" t="str">
        <f t="shared" ref="AT26" si="573">$B26&amp;AU$1</f>
        <v>2109045017</v>
      </c>
      <c r="AU26" s="154">
        <f>SUMIF('All 39SD Disbursements'!$F:$F,AT26,'All 39SD Disbursements'!$G:$G)</f>
        <v>0</v>
      </c>
      <c r="AV26" s="154" t="str">
        <f t="shared" ref="AV26" si="574">$B26&amp;AW$1</f>
        <v>2109045047</v>
      </c>
      <c r="AW26" s="154">
        <f>SUMIF('All 39SD Disbursements'!$F:$F,AV26,'All 39SD Disbursements'!$G:$G)</f>
        <v>0</v>
      </c>
      <c r="AX26" s="154" t="str">
        <f t="shared" ref="AX26" si="575">$B26&amp;AY$1</f>
        <v>2109045078</v>
      </c>
      <c r="AY26" s="154">
        <f>SUMIF('All 39SD Disbursements'!$F:$F,AX26,'All 39SD Disbursements'!$G:$G)</f>
        <v>0</v>
      </c>
      <c r="AZ26" s="154" t="str">
        <f t="shared" ref="AZ26" si="576">$B26&amp;BA$1</f>
        <v>2109045108</v>
      </c>
      <c r="BA26" s="154">
        <f>SUMIF('All 39SD Disbursements'!$F:$F,AZ26,'All 39SD Disbursements'!$G:$G)</f>
        <v>0</v>
      </c>
      <c r="BB26" s="154" t="str">
        <f t="shared" ref="BB26" si="577">$B26&amp;BC$1</f>
        <v>2109045139</v>
      </c>
      <c r="BC26" s="154">
        <f>SUMIF('All 39SD Disbursements'!$F:$F,BB26,'All 39SD Disbursements'!$G:$G)</f>
        <v>0</v>
      </c>
      <c r="BD26" s="154" t="str">
        <f t="shared" ref="BD26" si="578">$B26&amp;BE$1</f>
        <v>2109045170</v>
      </c>
      <c r="BE26" s="154">
        <f>SUMIF('All 39SD Disbursements'!$F:$F,BD26,'All 39SD Disbursements'!$G:$G)</f>
        <v>0</v>
      </c>
      <c r="BF26" s="154" t="str">
        <f t="shared" ref="BF26" si="579">$B26&amp;BG$1</f>
        <v>2109045200</v>
      </c>
      <c r="BG26" s="154">
        <f>SUMIF('All 39SD Disbursements'!$F:$F,BF26,'All 39SD Disbursements'!$G:$G)</f>
        <v>0</v>
      </c>
      <c r="BH26" s="154" t="str">
        <f t="shared" ref="BH26" si="580">$B26&amp;BI$1</f>
        <v>2109045231</v>
      </c>
      <c r="BI26" s="154">
        <f>SUMIF('All 39SD Disbursements'!$F:$F,BH26,'All 39SD Disbursements'!$G:$G)</f>
        <v>0</v>
      </c>
      <c r="BJ26" s="154" t="str">
        <f t="shared" ref="BJ26" si="581">$B26&amp;BK$1</f>
        <v>2109045261</v>
      </c>
      <c r="BK26" s="154">
        <f>SUMIF('All 39SD Disbursements'!$F:$F,BJ26,'All 39SD Disbursements'!$G:$G)</f>
        <v>0</v>
      </c>
      <c r="BL26" s="154">
        <f t="shared" si="27"/>
        <v>60738</v>
      </c>
      <c r="BM26" s="154">
        <f t="shared" si="28"/>
        <v>10716</v>
      </c>
      <c r="BN26" s="154">
        <f t="shared" si="29"/>
        <v>10716</v>
      </c>
      <c r="BO26" s="143"/>
    </row>
    <row r="27" spans="1:67" x14ac:dyDescent="0.2">
      <c r="A27" s="148" t="s">
        <v>56</v>
      </c>
      <c r="B27" s="149" t="s">
        <v>113</v>
      </c>
      <c r="C27" s="148" t="s">
        <v>114</v>
      </c>
      <c r="D27" s="150">
        <f>VLOOKUP(B27,'21-22 Allocation'!A:C,3,FALSE)</f>
        <v>14348</v>
      </c>
      <c r="E27" s="150">
        <v>0</v>
      </c>
      <c r="F27" s="150">
        <f t="shared" si="0"/>
        <v>14348</v>
      </c>
      <c r="G27" s="150">
        <f>-SUMIF('All 39SD Disbursements'!A:A,Recon!A:A,'All 39SD Disbursements'!G:G)</f>
        <v>-8861.99</v>
      </c>
      <c r="H27" s="150" t="str">
        <f t="shared" si="1"/>
        <v>2149044440</v>
      </c>
      <c r="I27" s="150">
        <f>SUMIF('All 39SD Disbursements'!$F:$F,H27,'All 39SD Disbursements'!$G:$G)</f>
        <v>0</v>
      </c>
      <c r="J27" s="150" t="str">
        <f t="shared" si="1"/>
        <v>2149044470</v>
      </c>
      <c r="K27" s="150">
        <f>SUMIF('All 39SD Disbursements'!$F:$F,J27,'All 39SD Disbursements'!$G:$G)</f>
        <v>0</v>
      </c>
      <c r="L27" s="150" t="str">
        <f t="shared" ref="L27" si="582">$B27&amp;M$1</f>
        <v>2149044501</v>
      </c>
      <c r="M27" s="150">
        <f>SUMIF('All 39SD Disbursements'!$F:$F,L27,'All 39SD Disbursements'!$G:$G)</f>
        <v>0</v>
      </c>
      <c r="N27" s="150" t="str">
        <f t="shared" ref="N27" si="583">$B27&amp;O$1</f>
        <v>2149044531</v>
      </c>
      <c r="O27" s="150">
        <f>SUMIF('All 39SD Disbursements'!$F:$F,N27,'All 39SD Disbursements'!$G:$G)</f>
        <v>0</v>
      </c>
      <c r="P27" s="150" t="str">
        <f t="shared" si="4"/>
        <v>2149044562</v>
      </c>
      <c r="Q27" s="150">
        <f>SUMIF('All 39SD Disbursements'!$F:$F,P27,'All 39SD Disbursements'!$G:$G)</f>
        <v>0</v>
      </c>
      <c r="R27" s="150" t="str">
        <f t="shared" ref="R27" si="584">$B27&amp;S$1</f>
        <v>2149044593</v>
      </c>
      <c r="S27" s="150">
        <f>SUMIF('All 39SD Disbursements'!$F:$F,R27,'All 39SD Disbursements'!$G:$G)</f>
        <v>0</v>
      </c>
      <c r="T27" s="150" t="str">
        <f t="shared" ref="T27" si="585">$B27&amp;U$1</f>
        <v>2149044621</v>
      </c>
      <c r="U27" s="150">
        <f>SUMIF('All 39SD Disbursements'!$F:$F,T27,'All 39SD Disbursements'!$G:$G)</f>
        <v>0</v>
      </c>
      <c r="V27" s="150" t="str">
        <f t="shared" ref="V27" si="586">$B27&amp;W$1</f>
        <v>2149044652</v>
      </c>
      <c r="W27" s="150">
        <f>SUMIF('All 39SD Disbursements'!$F:$F,V27,'All 39SD Disbursements'!$G:$G)</f>
        <v>8861.99</v>
      </c>
      <c r="X27" s="150" t="str">
        <f t="shared" ref="X27" si="587">$B27&amp;Y$1</f>
        <v>2149044682</v>
      </c>
      <c r="Y27" s="150">
        <f>SUMIF('All 39SD Disbursements'!$F:$F,X27,'All 39SD Disbursements'!$G:$G)</f>
        <v>0</v>
      </c>
      <c r="Z27" s="150" t="str">
        <f t="shared" ref="Z27" si="588">$B27&amp;AA$1</f>
        <v>2149044713</v>
      </c>
      <c r="AA27" s="150">
        <f>SUMIF('All 39SD Disbursements'!$F:$F,Z27,'All 39SD Disbursements'!$G:$G)</f>
        <v>0</v>
      </c>
      <c r="AB27" s="150" t="str">
        <f t="shared" ref="AB27" si="589">$B27&amp;AC$1</f>
        <v>2149044743</v>
      </c>
      <c r="AC27" s="150">
        <f>SUMIF('All 39SD Disbursements'!$F:$F,AB27,'All 39SD Disbursements'!$G:$G)</f>
        <v>0</v>
      </c>
      <c r="AD27" s="150" t="str">
        <f t="shared" ref="AD27" si="590">$B27&amp;AE$1</f>
        <v>2149044774</v>
      </c>
      <c r="AE27" s="150">
        <f>SUMIF('All 39SD Disbursements'!$F:$F,AD27,'All 39SD Disbursements'!$G:$G)</f>
        <v>0</v>
      </c>
      <c r="AF27" s="150" t="str">
        <f t="shared" ref="AF27" si="591">$B27&amp;AG$1</f>
        <v>2149044805</v>
      </c>
      <c r="AG27" s="150">
        <f>SUMIF('All 39SD Disbursements'!$F:$F,AF27,'All 39SD Disbursements'!$G:$G)</f>
        <v>0</v>
      </c>
      <c r="AH27" s="150" t="str">
        <f t="shared" ref="AH27" si="592">$B27&amp;AI$1</f>
        <v>2149044835</v>
      </c>
      <c r="AI27" s="150">
        <f>SUMIF('All 39SD Disbursements'!$F:$F,AH27,'All 39SD Disbursements'!$G:$G)</f>
        <v>0</v>
      </c>
      <c r="AJ27" s="150" t="str">
        <f t="shared" ref="AJ27" si="593">$B27&amp;AK$1</f>
        <v>2149044866</v>
      </c>
      <c r="AK27" s="150">
        <f>SUMIF('All 39SD Disbursements'!$F:$F,AJ27,'All 39SD Disbursements'!$G:$G)</f>
        <v>0</v>
      </c>
      <c r="AL27" s="150" t="str">
        <f t="shared" ref="AL27:AN27" si="594">$B27&amp;AM$1</f>
        <v>2149044896</v>
      </c>
      <c r="AM27" s="150">
        <f>SUMIF('All 39SD Disbursements'!$F:$F,AL27,'All 39SD Disbursements'!$G:$G)</f>
        <v>0</v>
      </c>
      <c r="AN27" s="150" t="str">
        <f t="shared" si="594"/>
        <v>2149044927</v>
      </c>
      <c r="AO27" s="150">
        <f>SUMIF('All 39SD Disbursements'!$F:$F,AN27,'All 39SD Disbursements'!$G:$G)</f>
        <v>0</v>
      </c>
      <c r="AP27" s="150" t="str">
        <f t="shared" ref="AP27" si="595">$B27&amp;AQ$1</f>
        <v>2149044958</v>
      </c>
      <c r="AQ27" s="150">
        <f>SUMIF('All 39SD Disbursements'!$F:$F,AP27,'All 39SD Disbursements'!$G:$G)</f>
        <v>0</v>
      </c>
      <c r="AR27" s="150" t="str">
        <f t="shared" ref="AR27" si="596">$B27&amp;AS$1</f>
        <v>2149044986</v>
      </c>
      <c r="AS27" s="150">
        <f>SUMIF('All 39SD Disbursements'!$F:$F,AR27,'All 39SD Disbursements'!$G:$G)</f>
        <v>0</v>
      </c>
      <c r="AT27" s="150" t="str">
        <f t="shared" ref="AT27" si="597">$B27&amp;AU$1</f>
        <v>2149045017</v>
      </c>
      <c r="AU27" s="150">
        <f>SUMIF('All 39SD Disbursements'!$F:$F,AT27,'All 39SD Disbursements'!$G:$G)</f>
        <v>0</v>
      </c>
      <c r="AV27" s="150" t="str">
        <f t="shared" ref="AV27" si="598">$B27&amp;AW$1</f>
        <v>2149045047</v>
      </c>
      <c r="AW27" s="150">
        <f>SUMIF('All 39SD Disbursements'!$F:$F,AV27,'All 39SD Disbursements'!$G:$G)</f>
        <v>0</v>
      </c>
      <c r="AX27" s="150" t="str">
        <f t="shared" ref="AX27" si="599">$B27&amp;AY$1</f>
        <v>2149045078</v>
      </c>
      <c r="AY27" s="150">
        <f>SUMIF('All 39SD Disbursements'!$F:$F,AX27,'All 39SD Disbursements'!$G:$G)</f>
        <v>0</v>
      </c>
      <c r="AZ27" s="150" t="str">
        <f t="shared" ref="AZ27" si="600">$B27&amp;BA$1</f>
        <v>2149045108</v>
      </c>
      <c r="BA27" s="150">
        <f>SUMIF('All 39SD Disbursements'!$F:$F,AZ27,'All 39SD Disbursements'!$G:$G)</f>
        <v>0</v>
      </c>
      <c r="BB27" s="150" t="str">
        <f t="shared" ref="BB27" si="601">$B27&amp;BC$1</f>
        <v>2149045139</v>
      </c>
      <c r="BC27" s="150">
        <f>SUMIF('All 39SD Disbursements'!$F:$F,BB27,'All 39SD Disbursements'!$G:$G)</f>
        <v>0</v>
      </c>
      <c r="BD27" s="150" t="str">
        <f t="shared" ref="BD27" si="602">$B27&amp;BE$1</f>
        <v>2149045170</v>
      </c>
      <c r="BE27" s="150">
        <f>SUMIF('All 39SD Disbursements'!$F:$F,BD27,'All 39SD Disbursements'!$G:$G)</f>
        <v>0</v>
      </c>
      <c r="BF27" s="150" t="str">
        <f t="shared" ref="BF27" si="603">$B27&amp;BG$1</f>
        <v>2149045200</v>
      </c>
      <c r="BG27" s="150">
        <f>SUMIF('All 39SD Disbursements'!$F:$F,BF27,'All 39SD Disbursements'!$G:$G)</f>
        <v>0</v>
      </c>
      <c r="BH27" s="150" t="str">
        <f t="shared" ref="BH27" si="604">$B27&amp;BI$1</f>
        <v>2149045231</v>
      </c>
      <c r="BI27" s="150">
        <f>SUMIF('All 39SD Disbursements'!$F:$F,BH27,'All 39SD Disbursements'!$G:$G)</f>
        <v>0</v>
      </c>
      <c r="BJ27" s="150" t="str">
        <f t="shared" ref="BJ27" si="605">$B27&amp;BK$1</f>
        <v>2149045261</v>
      </c>
      <c r="BK27" s="150">
        <f>SUMIF('All 39SD Disbursements'!$F:$F,BJ27,'All 39SD Disbursements'!$G:$G)</f>
        <v>0</v>
      </c>
      <c r="BL27" s="150">
        <f t="shared" si="27"/>
        <v>8861.99</v>
      </c>
      <c r="BM27" s="150">
        <f t="shared" si="28"/>
        <v>5486.01</v>
      </c>
      <c r="BN27" s="151">
        <f t="shared" si="29"/>
        <v>5486.01</v>
      </c>
    </row>
    <row r="28" spans="1:67" s="147" customFormat="1" x14ac:dyDescent="0.2">
      <c r="A28" s="152" t="s">
        <v>11</v>
      </c>
      <c r="B28" s="153" t="s">
        <v>115</v>
      </c>
      <c r="C28" s="152" t="s">
        <v>116</v>
      </c>
      <c r="D28" s="154">
        <f>VLOOKUP(B28,'21-22 Allocation'!A:C,3,FALSE)</f>
        <v>10528</v>
      </c>
      <c r="E28" s="154">
        <v>0</v>
      </c>
      <c r="F28" s="154">
        <f t="shared" si="0"/>
        <v>10528</v>
      </c>
      <c r="G28" s="154">
        <f>-SUMIF('All 39SD Disbursements'!A:A,Recon!A:A,'All 39SD Disbursements'!G:G)</f>
        <v>0</v>
      </c>
      <c r="H28" s="154" t="str">
        <f t="shared" si="1"/>
        <v>2201044440</v>
      </c>
      <c r="I28" s="154">
        <f>SUMIF('All 39SD Disbursements'!$F:$F,H28,'All 39SD Disbursements'!$G:$G)</f>
        <v>0</v>
      </c>
      <c r="J28" s="154" t="str">
        <f t="shared" si="1"/>
        <v>2201044470</v>
      </c>
      <c r="K28" s="154">
        <f>SUMIF('All 39SD Disbursements'!$F:$F,J28,'All 39SD Disbursements'!$G:$G)</f>
        <v>0</v>
      </c>
      <c r="L28" s="154" t="str">
        <f t="shared" ref="L28" si="606">$B28&amp;M$1</f>
        <v>2201044501</v>
      </c>
      <c r="M28" s="154">
        <f>SUMIF('All 39SD Disbursements'!$F:$F,L28,'All 39SD Disbursements'!$G:$G)</f>
        <v>0</v>
      </c>
      <c r="N28" s="154" t="str">
        <f t="shared" ref="N28" si="607">$B28&amp;O$1</f>
        <v>2201044531</v>
      </c>
      <c r="O28" s="154">
        <f>SUMIF('All 39SD Disbursements'!$F:$F,N28,'All 39SD Disbursements'!$G:$G)</f>
        <v>0</v>
      </c>
      <c r="P28" s="154" t="str">
        <f t="shared" si="4"/>
        <v>2201044562</v>
      </c>
      <c r="Q28" s="154">
        <f>SUMIF('All 39SD Disbursements'!$F:$F,P28,'All 39SD Disbursements'!$G:$G)</f>
        <v>0</v>
      </c>
      <c r="R28" s="154" t="str">
        <f t="shared" ref="R28" si="608">$B28&amp;S$1</f>
        <v>2201044593</v>
      </c>
      <c r="S28" s="154">
        <f>SUMIF('All 39SD Disbursements'!$F:$F,R28,'All 39SD Disbursements'!$G:$G)</f>
        <v>0</v>
      </c>
      <c r="T28" s="154" t="str">
        <f t="shared" ref="T28" si="609">$B28&amp;U$1</f>
        <v>2201044621</v>
      </c>
      <c r="U28" s="154">
        <f>SUMIF('All 39SD Disbursements'!$F:$F,T28,'All 39SD Disbursements'!$G:$G)</f>
        <v>0</v>
      </c>
      <c r="V28" s="154" t="str">
        <f t="shared" ref="V28" si="610">$B28&amp;W$1</f>
        <v>2201044652</v>
      </c>
      <c r="W28" s="154">
        <f>SUMIF('All 39SD Disbursements'!$F:$F,V28,'All 39SD Disbursements'!$G:$G)</f>
        <v>0</v>
      </c>
      <c r="X28" s="154" t="str">
        <f t="shared" ref="X28" si="611">$B28&amp;Y$1</f>
        <v>2201044682</v>
      </c>
      <c r="Y28" s="154">
        <f>SUMIF('All 39SD Disbursements'!$F:$F,X28,'All 39SD Disbursements'!$G:$G)</f>
        <v>0</v>
      </c>
      <c r="Z28" s="154" t="str">
        <f t="shared" ref="Z28" si="612">$B28&amp;AA$1</f>
        <v>2201044713</v>
      </c>
      <c r="AA28" s="154">
        <f>SUMIF('All 39SD Disbursements'!$F:$F,Z28,'All 39SD Disbursements'!$G:$G)</f>
        <v>0</v>
      </c>
      <c r="AB28" s="154" t="str">
        <f t="shared" ref="AB28" si="613">$B28&amp;AC$1</f>
        <v>2201044743</v>
      </c>
      <c r="AC28" s="154">
        <f>SUMIF('All 39SD Disbursements'!$F:$F,AB28,'All 39SD Disbursements'!$G:$G)</f>
        <v>0</v>
      </c>
      <c r="AD28" s="154" t="str">
        <f t="shared" ref="AD28" si="614">$B28&amp;AE$1</f>
        <v>2201044774</v>
      </c>
      <c r="AE28" s="154">
        <f>SUMIF('All 39SD Disbursements'!$F:$F,AD28,'All 39SD Disbursements'!$G:$G)</f>
        <v>0</v>
      </c>
      <c r="AF28" s="154" t="str">
        <f t="shared" ref="AF28" si="615">$B28&amp;AG$1</f>
        <v>2201044805</v>
      </c>
      <c r="AG28" s="154">
        <f>SUMIF('All 39SD Disbursements'!$F:$F,AF28,'All 39SD Disbursements'!$G:$G)</f>
        <v>0</v>
      </c>
      <c r="AH28" s="154" t="str">
        <f t="shared" ref="AH28" si="616">$B28&amp;AI$1</f>
        <v>2201044835</v>
      </c>
      <c r="AI28" s="154">
        <f>SUMIF('All 39SD Disbursements'!$F:$F,AH28,'All 39SD Disbursements'!$G:$G)</f>
        <v>0</v>
      </c>
      <c r="AJ28" s="154" t="str">
        <f t="shared" ref="AJ28" si="617">$B28&amp;AK$1</f>
        <v>2201044866</v>
      </c>
      <c r="AK28" s="154">
        <f>SUMIF('All 39SD Disbursements'!$F:$F,AJ28,'All 39SD Disbursements'!$G:$G)</f>
        <v>0</v>
      </c>
      <c r="AL28" s="154" t="str">
        <f t="shared" ref="AL28:AN28" si="618">$B28&amp;AM$1</f>
        <v>2201044896</v>
      </c>
      <c r="AM28" s="154">
        <f>SUMIF('All 39SD Disbursements'!$F:$F,AL28,'All 39SD Disbursements'!$G:$G)</f>
        <v>0</v>
      </c>
      <c r="AN28" s="154" t="str">
        <f t="shared" si="618"/>
        <v>2201044927</v>
      </c>
      <c r="AO28" s="154">
        <f>SUMIF('All 39SD Disbursements'!$F:$F,AN28,'All 39SD Disbursements'!$G:$G)</f>
        <v>0</v>
      </c>
      <c r="AP28" s="154" t="str">
        <f t="shared" ref="AP28" si="619">$B28&amp;AQ$1</f>
        <v>2201044958</v>
      </c>
      <c r="AQ28" s="154">
        <f>SUMIF('All 39SD Disbursements'!$F:$F,AP28,'All 39SD Disbursements'!$G:$G)</f>
        <v>0</v>
      </c>
      <c r="AR28" s="154" t="str">
        <f t="shared" ref="AR28" si="620">$B28&amp;AS$1</f>
        <v>2201044986</v>
      </c>
      <c r="AS28" s="154">
        <f>SUMIF('All 39SD Disbursements'!$F:$F,AR28,'All 39SD Disbursements'!$G:$G)</f>
        <v>0</v>
      </c>
      <c r="AT28" s="154" t="str">
        <f t="shared" ref="AT28" si="621">$B28&amp;AU$1</f>
        <v>2201045017</v>
      </c>
      <c r="AU28" s="154">
        <f>SUMIF('All 39SD Disbursements'!$F:$F,AT28,'All 39SD Disbursements'!$G:$G)</f>
        <v>0</v>
      </c>
      <c r="AV28" s="154" t="str">
        <f t="shared" ref="AV28" si="622">$B28&amp;AW$1</f>
        <v>2201045047</v>
      </c>
      <c r="AW28" s="154">
        <f>SUMIF('All 39SD Disbursements'!$F:$F,AV28,'All 39SD Disbursements'!$G:$G)</f>
        <v>0</v>
      </c>
      <c r="AX28" s="154" t="str">
        <f t="shared" ref="AX28" si="623">$B28&amp;AY$1</f>
        <v>2201045078</v>
      </c>
      <c r="AY28" s="154">
        <f>SUMIF('All 39SD Disbursements'!$F:$F,AX28,'All 39SD Disbursements'!$G:$G)</f>
        <v>0</v>
      </c>
      <c r="AZ28" s="154" t="str">
        <f t="shared" ref="AZ28" si="624">$B28&amp;BA$1</f>
        <v>2201045108</v>
      </c>
      <c r="BA28" s="154">
        <f>SUMIF('All 39SD Disbursements'!$F:$F,AZ28,'All 39SD Disbursements'!$G:$G)</f>
        <v>0</v>
      </c>
      <c r="BB28" s="154" t="str">
        <f t="shared" ref="BB28" si="625">$B28&amp;BC$1</f>
        <v>2201045139</v>
      </c>
      <c r="BC28" s="154">
        <f>SUMIF('All 39SD Disbursements'!$F:$F,BB28,'All 39SD Disbursements'!$G:$G)</f>
        <v>0</v>
      </c>
      <c r="BD28" s="154" t="str">
        <f t="shared" ref="BD28" si="626">$B28&amp;BE$1</f>
        <v>2201045170</v>
      </c>
      <c r="BE28" s="154">
        <f>SUMIF('All 39SD Disbursements'!$F:$F,BD28,'All 39SD Disbursements'!$G:$G)</f>
        <v>0</v>
      </c>
      <c r="BF28" s="154" t="str">
        <f t="shared" ref="BF28" si="627">$B28&amp;BG$1</f>
        <v>2201045200</v>
      </c>
      <c r="BG28" s="154">
        <f>SUMIF('All 39SD Disbursements'!$F:$F,BF28,'All 39SD Disbursements'!$G:$G)</f>
        <v>0</v>
      </c>
      <c r="BH28" s="154" t="str">
        <f t="shared" ref="BH28" si="628">$B28&amp;BI$1</f>
        <v>2201045231</v>
      </c>
      <c r="BI28" s="154">
        <f>SUMIF('All 39SD Disbursements'!$F:$F,BH28,'All 39SD Disbursements'!$G:$G)</f>
        <v>0</v>
      </c>
      <c r="BJ28" s="154" t="str">
        <f t="shared" ref="BJ28" si="629">$B28&amp;BK$1</f>
        <v>2201045261</v>
      </c>
      <c r="BK28" s="154">
        <f>SUMIF('All 39SD Disbursements'!$F:$F,BJ28,'All 39SD Disbursements'!$G:$G)</f>
        <v>0</v>
      </c>
      <c r="BL28" s="154">
        <f t="shared" si="27"/>
        <v>0</v>
      </c>
      <c r="BM28" s="154">
        <f t="shared" si="28"/>
        <v>10528</v>
      </c>
      <c r="BN28" s="154">
        <f t="shared" si="29"/>
        <v>10528</v>
      </c>
      <c r="BO28" s="143"/>
    </row>
    <row r="29" spans="1:67" x14ac:dyDescent="0.2">
      <c r="A29" s="148" t="s">
        <v>26</v>
      </c>
      <c r="B29" s="149" t="s">
        <v>117</v>
      </c>
      <c r="C29" s="148" t="s">
        <v>118</v>
      </c>
      <c r="D29" s="150">
        <f>VLOOKUP(B29,'21-22 Allocation'!A:C,3,FALSE)</f>
        <v>5802</v>
      </c>
      <c r="E29" s="150">
        <v>0</v>
      </c>
      <c r="F29" s="150">
        <f t="shared" si="0"/>
        <v>5802</v>
      </c>
      <c r="G29" s="150">
        <f>-SUMIF('All 39SD Disbursements'!A:A,Recon!A:A,'All 39SD Disbursements'!G:G)</f>
        <v>0</v>
      </c>
      <c r="H29" s="150" t="str">
        <f t="shared" si="1"/>
        <v>2601144440</v>
      </c>
      <c r="I29" s="150">
        <f>SUMIF('All 39SD Disbursements'!$F:$F,H29,'All 39SD Disbursements'!$G:$G)</f>
        <v>0</v>
      </c>
      <c r="J29" s="150" t="str">
        <f t="shared" si="1"/>
        <v>2601144470</v>
      </c>
      <c r="K29" s="150">
        <f>SUMIF('All 39SD Disbursements'!$F:$F,J29,'All 39SD Disbursements'!$G:$G)</f>
        <v>0</v>
      </c>
      <c r="L29" s="150" t="str">
        <f t="shared" ref="L29" si="630">$B29&amp;M$1</f>
        <v>2601144501</v>
      </c>
      <c r="M29" s="150">
        <f>SUMIF('All 39SD Disbursements'!$F:$F,L29,'All 39SD Disbursements'!$G:$G)</f>
        <v>0</v>
      </c>
      <c r="N29" s="150" t="str">
        <f t="shared" ref="N29" si="631">$B29&amp;O$1</f>
        <v>2601144531</v>
      </c>
      <c r="O29" s="150">
        <f>SUMIF('All 39SD Disbursements'!$F:$F,N29,'All 39SD Disbursements'!$G:$G)</f>
        <v>0</v>
      </c>
      <c r="P29" s="150" t="str">
        <f t="shared" si="4"/>
        <v>2601144562</v>
      </c>
      <c r="Q29" s="150">
        <f>SUMIF('All 39SD Disbursements'!$F:$F,P29,'All 39SD Disbursements'!$G:$G)</f>
        <v>0</v>
      </c>
      <c r="R29" s="150" t="str">
        <f t="shared" ref="R29" si="632">$B29&amp;S$1</f>
        <v>2601144593</v>
      </c>
      <c r="S29" s="150">
        <f>SUMIF('All 39SD Disbursements'!$F:$F,R29,'All 39SD Disbursements'!$G:$G)</f>
        <v>0</v>
      </c>
      <c r="T29" s="150" t="str">
        <f t="shared" ref="T29" si="633">$B29&amp;U$1</f>
        <v>2601144621</v>
      </c>
      <c r="U29" s="150">
        <f>SUMIF('All 39SD Disbursements'!$F:$F,T29,'All 39SD Disbursements'!$G:$G)</f>
        <v>0</v>
      </c>
      <c r="V29" s="150" t="str">
        <f t="shared" ref="V29" si="634">$B29&amp;W$1</f>
        <v>2601144652</v>
      </c>
      <c r="W29" s="150">
        <f>SUMIF('All 39SD Disbursements'!$F:$F,V29,'All 39SD Disbursements'!$G:$G)</f>
        <v>0</v>
      </c>
      <c r="X29" s="150" t="str">
        <f t="shared" ref="X29" si="635">$B29&amp;Y$1</f>
        <v>2601144682</v>
      </c>
      <c r="Y29" s="150">
        <f>SUMIF('All 39SD Disbursements'!$F:$F,X29,'All 39SD Disbursements'!$G:$G)</f>
        <v>0</v>
      </c>
      <c r="Z29" s="150" t="str">
        <f t="shared" ref="Z29" si="636">$B29&amp;AA$1</f>
        <v>2601144713</v>
      </c>
      <c r="AA29" s="150">
        <f>SUMIF('All 39SD Disbursements'!$F:$F,Z29,'All 39SD Disbursements'!$G:$G)</f>
        <v>0</v>
      </c>
      <c r="AB29" s="150" t="str">
        <f t="shared" ref="AB29" si="637">$B29&amp;AC$1</f>
        <v>2601144743</v>
      </c>
      <c r="AC29" s="150">
        <f>SUMIF('All 39SD Disbursements'!$F:$F,AB29,'All 39SD Disbursements'!$G:$G)</f>
        <v>0</v>
      </c>
      <c r="AD29" s="150" t="str">
        <f t="shared" ref="AD29" si="638">$B29&amp;AE$1</f>
        <v>2601144774</v>
      </c>
      <c r="AE29" s="150">
        <f>SUMIF('All 39SD Disbursements'!$F:$F,AD29,'All 39SD Disbursements'!$G:$G)</f>
        <v>0</v>
      </c>
      <c r="AF29" s="150" t="str">
        <f t="shared" ref="AF29" si="639">$B29&amp;AG$1</f>
        <v>2601144805</v>
      </c>
      <c r="AG29" s="150">
        <f>SUMIF('All 39SD Disbursements'!$F:$F,AF29,'All 39SD Disbursements'!$G:$G)</f>
        <v>0</v>
      </c>
      <c r="AH29" s="150" t="str">
        <f t="shared" ref="AH29" si="640">$B29&amp;AI$1</f>
        <v>2601144835</v>
      </c>
      <c r="AI29" s="150">
        <f>SUMIF('All 39SD Disbursements'!$F:$F,AH29,'All 39SD Disbursements'!$G:$G)</f>
        <v>0</v>
      </c>
      <c r="AJ29" s="150" t="str">
        <f t="shared" ref="AJ29" si="641">$B29&amp;AK$1</f>
        <v>2601144866</v>
      </c>
      <c r="AK29" s="150">
        <f>SUMIF('All 39SD Disbursements'!$F:$F,AJ29,'All 39SD Disbursements'!$G:$G)</f>
        <v>0</v>
      </c>
      <c r="AL29" s="150" t="str">
        <f t="shared" ref="AL29:AN29" si="642">$B29&amp;AM$1</f>
        <v>2601144896</v>
      </c>
      <c r="AM29" s="150">
        <f>SUMIF('All 39SD Disbursements'!$F:$F,AL29,'All 39SD Disbursements'!$G:$G)</f>
        <v>0</v>
      </c>
      <c r="AN29" s="150" t="str">
        <f t="shared" si="642"/>
        <v>2601144927</v>
      </c>
      <c r="AO29" s="150">
        <f>SUMIF('All 39SD Disbursements'!$F:$F,AN29,'All 39SD Disbursements'!$G:$G)</f>
        <v>0</v>
      </c>
      <c r="AP29" s="150" t="str">
        <f t="shared" ref="AP29" si="643">$B29&amp;AQ$1</f>
        <v>2601144958</v>
      </c>
      <c r="AQ29" s="150">
        <f>SUMIF('All 39SD Disbursements'!$F:$F,AP29,'All 39SD Disbursements'!$G:$G)</f>
        <v>0</v>
      </c>
      <c r="AR29" s="150" t="str">
        <f t="shared" ref="AR29" si="644">$B29&amp;AS$1</f>
        <v>2601144986</v>
      </c>
      <c r="AS29" s="150">
        <f>SUMIF('All 39SD Disbursements'!$F:$F,AR29,'All 39SD Disbursements'!$G:$G)</f>
        <v>0</v>
      </c>
      <c r="AT29" s="150" t="str">
        <f t="shared" ref="AT29" si="645">$B29&amp;AU$1</f>
        <v>2601145017</v>
      </c>
      <c r="AU29" s="150">
        <f>SUMIF('All 39SD Disbursements'!$F:$F,AT29,'All 39SD Disbursements'!$G:$G)</f>
        <v>0</v>
      </c>
      <c r="AV29" s="150" t="str">
        <f t="shared" ref="AV29" si="646">$B29&amp;AW$1</f>
        <v>2601145047</v>
      </c>
      <c r="AW29" s="150">
        <f>SUMIF('All 39SD Disbursements'!$F:$F,AV29,'All 39SD Disbursements'!$G:$G)</f>
        <v>0</v>
      </c>
      <c r="AX29" s="150" t="str">
        <f t="shared" ref="AX29" si="647">$B29&amp;AY$1</f>
        <v>2601145078</v>
      </c>
      <c r="AY29" s="150">
        <f>SUMIF('All 39SD Disbursements'!$F:$F,AX29,'All 39SD Disbursements'!$G:$G)</f>
        <v>0</v>
      </c>
      <c r="AZ29" s="150" t="str">
        <f t="shared" ref="AZ29" si="648">$B29&amp;BA$1</f>
        <v>2601145108</v>
      </c>
      <c r="BA29" s="150">
        <f>SUMIF('All 39SD Disbursements'!$F:$F,AZ29,'All 39SD Disbursements'!$G:$G)</f>
        <v>0</v>
      </c>
      <c r="BB29" s="150" t="str">
        <f t="shared" ref="BB29" si="649">$B29&amp;BC$1</f>
        <v>2601145139</v>
      </c>
      <c r="BC29" s="150">
        <f>SUMIF('All 39SD Disbursements'!$F:$F,BB29,'All 39SD Disbursements'!$G:$G)</f>
        <v>0</v>
      </c>
      <c r="BD29" s="150" t="str">
        <f t="shared" ref="BD29" si="650">$B29&amp;BE$1</f>
        <v>2601145170</v>
      </c>
      <c r="BE29" s="150">
        <f>SUMIF('All 39SD Disbursements'!$F:$F,BD29,'All 39SD Disbursements'!$G:$G)</f>
        <v>0</v>
      </c>
      <c r="BF29" s="150" t="str">
        <f t="shared" ref="BF29" si="651">$B29&amp;BG$1</f>
        <v>2601145200</v>
      </c>
      <c r="BG29" s="150">
        <f>SUMIF('All 39SD Disbursements'!$F:$F,BF29,'All 39SD Disbursements'!$G:$G)</f>
        <v>0</v>
      </c>
      <c r="BH29" s="150" t="str">
        <f t="shared" ref="BH29" si="652">$B29&amp;BI$1</f>
        <v>2601145231</v>
      </c>
      <c r="BI29" s="150">
        <f>SUMIF('All 39SD Disbursements'!$F:$F,BH29,'All 39SD Disbursements'!$G:$G)</f>
        <v>0</v>
      </c>
      <c r="BJ29" s="150" t="str">
        <f t="shared" ref="BJ29" si="653">$B29&amp;BK$1</f>
        <v>2601145261</v>
      </c>
      <c r="BK29" s="150">
        <f>SUMIF('All 39SD Disbursements'!$F:$F,BJ29,'All 39SD Disbursements'!$G:$G)</f>
        <v>0</v>
      </c>
      <c r="BL29" s="150">
        <f t="shared" si="27"/>
        <v>0</v>
      </c>
      <c r="BM29" s="150">
        <f t="shared" si="28"/>
        <v>5802</v>
      </c>
      <c r="BN29" s="151">
        <f t="shared" si="29"/>
        <v>5802</v>
      </c>
    </row>
    <row r="30" spans="1:67" s="147" customFormat="1" x14ac:dyDescent="0.2">
      <c r="A30" s="152" t="s">
        <v>28</v>
      </c>
      <c r="B30" s="153" t="s">
        <v>119</v>
      </c>
      <c r="C30" s="152" t="s">
        <v>120</v>
      </c>
      <c r="D30" s="154">
        <f>VLOOKUP(B30,'21-22 Allocation'!A:C,3,FALSE)</f>
        <v>239027</v>
      </c>
      <c r="E30" s="154">
        <v>0</v>
      </c>
      <c r="F30" s="154">
        <f t="shared" si="0"/>
        <v>239027</v>
      </c>
      <c r="G30" s="154">
        <f>-SUMIF('All 39SD Disbursements'!A:A,Recon!A:A,'All 39SD Disbursements'!G:G)</f>
        <v>0</v>
      </c>
      <c r="H30" s="154" t="str">
        <f t="shared" si="1"/>
        <v>3001144440</v>
      </c>
      <c r="I30" s="154">
        <f>SUMIF('All 39SD Disbursements'!$F:$F,H30,'All 39SD Disbursements'!$G:$G)</f>
        <v>0</v>
      </c>
      <c r="J30" s="154" t="str">
        <f t="shared" si="1"/>
        <v>3001144470</v>
      </c>
      <c r="K30" s="154">
        <f>SUMIF('All 39SD Disbursements'!$F:$F,J30,'All 39SD Disbursements'!$G:$G)</f>
        <v>0</v>
      </c>
      <c r="L30" s="154" t="str">
        <f t="shared" ref="L30" si="654">$B30&amp;M$1</f>
        <v>3001144501</v>
      </c>
      <c r="M30" s="154">
        <f>SUMIF('All 39SD Disbursements'!$F:$F,L30,'All 39SD Disbursements'!$G:$G)</f>
        <v>0</v>
      </c>
      <c r="N30" s="154" t="str">
        <f t="shared" ref="N30" si="655">$B30&amp;O$1</f>
        <v>3001144531</v>
      </c>
      <c r="O30" s="154">
        <f>SUMIF('All 39SD Disbursements'!$F:$F,N30,'All 39SD Disbursements'!$G:$G)</f>
        <v>0</v>
      </c>
      <c r="P30" s="154" t="str">
        <f t="shared" si="4"/>
        <v>3001144562</v>
      </c>
      <c r="Q30" s="154">
        <f>SUMIF('All 39SD Disbursements'!$F:$F,P30,'All 39SD Disbursements'!$G:$G)</f>
        <v>0</v>
      </c>
      <c r="R30" s="154" t="str">
        <f t="shared" ref="R30" si="656">$B30&amp;S$1</f>
        <v>3001144593</v>
      </c>
      <c r="S30" s="154">
        <f>SUMIF('All 39SD Disbursements'!$F:$F,R30,'All 39SD Disbursements'!$G:$G)</f>
        <v>0</v>
      </c>
      <c r="T30" s="154" t="str">
        <f t="shared" ref="T30" si="657">$B30&amp;U$1</f>
        <v>3001144621</v>
      </c>
      <c r="U30" s="154">
        <f>SUMIF('All 39SD Disbursements'!$F:$F,T30,'All 39SD Disbursements'!$G:$G)</f>
        <v>0</v>
      </c>
      <c r="V30" s="154" t="str">
        <f t="shared" ref="V30" si="658">$B30&amp;W$1</f>
        <v>3001144652</v>
      </c>
      <c r="W30" s="154">
        <f>SUMIF('All 39SD Disbursements'!$F:$F,V30,'All 39SD Disbursements'!$G:$G)</f>
        <v>0</v>
      </c>
      <c r="X30" s="154" t="str">
        <f t="shared" ref="X30" si="659">$B30&amp;Y$1</f>
        <v>3001144682</v>
      </c>
      <c r="Y30" s="154">
        <f>SUMIF('All 39SD Disbursements'!$F:$F,X30,'All 39SD Disbursements'!$G:$G)</f>
        <v>0</v>
      </c>
      <c r="Z30" s="154" t="str">
        <f t="shared" ref="Z30" si="660">$B30&amp;AA$1</f>
        <v>3001144713</v>
      </c>
      <c r="AA30" s="154">
        <f>SUMIF('All 39SD Disbursements'!$F:$F,Z30,'All 39SD Disbursements'!$G:$G)</f>
        <v>0</v>
      </c>
      <c r="AB30" s="154" t="str">
        <f t="shared" ref="AB30" si="661">$B30&amp;AC$1</f>
        <v>3001144743</v>
      </c>
      <c r="AC30" s="154">
        <f>SUMIF('All 39SD Disbursements'!$F:$F,AB30,'All 39SD Disbursements'!$G:$G)</f>
        <v>0</v>
      </c>
      <c r="AD30" s="154" t="str">
        <f t="shared" ref="AD30" si="662">$B30&amp;AE$1</f>
        <v>3001144774</v>
      </c>
      <c r="AE30" s="154">
        <f>SUMIF('All 39SD Disbursements'!$F:$F,AD30,'All 39SD Disbursements'!$G:$G)</f>
        <v>0</v>
      </c>
      <c r="AF30" s="154" t="str">
        <f t="shared" ref="AF30" si="663">$B30&amp;AG$1</f>
        <v>3001144805</v>
      </c>
      <c r="AG30" s="154">
        <f>SUMIF('All 39SD Disbursements'!$F:$F,AF30,'All 39SD Disbursements'!$G:$G)</f>
        <v>0</v>
      </c>
      <c r="AH30" s="154" t="str">
        <f t="shared" ref="AH30" si="664">$B30&amp;AI$1</f>
        <v>3001144835</v>
      </c>
      <c r="AI30" s="154">
        <f>SUMIF('All 39SD Disbursements'!$F:$F,AH30,'All 39SD Disbursements'!$G:$G)</f>
        <v>0</v>
      </c>
      <c r="AJ30" s="154" t="str">
        <f t="shared" ref="AJ30" si="665">$B30&amp;AK$1</f>
        <v>3001144866</v>
      </c>
      <c r="AK30" s="154">
        <f>SUMIF('All 39SD Disbursements'!$F:$F,AJ30,'All 39SD Disbursements'!$G:$G)</f>
        <v>0</v>
      </c>
      <c r="AL30" s="154" t="str">
        <f t="shared" ref="AL30:AN30" si="666">$B30&amp;AM$1</f>
        <v>3001144896</v>
      </c>
      <c r="AM30" s="154">
        <f>SUMIF('All 39SD Disbursements'!$F:$F,AL30,'All 39SD Disbursements'!$G:$G)</f>
        <v>0</v>
      </c>
      <c r="AN30" s="154" t="str">
        <f t="shared" si="666"/>
        <v>3001144927</v>
      </c>
      <c r="AO30" s="154">
        <f>SUMIF('All 39SD Disbursements'!$F:$F,AN30,'All 39SD Disbursements'!$G:$G)</f>
        <v>0</v>
      </c>
      <c r="AP30" s="154" t="str">
        <f t="shared" ref="AP30" si="667">$B30&amp;AQ$1</f>
        <v>3001144958</v>
      </c>
      <c r="AQ30" s="154">
        <f>SUMIF('All 39SD Disbursements'!$F:$F,AP30,'All 39SD Disbursements'!$G:$G)</f>
        <v>0</v>
      </c>
      <c r="AR30" s="154" t="str">
        <f t="shared" ref="AR30" si="668">$B30&amp;AS$1</f>
        <v>3001144986</v>
      </c>
      <c r="AS30" s="154">
        <f>SUMIF('All 39SD Disbursements'!$F:$F,AR30,'All 39SD Disbursements'!$G:$G)</f>
        <v>0</v>
      </c>
      <c r="AT30" s="154" t="str">
        <f t="shared" ref="AT30" si="669">$B30&amp;AU$1</f>
        <v>3001145017</v>
      </c>
      <c r="AU30" s="154">
        <f>SUMIF('All 39SD Disbursements'!$F:$F,AT30,'All 39SD Disbursements'!$G:$G)</f>
        <v>0</v>
      </c>
      <c r="AV30" s="154" t="str">
        <f t="shared" ref="AV30" si="670">$B30&amp;AW$1</f>
        <v>3001145047</v>
      </c>
      <c r="AW30" s="154">
        <f>SUMIF('All 39SD Disbursements'!$F:$F,AV30,'All 39SD Disbursements'!$G:$G)</f>
        <v>0</v>
      </c>
      <c r="AX30" s="154" t="str">
        <f t="shared" ref="AX30" si="671">$B30&amp;AY$1</f>
        <v>3001145078</v>
      </c>
      <c r="AY30" s="154">
        <f>SUMIF('All 39SD Disbursements'!$F:$F,AX30,'All 39SD Disbursements'!$G:$G)</f>
        <v>0</v>
      </c>
      <c r="AZ30" s="154" t="str">
        <f t="shared" ref="AZ30" si="672">$B30&amp;BA$1</f>
        <v>3001145108</v>
      </c>
      <c r="BA30" s="154">
        <f>SUMIF('All 39SD Disbursements'!$F:$F,AZ30,'All 39SD Disbursements'!$G:$G)</f>
        <v>0</v>
      </c>
      <c r="BB30" s="154" t="str">
        <f t="shared" ref="BB30" si="673">$B30&amp;BC$1</f>
        <v>3001145139</v>
      </c>
      <c r="BC30" s="154">
        <f>SUMIF('All 39SD Disbursements'!$F:$F,BB30,'All 39SD Disbursements'!$G:$G)</f>
        <v>0</v>
      </c>
      <c r="BD30" s="154" t="str">
        <f t="shared" ref="BD30" si="674">$B30&amp;BE$1</f>
        <v>3001145170</v>
      </c>
      <c r="BE30" s="154">
        <f>SUMIF('All 39SD Disbursements'!$F:$F,BD30,'All 39SD Disbursements'!$G:$G)</f>
        <v>0</v>
      </c>
      <c r="BF30" s="154" t="str">
        <f t="shared" ref="BF30" si="675">$B30&amp;BG$1</f>
        <v>3001145200</v>
      </c>
      <c r="BG30" s="154">
        <f>SUMIF('All 39SD Disbursements'!$F:$F,BF30,'All 39SD Disbursements'!$G:$G)</f>
        <v>0</v>
      </c>
      <c r="BH30" s="154" t="str">
        <f t="shared" ref="BH30" si="676">$B30&amp;BI$1</f>
        <v>3001145231</v>
      </c>
      <c r="BI30" s="154">
        <f>SUMIF('All 39SD Disbursements'!$F:$F,BH30,'All 39SD Disbursements'!$G:$G)</f>
        <v>0</v>
      </c>
      <c r="BJ30" s="154" t="str">
        <f t="shared" ref="BJ30" si="677">$B30&amp;BK$1</f>
        <v>3001145261</v>
      </c>
      <c r="BK30" s="154">
        <f>SUMIF('All 39SD Disbursements'!$F:$F,BJ30,'All 39SD Disbursements'!$G:$G)</f>
        <v>0</v>
      </c>
      <c r="BL30" s="154">
        <f t="shared" si="27"/>
        <v>0</v>
      </c>
      <c r="BM30" s="154">
        <f t="shared" si="28"/>
        <v>239027</v>
      </c>
      <c r="BN30" s="154">
        <f t="shared" si="29"/>
        <v>239027</v>
      </c>
      <c r="BO30" s="143"/>
    </row>
    <row r="31" spans="1:67" x14ac:dyDescent="0.2">
      <c r="A31" s="158" t="s">
        <v>924</v>
      </c>
      <c r="B31" s="155" t="s">
        <v>3315</v>
      </c>
      <c r="C31" s="148" t="s">
        <v>3316</v>
      </c>
      <c r="D31" s="150">
        <f>VLOOKUP(B31,'21-22 Allocation'!A:C,3,FALSE)</f>
        <v>20912</v>
      </c>
      <c r="E31" s="150">
        <v>0</v>
      </c>
      <c r="F31" s="150">
        <f t="shared" si="0"/>
        <v>20912</v>
      </c>
      <c r="G31" s="150">
        <f>-SUMIF('All 39SD Disbursements'!A:A,Recon!A:A,'All 39SD Disbursements'!G:G)</f>
        <v>0</v>
      </c>
      <c r="H31" s="150" t="str">
        <f t="shared" si="1"/>
        <v>3401044440</v>
      </c>
      <c r="I31" s="150">
        <f>SUMIF('All 39SD Disbursements'!$F:$F,H31,'All 39SD Disbursements'!$G:$G)</f>
        <v>0</v>
      </c>
      <c r="J31" s="150" t="str">
        <f t="shared" si="1"/>
        <v>3401044470</v>
      </c>
      <c r="K31" s="150">
        <f>SUMIF('All 39SD Disbursements'!$F:$F,J31,'All 39SD Disbursements'!$G:$G)</f>
        <v>0</v>
      </c>
      <c r="L31" s="150" t="str">
        <f t="shared" ref="L31" si="678">$B31&amp;M$1</f>
        <v>3401044501</v>
      </c>
      <c r="M31" s="150">
        <f>SUMIF('All 39SD Disbursements'!$F:$F,L31,'All 39SD Disbursements'!$G:$G)</f>
        <v>0</v>
      </c>
      <c r="N31" s="150" t="str">
        <f t="shared" ref="N31" si="679">$B31&amp;O$1</f>
        <v>3401044531</v>
      </c>
      <c r="O31" s="150">
        <f>SUMIF('All 39SD Disbursements'!$F:$F,N31,'All 39SD Disbursements'!$G:$G)</f>
        <v>0</v>
      </c>
      <c r="P31" s="150" t="str">
        <f t="shared" si="4"/>
        <v>3401044562</v>
      </c>
      <c r="Q31" s="150">
        <f>SUMIF('All 39SD Disbursements'!$F:$F,P31,'All 39SD Disbursements'!$G:$G)</f>
        <v>0</v>
      </c>
      <c r="R31" s="150" t="str">
        <f t="shared" ref="R31" si="680">$B31&amp;S$1</f>
        <v>3401044593</v>
      </c>
      <c r="S31" s="150">
        <f>SUMIF('All 39SD Disbursements'!$F:$F,R31,'All 39SD Disbursements'!$G:$G)</f>
        <v>0</v>
      </c>
      <c r="T31" s="150" t="str">
        <f t="shared" ref="T31" si="681">$B31&amp;U$1</f>
        <v>3401044621</v>
      </c>
      <c r="U31" s="150">
        <f>SUMIF('All 39SD Disbursements'!$F:$F,T31,'All 39SD Disbursements'!$G:$G)</f>
        <v>0</v>
      </c>
      <c r="V31" s="150" t="str">
        <f t="shared" ref="V31" si="682">$B31&amp;W$1</f>
        <v>3401044652</v>
      </c>
      <c r="W31" s="150">
        <f>SUMIF('All 39SD Disbursements'!$F:$F,V31,'All 39SD Disbursements'!$G:$G)</f>
        <v>0</v>
      </c>
      <c r="X31" s="150" t="str">
        <f t="shared" ref="X31" si="683">$B31&amp;Y$1</f>
        <v>3401044682</v>
      </c>
      <c r="Y31" s="150">
        <f>SUMIF('All 39SD Disbursements'!$F:$F,X31,'All 39SD Disbursements'!$G:$G)</f>
        <v>0</v>
      </c>
      <c r="Z31" s="150" t="str">
        <f t="shared" ref="Z31" si="684">$B31&amp;AA$1</f>
        <v>3401044713</v>
      </c>
      <c r="AA31" s="150">
        <f>SUMIF('All 39SD Disbursements'!$F:$F,Z31,'All 39SD Disbursements'!$G:$G)</f>
        <v>0</v>
      </c>
      <c r="AB31" s="150" t="str">
        <f t="shared" ref="AB31" si="685">$B31&amp;AC$1</f>
        <v>3401044743</v>
      </c>
      <c r="AC31" s="150">
        <f>SUMIF('All 39SD Disbursements'!$F:$F,AB31,'All 39SD Disbursements'!$G:$G)</f>
        <v>0</v>
      </c>
      <c r="AD31" s="150" t="str">
        <f t="shared" ref="AD31" si="686">$B31&amp;AE$1</f>
        <v>3401044774</v>
      </c>
      <c r="AE31" s="150">
        <f>SUMIF('All 39SD Disbursements'!$F:$F,AD31,'All 39SD Disbursements'!$G:$G)</f>
        <v>0</v>
      </c>
      <c r="AF31" s="150" t="str">
        <f t="shared" ref="AF31" si="687">$B31&amp;AG$1</f>
        <v>3401044805</v>
      </c>
      <c r="AG31" s="150">
        <f>SUMIF('All 39SD Disbursements'!$F:$F,AF31,'All 39SD Disbursements'!$G:$G)</f>
        <v>0</v>
      </c>
      <c r="AH31" s="150" t="str">
        <f t="shared" ref="AH31" si="688">$B31&amp;AI$1</f>
        <v>3401044835</v>
      </c>
      <c r="AI31" s="150">
        <f>SUMIF('All 39SD Disbursements'!$F:$F,AH31,'All 39SD Disbursements'!$G:$G)</f>
        <v>0</v>
      </c>
      <c r="AJ31" s="150" t="str">
        <f t="shared" ref="AJ31" si="689">$B31&amp;AK$1</f>
        <v>3401044866</v>
      </c>
      <c r="AK31" s="150">
        <f>SUMIF('All 39SD Disbursements'!$F:$F,AJ31,'All 39SD Disbursements'!$G:$G)</f>
        <v>0</v>
      </c>
      <c r="AL31" s="150" t="str">
        <f t="shared" ref="AL31:AN31" si="690">$B31&amp;AM$1</f>
        <v>3401044896</v>
      </c>
      <c r="AM31" s="150">
        <f>SUMIF('All 39SD Disbursements'!$F:$F,AL31,'All 39SD Disbursements'!$G:$G)</f>
        <v>0</v>
      </c>
      <c r="AN31" s="150" t="str">
        <f t="shared" si="690"/>
        <v>3401044927</v>
      </c>
      <c r="AO31" s="150">
        <f>SUMIF('All 39SD Disbursements'!$F:$F,AN31,'All 39SD Disbursements'!$G:$G)</f>
        <v>0</v>
      </c>
      <c r="AP31" s="150" t="str">
        <f t="shared" ref="AP31" si="691">$B31&amp;AQ$1</f>
        <v>3401044958</v>
      </c>
      <c r="AQ31" s="150">
        <f>SUMIF('All 39SD Disbursements'!$F:$F,AP31,'All 39SD Disbursements'!$G:$G)</f>
        <v>0</v>
      </c>
      <c r="AR31" s="150" t="str">
        <f t="shared" ref="AR31" si="692">$B31&amp;AS$1</f>
        <v>3401044986</v>
      </c>
      <c r="AS31" s="150">
        <f>SUMIF('All 39SD Disbursements'!$F:$F,AR31,'All 39SD Disbursements'!$G:$G)</f>
        <v>0</v>
      </c>
      <c r="AT31" s="150" t="str">
        <f t="shared" ref="AT31" si="693">$B31&amp;AU$1</f>
        <v>3401045017</v>
      </c>
      <c r="AU31" s="150">
        <f>SUMIF('All 39SD Disbursements'!$F:$F,AT31,'All 39SD Disbursements'!$G:$G)</f>
        <v>0</v>
      </c>
      <c r="AV31" s="150" t="str">
        <f t="shared" ref="AV31" si="694">$B31&amp;AW$1</f>
        <v>3401045047</v>
      </c>
      <c r="AW31" s="150">
        <f>SUMIF('All 39SD Disbursements'!$F:$F,AV31,'All 39SD Disbursements'!$G:$G)</f>
        <v>0</v>
      </c>
      <c r="AX31" s="150" t="str">
        <f t="shared" ref="AX31" si="695">$B31&amp;AY$1</f>
        <v>3401045078</v>
      </c>
      <c r="AY31" s="150">
        <f>SUMIF('All 39SD Disbursements'!$F:$F,AX31,'All 39SD Disbursements'!$G:$G)</f>
        <v>0</v>
      </c>
      <c r="AZ31" s="150" t="str">
        <f t="shared" ref="AZ31" si="696">$B31&amp;BA$1</f>
        <v>3401045108</v>
      </c>
      <c r="BA31" s="150">
        <f>SUMIF('All 39SD Disbursements'!$F:$F,AZ31,'All 39SD Disbursements'!$G:$G)</f>
        <v>0</v>
      </c>
      <c r="BB31" s="150" t="str">
        <f t="shared" ref="BB31" si="697">$B31&amp;BC$1</f>
        <v>3401045139</v>
      </c>
      <c r="BC31" s="150">
        <f>SUMIF('All 39SD Disbursements'!$F:$F,BB31,'All 39SD Disbursements'!$G:$G)</f>
        <v>0</v>
      </c>
      <c r="BD31" s="150" t="str">
        <f t="shared" ref="BD31" si="698">$B31&amp;BE$1</f>
        <v>3401045170</v>
      </c>
      <c r="BE31" s="150">
        <f>SUMIF('All 39SD Disbursements'!$F:$F,BD31,'All 39SD Disbursements'!$G:$G)</f>
        <v>0</v>
      </c>
      <c r="BF31" s="150" t="str">
        <f t="shared" ref="BF31" si="699">$B31&amp;BG$1</f>
        <v>3401045200</v>
      </c>
      <c r="BG31" s="150">
        <f>SUMIF('All 39SD Disbursements'!$F:$F,BF31,'All 39SD Disbursements'!$G:$G)</f>
        <v>0</v>
      </c>
      <c r="BH31" s="150" t="str">
        <f t="shared" ref="BH31" si="700">$B31&amp;BI$1</f>
        <v>3401045231</v>
      </c>
      <c r="BI31" s="150">
        <f>SUMIF('All 39SD Disbursements'!$F:$F,BH31,'All 39SD Disbursements'!$G:$G)</f>
        <v>0</v>
      </c>
      <c r="BJ31" s="150" t="str">
        <f t="shared" ref="BJ31" si="701">$B31&amp;BK$1</f>
        <v>3401045261</v>
      </c>
      <c r="BK31" s="150">
        <f>SUMIF('All 39SD Disbursements'!$F:$F,BJ31,'All 39SD Disbursements'!$G:$G)</f>
        <v>0</v>
      </c>
      <c r="BL31" s="150">
        <f t="shared" si="27"/>
        <v>0</v>
      </c>
      <c r="BM31" s="150">
        <f t="shared" si="28"/>
        <v>20912</v>
      </c>
      <c r="BN31" s="151">
        <f t="shared" si="29"/>
        <v>20912</v>
      </c>
    </row>
    <row r="32" spans="1:67" s="147" customFormat="1" x14ac:dyDescent="0.2">
      <c r="A32" s="152" t="s">
        <v>41</v>
      </c>
      <c r="B32" s="153" t="s">
        <v>121</v>
      </c>
      <c r="C32" s="152" t="s">
        <v>122</v>
      </c>
      <c r="D32" s="154">
        <f>VLOOKUP(B32,'21-22 Allocation'!A:C,3,FALSE)</f>
        <v>84355</v>
      </c>
      <c r="E32" s="154">
        <v>0</v>
      </c>
      <c r="F32" s="154">
        <f t="shared" si="0"/>
        <v>84355</v>
      </c>
      <c r="G32" s="154">
        <f>-SUMIF('All 39SD Disbursements'!A:A,Recon!A:A,'All 39SD Disbursements'!G:G)</f>
        <v>-54332.939999999995</v>
      </c>
      <c r="H32" s="154" t="str">
        <f t="shared" si="1"/>
        <v>3501044440</v>
      </c>
      <c r="I32" s="154">
        <f>SUMIF('All 39SD Disbursements'!$F:$F,H32,'All 39SD Disbursements'!$G:$G)</f>
        <v>0</v>
      </c>
      <c r="J32" s="154" t="str">
        <f t="shared" si="1"/>
        <v>3501044470</v>
      </c>
      <c r="K32" s="154">
        <f>SUMIF('All 39SD Disbursements'!$F:$F,J32,'All 39SD Disbursements'!$G:$G)</f>
        <v>0</v>
      </c>
      <c r="L32" s="154" t="str">
        <f t="shared" ref="L32" si="702">$B32&amp;M$1</f>
        <v>3501044501</v>
      </c>
      <c r="M32" s="154">
        <f>SUMIF('All 39SD Disbursements'!$F:$F,L32,'All 39SD Disbursements'!$G:$G)</f>
        <v>0</v>
      </c>
      <c r="N32" s="154" t="str">
        <f t="shared" ref="N32" si="703">$B32&amp;O$1</f>
        <v>3501044531</v>
      </c>
      <c r="O32" s="154">
        <f>SUMIF('All 39SD Disbursements'!$F:$F,N32,'All 39SD Disbursements'!$G:$G)</f>
        <v>0</v>
      </c>
      <c r="P32" s="154" t="str">
        <f t="shared" si="4"/>
        <v>3501044562</v>
      </c>
      <c r="Q32" s="154">
        <f>SUMIF('All 39SD Disbursements'!$F:$F,P32,'All 39SD Disbursements'!$G:$G)</f>
        <v>0</v>
      </c>
      <c r="R32" s="154" t="str">
        <f t="shared" ref="R32" si="704">$B32&amp;S$1</f>
        <v>3501044593</v>
      </c>
      <c r="S32" s="154">
        <f>SUMIF('All 39SD Disbursements'!$F:$F,R32,'All 39SD Disbursements'!$G:$G)</f>
        <v>34476.979999999996</v>
      </c>
      <c r="T32" s="154" t="str">
        <f t="shared" ref="T32" si="705">$B32&amp;U$1</f>
        <v>3501044621</v>
      </c>
      <c r="U32" s="154">
        <f>SUMIF('All 39SD Disbursements'!$F:$F,T32,'All 39SD Disbursements'!$G:$G)</f>
        <v>0</v>
      </c>
      <c r="V32" s="154" t="str">
        <f t="shared" ref="V32" si="706">$B32&amp;W$1</f>
        <v>3501044652</v>
      </c>
      <c r="W32" s="154">
        <f>SUMIF('All 39SD Disbursements'!$F:$F,V32,'All 39SD Disbursements'!$G:$G)</f>
        <v>0</v>
      </c>
      <c r="X32" s="154" t="str">
        <f t="shared" ref="X32" si="707">$B32&amp;Y$1</f>
        <v>3501044682</v>
      </c>
      <c r="Y32" s="154">
        <f>SUMIF('All 39SD Disbursements'!$F:$F,X32,'All 39SD Disbursements'!$G:$G)</f>
        <v>19855.96</v>
      </c>
      <c r="Z32" s="154" t="str">
        <f t="shared" ref="Z32" si="708">$B32&amp;AA$1</f>
        <v>3501044713</v>
      </c>
      <c r="AA32" s="154">
        <f>SUMIF('All 39SD Disbursements'!$F:$F,Z32,'All 39SD Disbursements'!$G:$G)</f>
        <v>0</v>
      </c>
      <c r="AB32" s="154" t="str">
        <f t="shared" ref="AB32" si="709">$B32&amp;AC$1</f>
        <v>3501044743</v>
      </c>
      <c r="AC32" s="154">
        <f>SUMIF('All 39SD Disbursements'!$F:$F,AB32,'All 39SD Disbursements'!$G:$G)</f>
        <v>0</v>
      </c>
      <c r="AD32" s="154" t="str">
        <f t="shared" ref="AD32" si="710">$B32&amp;AE$1</f>
        <v>3501044774</v>
      </c>
      <c r="AE32" s="154">
        <f>SUMIF('All 39SD Disbursements'!$F:$F,AD32,'All 39SD Disbursements'!$G:$G)</f>
        <v>0</v>
      </c>
      <c r="AF32" s="154" t="str">
        <f t="shared" ref="AF32" si="711">$B32&amp;AG$1</f>
        <v>3501044805</v>
      </c>
      <c r="AG32" s="154">
        <f>SUMIF('All 39SD Disbursements'!$F:$F,AF32,'All 39SD Disbursements'!$G:$G)</f>
        <v>0</v>
      </c>
      <c r="AH32" s="154" t="str">
        <f t="shared" ref="AH32" si="712">$B32&amp;AI$1</f>
        <v>3501044835</v>
      </c>
      <c r="AI32" s="154">
        <f>SUMIF('All 39SD Disbursements'!$F:$F,AH32,'All 39SD Disbursements'!$G:$G)</f>
        <v>0</v>
      </c>
      <c r="AJ32" s="154" t="str">
        <f t="shared" ref="AJ32" si="713">$B32&amp;AK$1</f>
        <v>3501044866</v>
      </c>
      <c r="AK32" s="154">
        <f>SUMIF('All 39SD Disbursements'!$F:$F,AJ32,'All 39SD Disbursements'!$G:$G)</f>
        <v>0</v>
      </c>
      <c r="AL32" s="154" t="str">
        <f t="shared" ref="AL32:AN32" si="714">$B32&amp;AM$1</f>
        <v>3501044896</v>
      </c>
      <c r="AM32" s="154">
        <f>SUMIF('All 39SD Disbursements'!$F:$F,AL32,'All 39SD Disbursements'!$G:$G)</f>
        <v>0</v>
      </c>
      <c r="AN32" s="154" t="str">
        <f t="shared" si="714"/>
        <v>3501044927</v>
      </c>
      <c r="AO32" s="154">
        <f>SUMIF('All 39SD Disbursements'!$F:$F,AN32,'All 39SD Disbursements'!$G:$G)</f>
        <v>0</v>
      </c>
      <c r="AP32" s="154" t="str">
        <f t="shared" ref="AP32" si="715">$B32&amp;AQ$1</f>
        <v>3501044958</v>
      </c>
      <c r="AQ32" s="154">
        <f>SUMIF('All 39SD Disbursements'!$F:$F,AP32,'All 39SD Disbursements'!$G:$G)</f>
        <v>0</v>
      </c>
      <c r="AR32" s="154" t="str">
        <f t="shared" ref="AR32" si="716">$B32&amp;AS$1</f>
        <v>3501044986</v>
      </c>
      <c r="AS32" s="154">
        <f>SUMIF('All 39SD Disbursements'!$F:$F,AR32,'All 39SD Disbursements'!$G:$G)</f>
        <v>0</v>
      </c>
      <c r="AT32" s="154" t="str">
        <f t="shared" ref="AT32" si="717">$B32&amp;AU$1</f>
        <v>3501045017</v>
      </c>
      <c r="AU32" s="154">
        <f>SUMIF('All 39SD Disbursements'!$F:$F,AT32,'All 39SD Disbursements'!$G:$G)</f>
        <v>0</v>
      </c>
      <c r="AV32" s="154" t="str">
        <f t="shared" ref="AV32" si="718">$B32&amp;AW$1</f>
        <v>3501045047</v>
      </c>
      <c r="AW32" s="154">
        <f>SUMIF('All 39SD Disbursements'!$F:$F,AV32,'All 39SD Disbursements'!$G:$G)</f>
        <v>0</v>
      </c>
      <c r="AX32" s="154" t="str">
        <f t="shared" ref="AX32" si="719">$B32&amp;AY$1</f>
        <v>3501045078</v>
      </c>
      <c r="AY32" s="154">
        <f>SUMIF('All 39SD Disbursements'!$F:$F,AX32,'All 39SD Disbursements'!$G:$G)</f>
        <v>0</v>
      </c>
      <c r="AZ32" s="154" t="str">
        <f t="shared" ref="AZ32" si="720">$B32&amp;BA$1</f>
        <v>3501045108</v>
      </c>
      <c r="BA32" s="154">
        <f>SUMIF('All 39SD Disbursements'!$F:$F,AZ32,'All 39SD Disbursements'!$G:$G)</f>
        <v>0</v>
      </c>
      <c r="BB32" s="154" t="str">
        <f t="shared" ref="BB32" si="721">$B32&amp;BC$1</f>
        <v>3501045139</v>
      </c>
      <c r="BC32" s="154">
        <f>SUMIF('All 39SD Disbursements'!$F:$F,BB32,'All 39SD Disbursements'!$G:$G)</f>
        <v>0</v>
      </c>
      <c r="BD32" s="154" t="str">
        <f t="shared" ref="BD32" si="722">$B32&amp;BE$1</f>
        <v>3501045170</v>
      </c>
      <c r="BE32" s="154">
        <f>SUMIF('All 39SD Disbursements'!$F:$F,BD32,'All 39SD Disbursements'!$G:$G)</f>
        <v>0</v>
      </c>
      <c r="BF32" s="154" t="str">
        <f t="shared" ref="BF32" si="723">$B32&amp;BG$1</f>
        <v>3501045200</v>
      </c>
      <c r="BG32" s="154">
        <f>SUMIF('All 39SD Disbursements'!$F:$F,BF32,'All 39SD Disbursements'!$G:$G)</f>
        <v>0</v>
      </c>
      <c r="BH32" s="154" t="str">
        <f t="shared" ref="BH32" si="724">$B32&amp;BI$1</f>
        <v>3501045231</v>
      </c>
      <c r="BI32" s="154">
        <f>SUMIF('All 39SD Disbursements'!$F:$F,BH32,'All 39SD Disbursements'!$G:$G)</f>
        <v>0</v>
      </c>
      <c r="BJ32" s="154" t="str">
        <f t="shared" ref="BJ32" si="725">$B32&amp;BK$1</f>
        <v>3501045261</v>
      </c>
      <c r="BK32" s="154">
        <f>SUMIF('All 39SD Disbursements'!$F:$F,BJ32,'All 39SD Disbursements'!$G:$G)</f>
        <v>0</v>
      </c>
      <c r="BL32" s="154">
        <f t="shared" si="27"/>
        <v>54332.939999999995</v>
      </c>
      <c r="BM32" s="154">
        <f t="shared" si="28"/>
        <v>30022.060000000005</v>
      </c>
      <c r="BN32" s="154">
        <f t="shared" si="29"/>
        <v>30022.060000000005</v>
      </c>
      <c r="BO32" s="143"/>
    </row>
    <row r="33" spans="1:67" x14ac:dyDescent="0.2">
      <c r="A33" s="148" t="s">
        <v>52</v>
      </c>
      <c r="B33" s="149" t="s">
        <v>123</v>
      </c>
      <c r="C33" s="148" t="s">
        <v>124</v>
      </c>
      <c r="D33" s="150">
        <f>VLOOKUP(B33,'21-22 Allocation'!A:C,3,FALSE)</f>
        <v>42568</v>
      </c>
      <c r="E33" s="150">
        <v>0</v>
      </c>
      <c r="F33" s="150">
        <f t="shared" si="0"/>
        <v>42568</v>
      </c>
      <c r="G33" s="150">
        <f>-SUMIF('All 39SD Disbursements'!A:A,Recon!A:A,'All 39SD Disbursements'!G:G)</f>
        <v>0</v>
      </c>
      <c r="H33" s="150" t="str">
        <f t="shared" si="1"/>
        <v>3502044440</v>
      </c>
      <c r="I33" s="150">
        <f>SUMIF('All 39SD Disbursements'!$F:$F,H33,'All 39SD Disbursements'!$G:$G)</f>
        <v>0</v>
      </c>
      <c r="J33" s="150" t="str">
        <f t="shared" si="1"/>
        <v>3502044470</v>
      </c>
      <c r="K33" s="150">
        <f>SUMIF('All 39SD Disbursements'!$F:$F,J33,'All 39SD Disbursements'!$G:$G)</f>
        <v>0</v>
      </c>
      <c r="L33" s="150" t="str">
        <f t="shared" ref="L33" si="726">$B33&amp;M$1</f>
        <v>3502044501</v>
      </c>
      <c r="M33" s="150">
        <f>SUMIF('All 39SD Disbursements'!$F:$F,L33,'All 39SD Disbursements'!$G:$G)</f>
        <v>0</v>
      </c>
      <c r="N33" s="150" t="str">
        <f t="shared" ref="N33" si="727">$B33&amp;O$1</f>
        <v>3502044531</v>
      </c>
      <c r="O33" s="150">
        <f>SUMIF('All 39SD Disbursements'!$F:$F,N33,'All 39SD Disbursements'!$G:$G)</f>
        <v>0</v>
      </c>
      <c r="P33" s="150" t="str">
        <f t="shared" si="4"/>
        <v>3502044562</v>
      </c>
      <c r="Q33" s="150">
        <f>SUMIF('All 39SD Disbursements'!$F:$F,P33,'All 39SD Disbursements'!$G:$G)</f>
        <v>0</v>
      </c>
      <c r="R33" s="150" t="str">
        <f t="shared" ref="R33" si="728">$B33&amp;S$1</f>
        <v>3502044593</v>
      </c>
      <c r="S33" s="150">
        <f>SUMIF('All 39SD Disbursements'!$F:$F,R33,'All 39SD Disbursements'!$G:$G)</f>
        <v>0</v>
      </c>
      <c r="T33" s="150" t="str">
        <f t="shared" ref="T33" si="729">$B33&amp;U$1</f>
        <v>3502044621</v>
      </c>
      <c r="U33" s="150">
        <f>SUMIF('All 39SD Disbursements'!$F:$F,T33,'All 39SD Disbursements'!$G:$G)</f>
        <v>0</v>
      </c>
      <c r="V33" s="150" t="str">
        <f t="shared" ref="V33" si="730">$B33&amp;W$1</f>
        <v>3502044652</v>
      </c>
      <c r="W33" s="150">
        <f>SUMIF('All 39SD Disbursements'!$F:$F,V33,'All 39SD Disbursements'!$G:$G)</f>
        <v>0</v>
      </c>
      <c r="X33" s="150" t="str">
        <f t="shared" ref="X33" si="731">$B33&amp;Y$1</f>
        <v>3502044682</v>
      </c>
      <c r="Y33" s="150">
        <f>SUMIF('All 39SD Disbursements'!$F:$F,X33,'All 39SD Disbursements'!$G:$G)</f>
        <v>0</v>
      </c>
      <c r="Z33" s="150" t="str">
        <f t="shared" ref="Z33" si="732">$B33&amp;AA$1</f>
        <v>3502044713</v>
      </c>
      <c r="AA33" s="150">
        <f>SUMIF('All 39SD Disbursements'!$F:$F,Z33,'All 39SD Disbursements'!$G:$G)</f>
        <v>0</v>
      </c>
      <c r="AB33" s="150" t="str">
        <f t="shared" ref="AB33" si="733">$B33&amp;AC$1</f>
        <v>3502044743</v>
      </c>
      <c r="AC33" s="150">
        <f>SUMIF('All 39SD Disbursements'!$F:$F,AB33,'All 39SD Disbursements'!$G:$G)</f>
        <v>0</v>
      </c>
      <c r="AD33" s="150" t="str">
        <f t="shared" ref="AD33" si="734">$B33&amp;AE$1</f>
        <v>3502044774</v>
      </c>
      <c r="AE33" s="150">
        <f>SUMIF('All 39SD Disbursements'!$F:$F,AD33,'All 39SD Disbursements'!$G:$G)</f>
        <v>0</v>
      </c>
      <c r="AF33" s="150" t="str">
        <f t="shared" ref="AF33" si="735">$B33&amp;AG$1</f>
        <v>3502044805</v>
      </c>
      <c r="AG33" s="150">
        <f>SUMIF('All 39SD Disbursements'!$F:$F,AF33,'All 39SD Disbursements'!$G:$G)</f>
        <v>0</v>
      </c>
      <c r="AH33" s="150" t="str">
        <f t="shared" ref="AH33" si="736">$B33&amp;AI$1</f>
        <v>3502044835</v>
      </c>
      <c r="AI33" s="150">
        <f>SUMIF('All 39SD Disbursements'!$F:$F,AH33,'All 39SD Disbursements'!$G:$G)</f>
        <v>0</v>
      </c>
      <c r="AJ33" s="150" t="str">
        <f t="shared" ref="AJ33" si="737">$B33&amp;AK$1</f>
        <v>3502044866</v>
      </c>
      <c r="AK33" s="150">
        <f>SUMIF('All 39SD Disbursements'!$F:$F,AJ33,'All 39SD Disbursements'!$G:$G)</f>
        <v>0</v>
      </c>
      <c r="AL33" s="150" t="str">
        <f t="shared" ref="AL33:AN33" si="738">$B33&amp;AM$1</f>
        <v>3502044896</v>
      </c>
      <c r="AM33" s="150">
        <f>SUMIF('All 39SD Disbursements'!$F:$F,AL33,'All 39SD Disbursements'!$G:$G)</f>
        <v>0</v>
      </c>
      <c r="AN33" s="150" t="str">
        <f t="shared" si="738"/>
        <v>3502044927</v>
      </c>
      <c r="AO33" s="150">
        <f>SUMIF('All 39SD Disbursements'!$F:$F,AN33,'All 39SD Disbursements'!$G:$G)</f>
        <v>0</v>
      </c>
      <c r="AP33" s="150" t="str">
        <f t="shared" ref="AP33" si="739">$B33&amp;AQ$1</f>
        <v>3502044958</v>
      </c>
      <c r="AQ33" s="150">
        <f>SUMIF('All 39SD Disbursements'!$F:$F,AP33,'All 39SD Disbursements'!$G:$G)</f>
        <v>0</v>
      </c>
      <c r="AR33" s="150" t="str">
        <f t="shared" ref="AR33" si="740">$B33&amp;AS$1</f>
        <v>3502044986</v>
      </c>
      <c r="AS33" s="150">
        <f>SUMIF('All 39SD Disbursements'!$F:$F,AR33,'All 39SD Disbursements'!$G:$G)</f>
        <v>0</v>
      </c>
      <c r="AT33" s="150" t="str">
        <f t="shared" ref="AT33" si="741">$B33&amp;AU$1</f>
        <v>3502045017</v>
      </c>
      <c r="AU33" s="150">
        <f>SUMIF('All 39SD Disbursements'!$F:$F,AT33,'All 39SD Disbursements'!$G:$G)</f>
        <v>0</v>
      </c>
      <c r="AV33" s="150" t="str">
        <f t="shared" ref="AV33" si="742">$B33&amp;AW$1</f>
        <v>3502045047</v>
      </c>
      <c r="AW33" s="150">
        <f>SUMIF('All 39SD Disbursements'!$F:$F,AV33,'All 39SD Disbursements'!$G:$G)</f>
        <v>0</v>
      </c>
      <c r="AX33" s="150" t="str">
        <f t="shared" ref="AX33" si="743">$B33&amp;AY$1</f>
        <v>3502045078</v>
      </c>
      <c r="AY33" s="150">
        <f>SUMIF('All 39SD Disbursements'!$F:$F,AX33,'All 39SD Disbursements'!$G:$G)</f>
        <v>0</v>
      </c>
      <c r="AZ33" s="150" t="str">
        <f t="shared" ref="AZ33" si="744">$B33&amp;BA$1</f>
        <v>3502045108</v>
      </c>
      <c r="BA33" s="150">
        <f>SUMIF('All 39SD Disbursements'!$F:$F,AZ33,'All 39SD Disbursements'!$G:$G)</f>
        <v>0</v>
      </c>
      <c r="BB33" s="150" t="str">
        <f t="shared" ref="BB33" si="745">$B33&amp;BC$1</f>
        <v>3502045139</v>
      </c>
      <c r="BC33" s="150">
        <f>SUMIF('All 39SD Disbursements'!$F:$F,BB33,'All 39SD Disbursements'!$G:$G)</f>
        <v>0</v>
      </c>
      <c r="BD33" s="150" t="str">
        <f t="shared" ref="BD33" si="746">$B33&amp;BE$1</f>
        <v>3502045170</v>
      </c>
      <c r="BE33" s="150">
        <f>SUMIF('All 39SD Disbursements'!$F:$F,BD33,'All 39SD Disbursements'!$G:$G)</f>
        <v>0</v>
      </c>
      <c r="BF33" s="150" t="str">
        <f t="shared" ref="BF33" si="747">$B33&amp;BG$1</f>
        <v>3502045200</v>
      </c>
      <c r="BG33" s="150">
        <f>SUMIF('All 39SD Disbursements'!$F:$F,BF33,'All 39SD Disbursements'!$G:$G)</f>
        <v>0</v>
      </c>
      <c r="BH33" s="150" t="str">
        <f t="shared" ref="BH33" si="748">$B33&amp;BI$1</f>
        <v>3502045231</v>
      </c>
      <c r="BI33" s="150">
        <f>SUMIF('All 39SD Disbursements'!$F:$F,BH33,'All 39SD Disbursements'!$G:$G)</f>
        <v>0</v>
      </c>
      <c r="BJ33" s="150" t="str">
        <f t="shared" ref="BJ33" si="749">$B33&amp;BK$1</f>
        <v>3502045261</v>
      </c>
      <c r="BK33" s="150">
        <f>SUMIF('All 39SD Disbursements'!$F:$F,BJ33,'All 39SD Disbursements'!$G:$G)</f>
        <v>0</v>
      </c>
      <c r="BL33" s="150">
        <f t="shared" si="27"/>
        <v>0</v>
      </c>
      <c r="BM33" s="150">
        <f t="shared" si="28"/>
        <v>42568</v>
      </c>
      <c r="BN33" s="151">
        <f t="shared" si="29"/>
        <v>42568</v>
      </c>
    </row>
    <row r="34" spans="1:67" s="147" customFormat="1" x14ac:dyDescent="0.2">
      <c r="A34" s="152" t="s">
        <v>65</v>
      </c>
      <c r="B34" s="153" t="s">
        <v>125</v>
      </c>
      <c r="C34" s="152" t="s">
        <v>126</v>
      </c>
      <c r="D34" s="154">
        <f>VLOOKUP(B34,'21-22 Allocation'!A:C,3,FALSE)</f>
        <v>3163</v>
      </c>
      <c r="E34" s="154">
        <v>0</v>
      </c>
      <c r="F34" s="154">
        <f t="shared" si="0"/>
        <v>3163</v>
      </c>
      <c r="G34" s="154">
        <f>-SUMIF('All 39SD Disbursements'!A:A,Recon!A:A,'All 39SD Disbursements'!G:G)</f>
        <v>0</v>
      </c>
      <c r="H34" s="154" t="str">
        <f t="shared" si="1"/>
        <v>3503044440</v>
      </c>
      <c r="I34" s="154">
        <f>SUMIF('All 39SD Disbursements'!$F:$F,H34,'All 39SD Disbursements'!$G:$G)</f>
        <v>0</v>
      </c>
      <c r="J34" s="154" t="str">
        <f t="shared" si="1"/>
        <v>3503044470</v>
      </c>
      <c r="K34" s="154">
        <f>SUMIF('All 39SD Disbursements'!$F:$F,J34,'All 39SD Disbursements'!$G:$G)</f>
        <v>0</v>
      </c>
      <c r="L34" s="154" t="str">
        <f t="shared" ref="L34" si="750">$B34&amp;M$1</f>
        <v>3503044501</v>
      </c>
      <c r="M34" s="154">
        <f>SUMIF('All 39SD Disbursements'!$F:$F,L34,'All 39SD Disbursements'!$G:$G)</f>
        <v>0</v>
      </c>
      <c r="N34" s="154" t="str">
        <f t="shared" ref="N34" si="751">$B34&amp;O$1</f>
        <v>3503044531</v>
      </c>
      <c r="O34" s="154">
        <f>SUMIF('All 39SD Disbursements'!$F:$F,N34,'All 39SD Disbursements'!$G:$G)</f>
        <v>0</v>
      </c>
      <c r="P34" s="154" t="str">
        <f t="shared" si="4"/>
        <v>3503044562</v>
      </c>
      <c r="Q34" s="154">
        <f>SUMIF('All 39SD Disbursements'!$F:$F,P34,'All 39SD Disbursements'!$G:$G)</f>
        <v>0</v>
      </c>
      <c r="R34" s="154" t="str">
        <f t="shared" ref="R34" si="752">$B34&amp;S$1</f>
        <v>3503044593</v>
      </c>
      <c r="S34" s="154">
        <f>SUMIF('All 39SD Disbursements'!$F:$F,R34,'All 39SD Disbursements'!$G:$G)</f>
        <v>0</v>
      </c>
      <c r="T34" s="154" t="str">
        <f t="shared" ref="T34" si="753">$B34&amp;U$1</f>
        <v>3503044621</v>
      </c>
      <c r="U34" s="154">
        <f>SUMIF('All 39SD Disbursements'!$F:$F,T34,'All 39SD Disbursements'!$G:$G)</f>
        <v>0</v>
      </c>
      <c r="V34" s="154" t="str">
        <f t="shared" ref="V34" si="754">$B34&amp;W$1</f>
        <v>3503044652</v>
      </c>
      <c r="W34" s="154">
        <f>SUMIF('All 39SD Disbursements'!$F:$F,V34,'All 39SD Disbursements'!$G:$G)</f>
        <v>0</v>
      </c>
      <c r="X34" s="154" t="str">
        <f t="shared" ref="X34" si="755">$B34&amp;Y$1</f>
        <v>3503044682</v>
      </c>
      <c r="Y34" s="154">
        <f>SUMIF('All 39SD Disbursements'!$F:$F,X34,'All 39SD Disbursements'!$G:$G)</f>
        <v>0</v>
      </c>
      <c r="Z34" s="154" t="str">
        <f t="shared" ref="Z34" si="756">$B34&amp;AA$1</f>
        <v>3503044713</v>
      </c>
      <c r="AA34" s="154">
        <f>SUMIF('All 39SD Disbursements'!$F:$F,Z34,'All 39SD Disbursements'!$G:$G)</f>
        <v>0</v>
      </c>
      <c r="AB34" s="154" t="str">
        <f t="shared" ref="AB34" si="757">$B34&amp;AC$1</f>
        <v>3503044743</v>
      </c>
      <c r="AC34" s="154">
        <f>SUMIF('All 39SD Disbursements'!$F:$F,AB34,'All 39SD Disbursements'!$G:$G)</f>
        <v>0</v>
      </c>
      <c r="AD34" s="154" t="str">
        <f t="shared" ref="AD34" si="758">$B34&amp;AE$1</f>
        <v>3503044774</v>
      </c>
      <c r="AE34" s="154">
        <f>SUMIF('All 39SD Disbursements'!$F:$F,AD34,'All 39SD Disbursements'!$G:$G)</f>
        <v>0</v>
      </c>
      <c r="AF34" s="154" t="str">
        <f t="shared" ref="AF34" si="759">$B34&amp;AG$1</f>
        <v>3503044805</v>
      </c>
      <c r="AG34" s="154">
        <f>SUMIF('All 39SD Disbursements'!$F:$F,AF34,'All 39SD Disbursements'!$G:$G)</f>
        <v>0</v>
      </c>
      <c r="AH34" s="154" t="str">
        <f t="shared" ref="AH34" si="760">$B34&amp;AI$1</f>
        <v>3503044835</v>
      </c>
      <c r="AI34" s="154">
        <f>SUMIF('All 39SD Disbursements'!$F:$F,AH34,'All 39SD Disbursements'!$G:$G)</f>
        <v>0</v>
      </c>
      <c r="AJ34" s="154" t="str">
        <f t="shared" ref="AJ34" si="761">$B34&amp;AK$1</f>
        <v>3503044866</v>
      </c>
      <c r="AK34" s="154">
        <f>SUMIF('All 39SD Disbursements'!$F:$F,AJ34,'All 39SD Disbursements'!$G:$G)</f>
        <v>0</v>
      </c>
      <c r="AL34" s="154" t="str">
        <f t="shared" ref="AL34:AN34" si="762">$B34&amp;AM$1</f>
        <v>3503044896</v>
      </c>
      <c r="AM34" s="154">
        <f>SUMIF('All 39SD Disbursements'!$F:$F,AL34,'All 39SD Disbursements'!$G:$G)</f>
        <v>0</v>
      </c>
      <c r="AN34" s="154" t="str">
        <f t="shared" si="762"/>
        <v>3503044927</v>
      </c>
      <c r="AO34" s="154">
        <f>SUMIF('All 39SD Disbursements'!$F:$F,AN34,'All 39SD Disbursements'!$G:$G)</f>
        <v>0</v>
      </c>
      <c r="AP34" s="154" t="str">
        <f t="shared" ref="AP34" si="763">$B34&amp;AQ$1</f>
        <v>3503044958</v>
      </c>
      <c r="AQ34" s="154">
        <f>SUMIF('All 39SD Disbursements'!$F:$F,AP34,'All 39SD Disbursements'!$G:$G)</f>
        <v>0</v>
      </c>
      <c r="AR34" s="154" t="str">
        <f t="shared" ref="AR34" si="764">$B34&amp;AS$1</f>
        <v>3503044986</v>
      </c>
      <c r="AS34" s="154">
        <f>SUMIF('All 39SD Disbursements'!$F:$F,AR34,'All 39SD Disbursements'!$G:$G)</f>
        <v>0</v>
      </c>
      <c r="AT34" s="154" t="str">
        <f t="shared" ref="AT34" si="765">$B34&amp;AU$1</f>
        <v>3503045017</v>
      </c>
      <c r="AU34" s="154">
        <f>SUMIF('All 39SD Disbursements'!$F:$F,AT34,'All 39SD Disbursements'!$G:$G)</f>
        <v>0</v>
      </c>
      <c r="AV34" s="154" t="str">
        <f t="shared" ref="AV34" si="766">$B34&amp;AW$1</f>
        <v>3503045047</v>
      </c>
      <c r="AW34" s="154">
        <f>SUMIF('All 39SD Disbursements'!$F:$F,AV34,'All 39SD Disbursements'!$G:$G)</f>
        <v>0</v>
      </c>
      <c r="AX34" s="154" t="str">
        <f t="shared" ref="AX34" si="767">$B34&amp;AY$1</f>
        <v>3503045078</v>
      </c>
      <c r="AY34" s="154">
        <f>SUMIF('All 39SD Disbursements'!$F:$F,AX34,'All 39SD Disbursements'!$G:$G)</f>
        <v>0</v>
      </c>
      <c r="AZ34" s="154" t="str">
        <f t="shared" ref="AZ34" si="768">$B34&amp;BA$1</f>
        <v>3503045108</v>
      </c>
      <c r="BA34" s="154">
        <f>SUMIF('All 39SD Disbursements'!$F:$F,AZ34,'All 39SD Disbursements'!$G:$G)</f>
        <v>0</v>
      </c>
      <c r="BB34" s="154" t="str">
        <f t="shared" ref="BB34" si="769">$B34&amp;BC$1</f>
        <v>3503045139</v>
      </c>
      <c r="BC34" s="154">
        <f>SUMIF('All 39SD Disbursements'!$F:$F,BB34,'All 39SD Disbursements'!$G:$G)</f>
        <v>0</v>
      </c>
      <c r="BD34" s="154" t="str">
        <f t="shared" ref="BD34" si="770">$B34&amp;BE$1</f>
        <v>3503045170</v>
      </c>
      <c r="BE34" s="154">
        <f>SUMIF('All 39SD Disbursements'!$F:$F,BD34,'All 39SD Disbursements'!$G:$G)</f>
        <v>0</v>
      </c>
      <c r="BF34" s="154" t="str">
        <f t="shared" ref="BF34" si="771">$B34&amp;BG$1</f>
        <v>3503045200</v>
      </c>
      <c r="BG34" s="154">
        <f>SUMIF('All 39SD Disbursements'!$F:$F,BF34,'All 39SD Disbursements'!$G:$G)</f>
        <v>0</v>
      </c>
      <c r="BH34" s="154" t="str">
        <f t="shared" ref="BH34" si="772">$B34&amp;BI$1</f>
        <v>3503045231</v>
      </c>
      <c r="BI34" s="154">
        <f>SUMIF('All 39SD Disbursements'!$F:$F,BH34,'All 39SD Disbursements'!$G:$G)</f>
        <v>0</v>
      </c>
      <c r="BJ34" s="154" t="str">
        <f t="shared" ref="BJ34" si="773">$B34&amp;BK$1</f>
        <v>3503045261</v>
      </c>
      <c r="BK34" s="154">
        <f>SUMIF('All 39SD Disbursements'!$F:$F,BJ34,'All 39SD Disbursements'!$G:$G)</f>
        <v>0</v>
      </c>
      <c r="BL34" s="154">
        <f t="shared" si="27"/>
        <v>0</v>
      </c>
      <c r="BM34" s="154">
        <f t="shared" ref="BM34:BM66" si="774">D34-BL34</f>
        <v>3163</v>
      </c>
      <c r="BN34" s="154">
        <f t="shared" si="29"/>
        <v>3163</v>
      </c>
      <c r="BO34" s="143"/>
    </row>
    <row r="35" spans="1:67" x14ac:dyDescent="0.2">
      <c r="A35" s="148" t="s">
        <v>55</v>
      </c>
      <c r="B35" s="149" t="s">
        <v>127</v>
      </c>
      <c r="C35" s="148" t="s">
        <v>128</v>
      </c>
      <c r="D35" s="150">
        <f>VLOOKUP(B35,'21-22 Allocation'!A:C,3,FALSE)</f>
        <v>6120</v>
      </c>
      <c r="E35" s="150">
        <v>0</v>
      </c>
      <c r="F35" s="150">
        <f t="shared" si="0"/>
        <v>6120</v>
      </c>
      <c r="G35" s="150">
        <f>-SUMIF('All 39SD Disbursements'!A:A,Recon!A:A,'All 39SD Disbursements'!G:G)</f>
        <v>0</v>
      </c>
      <c r="H35" s="150" t="str">
        <f t="shared" si="1"/>
        <v>3801044440</v>
      </c>
      <c r="I35" s="150">
        <f>SUMIF('All 39SD Disbursements'!$F:$F,H35,'All 39SD Disbursements'!$G:$G)</f>
        <v>0</v>
      </c>
      <c r="J35" s="150" t="str">
        <f t="shared" si="1"/>
        <v>3801044470</v>
      </c>
      <c r="K35" s="150">
        <f>SUMIF('All 39SD Disbursements'!$F:$F,J35,'All 39SD Disbursements'!$G:$G)</f>
        <v>0</v>
      </c>
      <c r="L35" s="150" t="str">
        <f t="shared" ref="L35" si="775">$B35&amp;M$1</f>
        <v>3801044501</v>
      </c>
      <c r="M35" s="150">
        <f>SUMIF('All 39SD Disbursements'!$F:$F,L35,'All 39SD Disbursements'!$G:$G)</f>
        <v>0</v>
      </c>
      <c r="N35" s="150" t="str">
        <f t="shared" ref="N35" si="776">$B35&amp;O$1</f>
        <v>3801044531</v>
      </c>
      <c r="O35" s="150">
        <f>SUMIF('All 39SD Disbursements'!$F:$F,N35,'All 39SD Disbursements'!$G:$G)</f>
        <v>0</v>
      </c>
      <c r="P35" s="150" t="str">
        <f t="shared" si="4"/>
        <v>3801044562</v>
      </c>
      <c r="Q35" s="150">
        <f>SUMIF('All 39SD Disbursements'!$F:$F,P35,'All 39SD Disbursements'!$G:$G)</f>
        <v>0</v>
      </c>
      <c r="R35" s="150" t="str">
        <f t="shared" ref="R35" si="777">$B35&amp;S$1</f>
        <v>3801044593</v>
      </c>
      <c r="S35" s="150">
        <f>SUMIF('All 39SD Disbursements'!$F:$F,R35,'All 39SD Disbursements'!$G:$G)</f>
        <v>0</v>
      </c>
      <c r="T35" s="150" t="str">
        <f t="shared" ref="T35" si="778">$B35&amp;U$1</f>
        <v>3801044621</v>
      </c>
      <c r="U35" s="150">
        <f>SUMIF('All 39SD Disbursements'!$F:$F,T35,'All 39SD Disbursements'!$G:$G)</f>
        <v>0</v>
      </c>
      <c r="V35" s="150" t="str">
        <f t="shared" ref="V35" si="779">$B35&amp;W$1</f>
        <v>3801044652</v>
      </c>
      <c r="W35" s="150">
        <f>SUMIF('All 39SD Disbursements'!$F:$F,V35,'All 39SD Disbursements'!$G:$G)</f>
        <v>0</v>
      </c>
      <c r="X35" s="150" t="str">
        <f t="shared" ref="X35" si="780">$B35&amp;Y$1</f>
        <v>3801044682</v>
      </c>
      <c r="Y35" s="150">
        <f>SUMIF('All 39SD Disbursements'!$F:$F,X35,'All 39SD Disbursements'!$G:$G)</f>
        <v>0</v>
      </c>
      <c r="Z35" s="150" t="str">
        <f t="shared" ref="Z35" si="781">$B35&amp;AA$1</f>
        <v>3801044713</v>
      </c>
      <c r="AA35" s="150">
        <f>SUMIF('All 39SD Disbursements'!$F:$F,Z35,'All 39SD Disbursements'!$G:$G)</f>
        <v>0</v>
      </c>
      <c r="AB35" s="150" t="str">
        <f t="shared" ref="AB35" si="782">$B35&amp;AC$1</f>
        <v>3801044743</v>
      </c>
      <c r="AC35" s="150">
        <f>SUMIF('All 39SD Disbursements'!$F:$F,AB35,'All 39SD Disbursements'!$G:$G)</f>
        <v>0</v>
      </c>
      <c r="AD35" s="150" t="str">
        <f t="shared" ref="AD35" si="783">$B35&amp;AE$1</f>
        <v>3801044774</v>
      </c>
      <c r="AE35" s="150">
        <f>SUMIF('All 39SD Disbursements'!$F:$F,AD35,'All 39SD Disbursements'!$G:$G)</f>
        <v>0</v>
      </c>
      <c r="AF35" s="150" t="str">
        <f t="shared" ref="AF35" si="784">$B35&amp;AG$1</f>
        <v>3801044805</v>
      </c>
      <c r="AG35" s="150">
        <f>SUMIF('All 39SD Disbursements'!$F:$F,AF35,'All 39SD Disbursements'!$G:$G)</f>
        <v>0</v>
      </c>
      <c r="AH35" s="150" t="str">
        <f t="shared" ref="AH35" si="785">$B35&amp;AI$1</f>
        <v>3801044835</v>
      </c>
      <c r="AI35" s="150">
        <f>SUMIF('All 39SD Disbursements'!$F:$F,AH35,'All 39SD Disbursements'!$G:$G)</f>
        <v>0</v>
      </c>
      <c r="AJ35" s="150" t="str">
        <f t="shared" ref="AJ35" si="786">$B35&amp;AK$1</f>
        <v>3801044866</v>
      </c>
      <c r="AK35" s="150">
        <f>SUMIF('All 39SD Disbursements'!$F:$F,AJ35,'All 39SD Disbursements'!$G:$G)</f>
        <v>0</v>
      </c>
      <c r="AL35" s="150" t="str">
        <f t="shared" ref="AL35:AN35" si="787">$B35&amp;AM$1</f>
        <v>3801044896</v>
      </c>
      <c r="AM35" s="150">
        <f>SUMIF('All 39SD Disbursements'!$F:$F,AL35,'All 39SD Disbursements'!$G:$G)</f>
        <v>0</v>
      </c>
      <c r="AN35" s="150" t="str">
        <f t="shared" si="787"/>
        <v>3801044927</v>
      </c>
      <c r="AO35" s="150">
        <f>SUMIF('All 39SD Disbursements'!$F:$F,AN35,'All 39SD Disbursements'!$G:$G)</f>
        <v>0</v>
      </c>
      <c r="AP35" s="150" t="str">
        <f t="shared" ref="AP35" si="788">$B35&amp;AQ$1</f>
        <v>3801044958</v>
      </c>
      <c r="AQ35" s="150">
        <f>SUMIF('All 39SD Disbursements'!$F:$F,AP35,'All 39SD Disbursements'!$G:$G)</f>
        <v>0</v>
      </c>
      <c r="AR35" s="150" t="str">
        <f t="shared" ref="AR35" si="789">$B35&amp;AS$1</f>
        <v>3801044986</v>
      </c>
      <c r="AS35" s="150">
        <f>SUMIF('All 39SD Disbursements'!$F:$F,AR35,'All 39SD Disbursements'!$G:$G)</f>
        <v>0</v>
      </c>
      <c r="AT35" s="150" t="str">
        <f t="shared" ref="AT35" si="790">$B35&amp;AU$1</f>
        <v>3801045017</v>
      </c>
      <c r="AU35" s="150">
        <f>SUMIF('All 39SD Disbursements'!$F:$F,AT35,'All 39SD Disbursements'!$G:$G)</f>
        <v>0</v>
      </c>
      <c r="AV35" s="150" t="str">
        <f t="shared" ref="AV35" si="791">$B35&amp;AW$1</f>
        <v>3801045047</v>
      </c>
      <c r="AW35" s="150">
        <f>SUMIF('All 39SD Disbursements'!$F:$F,AV35,'All 39SD Disbursements'!$G:$G)</f>
        <v>0</v>
      </c>
      <c r="AX35" s="150" t="str">
        <f t="shared" ref="AX35" si="792">$B35&amp;AY$1</f>
        <v>3801045078</v>
      </c>
      <c r="AY35" s="150">
        <f>SUMIF('All 39SD Disbursements'!$F:$F,AX35,'All 39SD Disbursements'!$G:$G)</f>
        <v>0</v>
      </c>
      <c r="AZ35" s="150" t="str">
        <f t="shared" ref="AZ35" si="793">$B35&amp;BA$1</f>
        <v>3801045108</v>
      </c>
      <c r="BA35" s="150">
        <f>SUMIF('All 39SD Disbursements'!$F:$F,AZ35,'All 39SD Disbursements'!$G:$G)</f>
        <v>0</v>
      </c>
      <c r="BB35" s="150" t="str">
        <f t="shared" ref="BB35" si="794">$B35&amp;BC$1</f>
        <v>3801045139</v>
      </c>
      <c r="BC35" s="150">
        <f>SUMIF('All 39SD Disbursements'!$F:$F,BB35,'All 39SD Disbursements'!$G:$G)</f>
        <v>0</v>
      </c>
      <c r="BD35" s="150" t="str">
        <f t="shared" ref="BD35" si="795">$B35&amp;BE$1</f>
        <v>3801045170</v>
      </c>
      <c r="BE35" s="150">
        <f>SUMIF('All 39SD Disbursements'!$F:$F,BD35,'All 39SD Disbursements'!$G:$G)</f>
        <v>0</v>
      </c>
      <c r="BF35" s="150" t="str">
        <f t="shared" ref="BF35" si="796">$B35&amp;BG$1</f>
        <v>3801045200</v>
      </c>
      <c r="BG35" s="150">
        <f>SUMIF('All 39SD Disbursements'!$F:$F,BF35,'All 39SD Disbursements'!$G:$G)</f>
        <v>0</v>
      </c>
      <c r="BH35" s="150" t="str">
        <f t="shared" ref="BH35" si="797">$B35&amp;BI$1</f>
        <v>3801045231</v>
      </c>
      <c r="BI35" s="150">
        <f>SUMIF('All 39SD Disbursements'!$F:$F,BH35,'All 39SD Disbursements'!$G:$G)</f>
        <v>0</v>
      </c>
      <c r="BJ35" s="150" t="str">
        <f t="shared" ref="BJ35" si="798">$B35&amp;BK$1</f>
        <v>3801045261</v>
      </c>
      <c r="BK35" s="150">
        <f>SUMIF('All 39SD Disbursements'!$F:$F,BJ35,'All 39SD Disbursements'!$G:$G)</f>
        <v>0</v>
      </c>
      <c r="BL35" s="150">
        <f t="shared" si="27"/>
        <v>0</v>
      </c>
      <c r="BM35" s="150">
        <f t="shared" si="774"/>
        <v>6120</v>
      </c>
      <c r="BN35" s="151">
        <f t="shared" si="29"/>
        <v>6120</v>
      </c>
    </row>
    <row r="36" spans="1:67" s="147" customFormat="1" x14ac:dyDescent="0.2">
      <c r="A36" s="152" t="s">
        <v>33</v>
      </c>
      <c r="B36" s="153" t="s">
        <v>129</v>
      </c>
      <c r="C36" s="152" t="s">
        <v>130</v>
      </c>
      <c r="D36" s="154">
        <f>VLOOKUP(B36,'21-22 Allocation'!A:C,3,FALSE)</f>
        <v>67718</v>
      </c>
      <c r="E36" s="154">
        <v>0</v>
      </c>
      <c r="F36" s="154">
        <f t="shared" si="0"/>
        <v>67718</v>
      </c>
      <c r="G36" s="154">
        <f>-SUMIF('All 39SD Disbursements'!A:A,Recon!A:A,'All 39SD Disbursements'!G:G)</f>
        <v>0</v>
      </c>
      <c r="H36" s="154" t="str">
        <f t="shared" si="1"/>
        <v>3903144440</v>
      </c>
      <c r="I36" s="154">
        <f>SUMIF('All 39SD Disbursements'!$F:$F,H36,'All 39SD Disbursements'!$G:$G)</f>
        <v>0</v>
      </c>
      <c r="J36" s="154" t="str">
        <f t="shared" si="1"/>
        <v>3903144470</v>
      </c>
      <c r="K36" s="154">
        <f>SUMIF('All 39SD Disbursements'!$F:$F,J36,'All 39SD Disbursements'!$G:$G)</f>
        <v>0</v>
      </c>
      <c r="L36" s="154" t="str">
        <f t="shared" ref="L36" si="799">$B36&amp;M$1</f>
        <v>3903144501</v>
      </c>
      <c r="M36" s="154">
        <f>SUMIF('All 39SD Disbursements'!$F:$F,L36,'All 39SD Disbursements'!$G:$G)</f>
        <v>0</v>
      </c>
      <c r="N36" s="154" t="str">
        <f t="shared" ref="N36" si="800">$B36&amp;O$1</f>
        <v>3903144531</v>
      </c>
      <c r="O36" s="154">
        <f>SUMIF('All 39SD Disbursements'!$F:$F,N36,'All 39SD Disbursements'!$G:$G)</f>
        <v>0</v>
      </c>
      <c r="P36" s="154" t="str">
        <f t="shared" si="4"/>
        <v>3903144562</v>
      </c>
      <c r="Q36" s="154">
        <f>SUMIF('All 39SD Disbursements'!$F:$F,P36,'All 39SD Disbursements'!$G:$G)</f>
        <v>0</v>
      </c>
      <c r="R36" s="154" t="str">
        <f t="shared" ref="R36" si="801">$B36&amp;S$1</f>
        <v>3903144593</v>
      </c>
      <c r="S36" s="154">
        <f>SUMIF('All 39SD Disbursements'!$F:$F,R36,'All 39SD Disbursements'!$G:$G)</f>
        <v>0</v>
      </c>
      <c r="T36" s="154" t="str">
        <f t="shared" ref="T36" si="802">$B36&amp;U$1</f>
        <v>3903144621</v>
      </c>
      <c r="U36" s="154">
        <f>SUMIF('All 39SD Disbursements'!$F:$F,T36,'All 39SD Disbursements'!$G:$G)</f>
        <v>0</v>
      </c>
      <c r="V36" s="154" t="str">
        <f t="shared" ref="V36" si="803">$B36&amp;W$1</f>
        <v>3903144652</v>
      </c>
      <c r="W36" s="154">
        <f>SUMIF('All 39SD Disbursements'!$F:$F,V36,'All 39SD Disbursements'!$G:$G)</f>
        <v>0</v>
      </c>
      <c r="X36" s="154" t="str">
        <f t="shared" ref="X36" si="804">$B36&amp;Y$1</f>
        <v>3903144682</v>
      </c>
      <c r="Y36" s="154">
        <f>SUMIF('All 39SD Disbursements'!$F:$F,X36,'All 39SD Disbursements'!$G:$G)</f>
        <v>0</v>
      </c>
      <c r="Z36" s="154" t="str">
        <f t="shared" ref="Z36" si="805">$B36&amp;AA$1</f>
        <v>3903144713</v>
      </c>
      <c r="AA36" s="154">
        <f>SUMIF('All 39SD Disbursements'!$F:$F,Z36,'All 39SD Disbursements'!$G:$G)</f>
        <v>0</v>
      </c>
      <c r="AB36" s="154" t="str">
        <f t="shared" ref="AB36" si="806">$B36&amp;AC$1</f>
        <v>3903144743</v>
      </c>
      <c r="AC36" s="154">
        <f>SUMIF('All 39SD Disbursements'!$F:$F,AB36,'All 39SD Disbursements'!$G:$G)</f>
        <v>0</v>
      </c>
      <c r="AD36" s="154" t="str">
        <f t="shared" ref="AD36" si="807">$B36&amp;AE$1</f>
        <v>3903144774</v>
      </c>
      <c r="AE36" s="154">
        <f>SUMIF('All 39SD Disbursements'!$F:$F,AD36,'All 39SD Disbursements'!$G:$G)</f>
        <v>0</v>
      </c>
      <c r="AF36" s="154" t="str">
        <f t="shared" ref="AF36" si="808">$B36&amp;AG$1</f>
        <v>3903144805</v>
      </c>
      <c r="AG36" s="154">
        <f>SUMIF('All 39SD Disbursements'!$F:$F,AF36,'All 39SD Disbursements'!$G:$G)</f>
        <v>0</v>
      </c>
      <c r="AH36" s="154" t="str">
        <f t="shared" ref="AH36" si="809">$B36&amp;AI$1</f>
        <v>3903144835</v>
      </c>
      <c r="AI36" s="154">
        <f>SUMIF('All 39SD Disbursements'!$F:$F,AH36,'All 39SD Disbursements'!$G:$G)</f>
        <v>0</v>
      </c>
      <c r="AJ36" s="154" t="str">
        <f t="shared" ref="AJ36" si="810">$B36&amp;AK$1</f>
        <v>3903144866</v>
      </c>
      <c r="AK36" s="154">
        <f>SUMIF('All 39SD Disbursements'!$F:$F,AJ36,'All 39SD Disbursements'!$G:$G)</f>
        <v>0</v>
      </c>
      <c r="AL36" s="154" t="str">
        <f t="shared" ref="AL36:AN36" si="811">$B36&amp;AM$1</f>
        <v>3903144896</v>
      </c>
      <c r="AM36" s="154">
        <f>SUMIF('All 39SD Disbursements'!$F:$F,AL36,'All 39SD Disbursements'!$G:$G)</f>
        <v>0</v>
      </c>
      <c r="AN36" s="154" t="str">
        <f t="shared" si="811"/>
        <v>3903144927</v>
      </c>
      <c r="AO36" s="154">
        <f>SUMIF('All 39SD Disbursements'!$F:$F,AN36,'All 39SD Disbursements'!$G:$G)</f>
        <v>0</v>
      </c>
      <c r="AP36" s="154" t="str">
        <f t="shared" ref="AP36" si="812">$B36&amp;AQ$1</f>
        <v>3903144958</v>
      </c>
      <c r="AQ36" s="154">
        <f>SUMIF('All 39SD Disbursements'!$F:$F,AP36,'All 39SD Disbursements'!$G:$G)</f>
        <v>0</v>
      </c>
      <c r="AR36" s="154" t="str">
        <f t="shared" ref="AR36" si="813">$B36&amp;AS$1</f>
        <v>3903144986</v>
      </c>
      <c r="AS36" s="154">
        <f>SUMIF('All 39SD Disbursements'!$F:$F,AR36,'All 39SD Disbursements'!$G:$G)</f>
        <v>0</v>
      </c>
      <c r="AT36" s="154" t="str">
        <f t="shared" ref="AT36" si="814">$B36&amp;AU$1</f>
        <v>3903145017</v>
      </c>
      <c r="AU36" s="154">
        <f>SUMIF('All 39SD Disbursements'!$F:$F,AT36,'All 39SD Disbursements'!$G:$G)</f>
        <v>0</v>
      </c>
      <c r="AV36" s="154" t="str">
        <f t="shared" ref="AV36" si="815">$B36&amp;AW$1</f>
        <v>3903145047</v>
      </c>
      <c r="AW36" s="154">
        <f>SUMIF('All 39SD Disbursements'!$F:$F,AV36,'All 39SD Disbursements'!$G:$G)</f>
        <v>0</v>
      </c>
      <c r="AX36" s="154" t="str">
        <f t="shared" ref="AX36" si="816">$B36&amp;AY$1</f>
        <v>3903145078</v>
      </c>
      <c r="AY36" s="154">
        <f>SUMIF('All 39SD Disbursements'!$F:$F,AX36,'All 39SD Disbursements'!$G:$G)</f>
        <v>0</v>
      </c>
      <c r="AZ36" s="154" t="str">
        <f t="shared" ref="AZ36" si="817">$B36&amp;BA$1</f>
        <v>3903145108</v>
      </c>
      <c r="BA36" s="154">
        <f>SUMIF('All 39SD Disbursements'!$F:$F,AZ36,'All 39SD Disbursements'!$G:$G)</f>
        <v>0</v>
      </c>
      <c r="BB36" s="154" t="str">
        <f t="shared" ref="BB36" si="818">$B36&amp;BC$1</f>
        <v>3903145139</v>
      </c>
      <c r="BC36" s="154">
        <f>SUMIF('All 39SD Disbursements'!$F:$F,BB36,'All 39SD Disbursements'!$G:$G)</f>
        <v>0</v>
      </c>
      <c r="BD36" s="154" t="str">
        <f t="shared" ref="BD36" si="819">$B36&amp;BE$1</f>
        <v>3903145170</v>
      </c>
      <c r="BE36" s="154">
        <f>SUMIF('All 39SD Disbursements'!$F:$F,BD36,'All 39SD Disbursements'!$G:$G)</f>
        <v>0</v>
      </c>
      <c r="BF36" s="154" t="str">
        <f t="shared" ref="BF36" si="820">$B36&amp;BG$1</f>
        <v>3903145200</v>
      </c>
      <c r="BG36" s="154">
        <f>SUMIF('All 39SD Disbursements'!$F:$F,BF36,'All 39SD Disbursements'!$G:$G)</f>
        <v>0</v>
      </c>
      <c r="BH36" s="154" t="str">
        <f t="shared" ref="BH36" si="821">$B36&amp;BI$1</f>
        <v>3903145231</v>
      </c>
      <c r="BI36" s="154">
        <f>SUMIF('All 39SD Disbursements'!$F:$F,BH36,'All 39SD Disbursements'!$G:$G)</f>
        <v>0</v>
      </c>
      <c r="BJ36" s="154" t="str">
        <f t="shared" ref="BJ36" si="822">$B36&amp;BK$1</f>
        <v>3903145261</v>
      </c>
      <c r="BK36" s="154">
        <f>SUMIF('All 39SD Disbursements'!$F:$F,BJ36,'All 39SD Disbursements'!$G:$G)</f>
        <v>0</v>
      </c>
      <c r="BL36" s="154">
        <f t="shared" si="27"/>
        <v>0</v>
      </c>
      <c r="BM36" s="154">
        <f t="shared" si="774"/>
        <v>67718</v>
      </c>
      <c r="BN36" s="154">
        <f t="shared" si="29"/>
        <v>67718</v>
      </c>
      <c r="BO36" s="143"/>
    </row>
    <row r="37" spans="1:67" x14ac:dyDescent="0.2">
      <c r="A37" s="148" t="s">
        <v>34</v>
      </c>
      <c r="B37" s="149" t="s">
        <v>131</v>
      </c>
      <c r="C37" s="148" t="s">
        <v>132</v>
      </c>
      <c r="D37" s="150">
        <f>VLOOKUP(B37,'21-22 Allocation'!A:C,3,FALSE)</f>
        <v>5923</v>
      </c>
      <c r="E37" s="150">
        <v>0</v>
      </c>
      <c r="F37" s="150">
        <f t="shared" si="0"/>
        <v>5923</v>
      </c>
      <c r="G37" s="150">
        <f>-SUMIF('All 39SD Disbursements'!A:A,Recon!A:A,'All 39SD Disbursements'!G:G)</f>
        <v>0</v>
      </c>
      <c r="H37" s="150" t="str">
        <f t="shared" si="1"/>
        <v>4101044440</v>
      </c>
      <c r="I37" s="150">
        <f>SUMIF('All 39SD Disbursements'!$F:$F,H37,'All 39SD Disbursements'!$G:$G)</f>
        <v>0</v>
      </c>
      <c r="J37" s="150" t="str">
        <f t="shared" si="1"/>
        <v>4101044470</v>
      </c>
      <c r="K37" s="150">
        <f>SUMIF('All 39SD Disbursements'!$F:$F,J37,'All 39SD Disbursements'!$G:$G)</f>
        <v>0</v>
      </c>
      <c r="L37" s="150" t="str">
        <f t="shared" ref="L37" si="823">$B37&amp;M$1</f>
        <v>4101044501</v>
      </c>
      <c r="M37" s="150">
        <f>SUMIF('All 39SD Disbursements'!$F:$F,L37,'All 39SD Disbursements'!$G:$G)</f>
        <v>0</v>
      </c>
      <c r="N37" s="150" t="str">
        <f t="shared" ref="N37" si="824">$B37&amp;O$1</f>
        <v>4101044531</v>
      </c>
      <c r="O37" s="150">
        <f>SUMIF('All 39SD Disbursements'!$F:$F,N37,'All 39SD Disbursements'!$G:$G)</f>
        <v>0</v>
      </c>
      <c r="P37" s="150" t="str">
        <f t="shared" si="4"/>
        <v>4101044562</v>
      </c>
      <c r="Q37" s="150">
        <f>SUMIF('All 39SD Disbursements'!$F:$F,P37,'All 39SD Disbursements'!$G:$G)</f>
        <v>0</v>
      </c>
      <c r="R37" s="150" t="str">
        <f t="shared" ref="R37" si="825">$B37&amp;S$1</f>
        <v>4101044593</v>
      </c>
      <c r="S37" s="150">
        <f>SUMIF('All 39SD Disbursements'!$F:$F,R37,'All 39SD Disbursements'!$G:$G)</f>
        <v>0</v>
      </c>
      <c r="T37" s="150" t="str">
        <f t="shared" ref="T37" si="826">$B37&amp;U$1</f>
        <v>4101044621</v>
      </c>
      <c r="U37" s="150">
        <f>SUMIF('All 39SD Disbursements'!$F:$F,T37,'All 39SD Disbursements'!$G:$G)</f>
        <v>0</v>
      </c>
      <c r="V37" s="150" t="str">
        <f t="shared" ref="V37" si="827">$B37&amp;W$1</f>
        <v>4101044652</v>
      </c>
      <c r="W37" s="150">
        <f>SUMIF('All 39SD Disbursements'!$F:$F,V37,'All 39SD Disbursements'!$G:$G)</f>
        <v>0</v>
      </c>
      <c r="X37" s="150" t="str">
        <f t="shared" ref="X37" si="828">$B37&amp;Y$1</f>
        <v>4101044682</v>
      </c>
      <c r="Y37" s="150">
        <f>SUMIF('All 39SD Disbursements'!$F:$F,X37,'All 39SD Disbursements'!$G:$G)</f>
        <v>0</v>
      </c>
      <c r="Z37" s="150" t="str">
        <f t="shared" ref="Z37" si="829">$B37&amp;AA$1</f>
        <v>4101044713</v>
      </c>
      <c r="AA37" s="150">
        <f>SUMIF('All 39SD Disbursements'!$F:$F,Z37,'All 39SD Disbursements'!$G:$G)</f>
        <v>0</v>
      </c>
      <c r="AB37" s="150" t="str">
        <f t="shared" ref="AB37" si="830">$B37&amp;AC$1</f>
        <v>4101044743</v>
      </c>
      <c r="AC37" s="150">
        <f>SUMIF('All 39SD Disbursements'!$F:$F,AB37,'All 39SD Disbursements'!$G:$G)</f>
        <v>0</v>
      </c>
      <c r="AD37" s="150" t="str">
        <f t="shared" ref="AD37" si="831">$B37&amp;AE$1</f>
        <v>4101044774</v>
      </c>
      <c r="AE37" s="150">
        <f>SUMIF('All 39SD Disbursements'!$F:$F,AD37,'All 39SD Disbursements'!$G:$G)</f>
        <v>0</v>
      </c>
      <c r="AF37" s="150" t="str">
        <f t="shared" ref="AF37" si="832">$B37&amp;AG$1</f>
        <v>4101044805</v>
      </c>
      <c r="AG37" s="150">
        <f>SUMIF('All 39SD Disbursements'!$F:$F,AF37,'All 39SD Disbursements'!$G:$G)</f>
        <v>0</v>
      </c>
      <c r="AH37" s="150" t="str">
        <f t="shared" ref="AH37" si="833">$B37&amp;AI$1</f>
        <v>4101044835</v>
      </c>
      <c r="AI37" s="150">
        <f>SUMIF('All 39SD Disbursements'!$F:$F,AH37,'All 39SD Disbursements'!$G:$G)</f>
        <v>0</v>
      </c>
      <c r="AJ37" s="150" t="str">
        <f t="shared" ref="AJ37" si="834">$B37&amp;AK$1</f>
        <v>4101044866</v>
      </c>
      <c r="AK37" s="150">
        <f>SUMIF('All 39SD Disbursements'!$F:$F,AJ37,'All 39SD Disbursements'!$G:$G)</f>
        <v>0</v>
      </c>
      <c r="AL37" s="150" t="str">
        <f t="shared" ref="AL37:AN37" si="835">$B37&amp;AM$1</f>
        <v>4101044896</v>
      </c>
      <c r="AM37" s="150">
        <f>SUMIF('All 39SD Disbursements'!$F:$F,AL37,'All 39SD Disbursements'!$G:$G)</f>
        <v>0</v>
      </c>
      <c r="AN37" s="150" t="str">
        <f t="shared" si="835"/>
        <v>4101044927</v>
      </c>
      <c r="AO37" s="150">
        <f>SUMIF('All 39SD Disbursements'!$F:$F,AN37,'All 39SD Disbursements'!$G:$G)</f>
        <v>0</v>
      </c>
      <c r="AP37" s="150" t="str">
        <f t="shared" ref="AP37" si="836">$B37&amp;AQ$1</f>
        <v>4101044958</v>
      </c>
      <c r="AQ37" s="150">
        <f>SUMIF('All 39SD Disbursements'!$F:$F,AP37,'All 39SD Disbursements'!$G:$G)</f>
        <v>0</v>
      </c>
      <c r="AR37" s="150" t="str">
        <f t="shared" ref="AR37" si="837">$B37&amp;AS$1</f>
        <v>4101044986</v>
      </c>
      <c r="AS37" s="150">
        <f>SUMIF('All 39SD Disbursements'!$F:$F,AR37,'All 39SD Disbursements'!$G:$G)</f>
        <v>0</v>
      </c>
      <c r="AT37" s="150" t="str">
        <f t="shared" ref="AT37" si="838">$B37&amp;AU$1</f>
        <v>4101045017</v>
      </c>
      <c r="AU37" s="150">
        <f>SUMIF('All 39SD Disbursements'!$F:$F,AT37,'All 39SD Disbursements'!$G:$G)</f>
        <v>0</v>
      </c>
      <c r="AV37" s="150" t="str">
        <f t="shared" ref="AV37" si="839">$B37&amp;AW$1</f>
        <v>4101045047</v>
      </c>
      <c r="AW37" s="150">
        <f>SUMIF('All 39SD Disbursements'!$F:$F,AV37,'All 39SD Disbursements'!$G:$G)</f>
        <v>0</v>
      </c>
      <c r="AX37" s="150" t="str">
        <f t="shared" ref="AX37" si="840">$B37&amp;AY$1</f>
        <v>4101045078</v>
      </c>
      <c r="AY37" s="150">
        <f>SUMIF('All 39SD Disbursements'!$F:$F,AX37,'All 39SD Disbursements'!$G:$G)</f>
        <v>0</v>
      </c>
      <c r="AZ37" s="150" t="str">
        <f t="shared" ref="AZ37" si="841">$B37&amp;BA$1</f>
        <v>4101045108</v>
      </c>
      <c r="BA37" s="150">
        <f>SUMIF('All 39SD Disbursements'!$F:$F,AZ37,'All 39SD Disbursements'!$G:$G)</f>
        <v>0</v>
      </c>
      <c r="BB37" s="150" t="str">
        <f t="shared" ref="BB37" si="842">$B37&amp;BC$1</f>
        <v>4101045139</v>
      </c>
      <c r="BC37" s="150">
        <f>SUMIF('All 39SD Disbursements'!$F:$F,BB37,'All 39SD Disbursements'!$G:$G)</f>
        <v>0</v>
      </c>
      <c r="BD37" s="150" t="str">
        <f t="shared" ref="BD37" si="843">$B37&amp;BE$1</f>
        <v>4101045170</v>
      </c>
      <c r="BE37" s="150">
        <f>SUMIF('All 39SD Disbursements'!$F:$F,BD37,'All 39SD Disbursements'!$G:$G)</f>
        <v>0</v>
      </c>
      <c r="BF37" s="150" t="str">
        <f t="shared" ref="BF37" si="844">$B37&amp;BG$1</f>
        <v>4101045200</v>
      </c>
      <c r="BG37" s="150">
        <f>SUMIF('All 39SD Disbursements'!$F:$F,BF37,'All 39SD Disbursements'!$G:$G)</f>
        <v>0</v>
      </c>
      <c r="BH37" s="150" t="str">
        <f t="shared" ref="BH37" si="845">$B37&amp;BI$1</f>
        <v>4101045231</v>
      </c>
      <c r="BI37" s="150">
        <f>SUMIF('All 39SD Disbursements'!$F:$F,BH37,'All 39SD Disbursements'!$G:$G)</f>
        <v>0</v>
      </c>
      <c r="BJ37" s="150" t="str">
        <f t="shared" ref="BJ37" si="846">$B37&amp;BK$1</f>
        <v>4101045261</v>
      </c>
      <c r="BK37" s="150">
        <f>SUMIF('All 39SD Disbursements'!$F:$F,BJ37,'All 39SD Disbursements'!$G:$G)</f>
        <v>0</v>
      </c>
      <c r="BL37" s="150">
        <f t="shared" si="27"/>
        <v>0</v>
      </c>
      <c r="BM37" s="150">
        <f t="shared" si="774"/>
        <v>5923</v>
      </c>
      <c r="BN37" s="151">
        <f t="shared" si="29"/>
        <v>5923</v>
      </c>
    </row>
    <row r="38" spans="1:67" s="147" customFormat="1" x14ac:dyDescent="0.2">
      <c r="A38" s="152" t="s">
        <v>35</v>
      </c>
      <c r="B38" s="153" t="s">
        <v>133</v>
      </c>
      <c r="C38" s="152" t="s">
        <v>134</v>
      </c>
      <c r="D38" s="154">
        <f>VLOOKUP(B38,'21-22 Allocation'!A:C,3,FALSE)</f>
        <v>18376</v>
      </c>
      <c r="E38" s="154">
        <v>0</v>
      </c>
      <c r="F38" s="154">
        <f t="shared" si="0"/>
        <v>18376</v>
      </c>
      <c r="G38" s="154">
        <f>-SUMIF('All 39SD Disbursements'!A:A,Recon!A:A,'All 39SD Disbursements'!G:G)</f>
        <v>0</v>
      </c>
      <c r="H38" s="154" t="str">
        <f t="shared" si="1"/>
        <v>4301044440</v>
      </c>
      <c r="I38" s="154">
        <f>SUMIF('All 39SD Disbursements'!$F:$F,H38,'All 39SD Disbursements'!$G:$G)</f>
        <v>0</v>
      </c>
      <c r="J38" s="154" t="str">
        <f t="shared" si="1"/>
        <v>4301044470</v>
      </c>
      <c r="K38" s="154">
        <f>SUMIF('All 39SD Disbursements'!$F:$F,J38,'All 39SD Disbursements'!$G:$G)</f>
        <v>0</v>
      </c>
      <c r="L38" s="154" t="str">
        <f t="shared" ref="L38" si="847">$B38&amp;M$1</f>
        <v>4301044501</v>
      </c>
      <c r="M38" s="154">
        <f>SUMIF('All 39SD Disbursements'!$F:$F,L38,'All 39SD Disbursements'!$G:$G)</f>
        <v>0</v>
      </c>
      <c r="N38" s="154" t="str">
        <f t="shared" ref="N38" si="848">$B38&amp;O$1</f>
        <v>4301044531</v>
      </c>
      <c r="O38" s="154">
        <f>SUMIF('All 39SD Disbursements'!$F:$F,N38,'All 39SD Disbursements'!$G:$G)</f>
        <v>0</v>
      </c>
      <c r="P38" s="154" t="str">
        <f t="shared" si="4"/>
        <v>4301044562</v>
      </c>
      <c r="Q38" s="154">
        <f>SUMIF('All 39SD Disbursements'!$F:$F,P38,'All 39SD Disbursements'!$G:$G)</f>
        <v>0</v>
      </c>
      <c r="R38" s="154" t="str">
        <f t="shared" ref="R38" si="849">$B38&amp;S$1</f>
        <v>4301044593</v>
      </c>
      <c r="S38" s="154">
        <f>SUMIF('All 39SD Disbursements'!$F:$F,R38,'All 39SD Disbursements'!$G:$G)</f>
        <v>0</v>
      </c>
      <c r="T38" s="154" t="str">
        <f t="shared" ref="T38" si="850">$B38&amp;U$1</f>
        <v>4301044621</v>
      </c>
      <c r="U38" s="154">
        <f>SUMIF('All 39SD Disbursements'!$F:$F,T38,'All 39SD Disbursements'!$G:$G)</f>
        <v>0</v>
      </c>
      <c r="V38" s="154" t="str">
        <f t="shared" ref="V38" si="851">$B38&amp;W$1</f>
        <v>4301044652</v>
      </c>
      <c r="W38" s="154">
        <f>SUMIF('All 39SD Disbursements'!$F:$F,V38,'All 39SD Disbursements'!$G:$G)</f>
        <v>0</v>
      </c>
      <c r="X38" s="154" t="str">
        <f t="shared" ref="X38" si="852">$B38&amp;Y$1</f>
        <v>4301044682</v>
      </c>
      <c r="Y38" s="154">
        <f>SUMIF('All 39SD Disbursements'!$F:$F,X38,'All 39SD Disbursements'!$G:$G)</f>
        <v>0</v>
      </c>
      <c r="Z38" s="154" t="str">
        <f t="shared" ref="Z38" si="853">$B38&amp;AA$1</f>
        <v>4301044713</v>
      </c>
      <c r="AA38" s="154">
        <f>SUMIF('All 39SD Disbursements'!$F:$F,Z38,'All 39SD Disbursements'!$G:$G)</f>
        <v>0</v>
      </c>
      <c r="AB38" s="154" t="str">
        <f t="shared" ref="AB38" si="854">$B38&amp;AC$1</f>
        <v>4301044743</v>
      </c>
      <c r="AC38" s="154">
        <f>SUMIF('All 39SD Disbursements'!$F:$F,AB38,'All 39SD Disbursements'!$G:$G)</f>
        <v>0</v>
      </c>
      <c r="AD38" s="154" t="str">
        <f t="shared" ref="AD38" si="855">$B38&amp;AE$1</f>
        <v>4301044774</v>
      </c>
      <c r="AE38" s="154">
        <f>SUMIF('All 39SD Disbursements'!$F:$F,AD38,'All 39SD Disbursements'!$G:$G)</f>
        <v>0</v>
      </c>
      <c r="AF38" s="154" t="str">
        <f t="shared" ref="AF38" si="856">$B38&amp;AG$1</f>
        <v>4301044805</v>
      </c>
      <c r="AG38" s="154">
        <f>SUMIF('All 39SD Disbursements'!$F:$F,AF38,'All 39SD Disbursements'!$G:$G)</f>
        <v>0</v>
      </c>
      <c r="AH38" s="154" t="str">
        <f t="shared" ref="AH38" si="857">$B38&amp;AI$1</f>
        <v>4301044835</v>
      </c>
      <c r="AI38" s="154">
        <f>SUMIF('All 39SD Disbursements'!$F:$F,AH38,'All 39SD Disbursements'!$G:$G)</f>
        <v>0</v>
      </c>
      <c r="AJ38" s="154" t="str">
        <f t="shared" ref="AJ38" si="858">$B38&amp;AK$1</f>
        <v>4301044866</v>
      </c>
      <c r="AK38" s="154">
        <f>SUMIF('All 39SD Disbursements'!$F:$F,AJ38,'All 39SD Disbursements'!$G:$G)</f>
        <v>0</v>
      </c>
      <c r="AL38" s="154" t="str">
        <f t="shared" ref="AL38:AN38" si="859">$B38&amp;AM$1</f>
        <v>4301044896</v>
      </c>
      <c r="AM38" s="154">
        <f>SUMIF('All 39SD Disbursements'!$F:$F,AL38,'All 39SD Disbursements'!$G:$G)</f>
        <v>0</v>
      </c>
      <c r="AN38" s="154" t="str">
        <f t="shared" si="859"/>
        <v>4301044927</v>
      </c>
      <c r="AO38" s="154">
        <f>SUMIF('All 39SD Disbursements'!$F:$F,AN38,'All 39SD Disbursements'!$G:$G)</f>
        <v>0</v>
      </c>
      <c r="AP38" s="154" t="str">
        <f t="shared" ref="AP38" si="860">$B38&amp;AQ$1</f>
        <v>4301044958</v>
      </c>
      <c r="AQ38" s="154">
        <f>SUMIF('All 39SD Disbursements'!$F:$F,AP38,'All 39SD Disbursements'!$G:$G)</f>
        <v>0</v>
      </c>
      <c r="AR38" s="154" t="str">
        <f t="shared" ref="AR38" si="861">$B38&amp;AS$1</f>
        <v>4301044986</v>
      </c>
      <c r="AS38" s="154">
        <f>SUMIF('All 39SD Disbursements'!$F:$F,AR38,'All 39SD Disbursements'!$G:$G)</f>
        <v>0</v>
      </c>
      <c r="AT38" s="154" t="str">
        <f t="shared" ref="AT38" si="862">$B38&amp;AU$1</f>
        <v>4301045017</v>
      </c>
      <c r="AU38" s="154">
        <f>SUMIF('All 39SD Disbursements'!$F:$F,AT38,'All 39SD Disbursements'!$G:$G)</f>
        <v>0</v>
      </c>
      <c r="AV38" s="154" t="str">
        <f t="shared" ref="AV38" si="863">$B38&amp;AW$1</f>
        <v>4301045047</v>
      </c>
      <c r="AW38" s="154">
        <f>SUMIF('All 39SD Disbursements'!$F:$F,AV38,'All 39SD Disbursements'!$G:$G)</f>
        <v>0</v>
      </c>
      <c r="AX38" s="154" t="str">
        <f t="shared" ref="AX38" si="864">$B38&amp;AY$1</f>
        <v>4301045078</v>
      </c>
      <c r="AY38" s="154">
        <f>SUMIF('All 39SD Disbursements'!$F:$F,AX38,'All 39SD Disbursements'!$G:$G)</f>
        <v>0</v>
      </c>
      <c r="AZ38" s="154" t="str">
        <f t="shared" ref="AZ38" si="865">$B38&amp;BA$1</f>
        <v>4301045108</v>
      </c>
      <c r="BA38" s="154">
        <f>SUMIF('All 39SD Disbursements'!$F:$F,AZ38,'All 39SD Disbursements'!$G:$G)</f>
        <v>0</v>
      </c>
      <c r="BB38" s="154" t="str">
        <f t="shared" ref="BB38" si="866">$B38&amp;BC$1</f>
        <v>4301045139</v>
      </c>
      <c r="BC38" s="154">
        <f>SUMIF('All 39SD Disbursements'!$F:$F,BB38,'All 39SD Disbursements'!$G:$G)</f>
        <v>0</v>
      </c>
      <c r="BD38" s="154" t="str">
        <f t="shared" ref="BD38" si="867">$B38&amp;BE$1</f>
        <v>4301045170</v>
      </c>
      <c r="BE38" s="154">
        <f>SUMIF('All 39SD Disbursements'!$F:$F,BD38,'All 39SD Disbursements'!$G:$G)</f>
        <v>0</v>
      </c>
      <c r="BF38" s="154" t="str">
        <f t="shared" ref="BF38" si="868">$B38&amp;BG$1</f>
        <v>4301045200</v>
      </c>
      <c r="BG38" s="154">
        <f>SUMIF('All 39SD Disbursements'!$F:$F,BF38,'All 39SD Disbursements'!$G:$G)</f>
        <v>0</v>
      </c>
      <c r="BH38" s="154" t="str">
        <f t="shared" ref="BH38" si="869">$B38&amp;BI$1</f>
        <v>4301045231</v>
      </c>
      <c r="BI38" s="154">
        <f>SUMIF('All 39SD Disbursements'!$F:$F,BH38,'All 39SD Disbursements'!$G:$G)</f>
        <v>0</v>
      </c>
      <c r="BJ38" s="154" t="str">
        <f t="shared" ref="BJ38" si="870">$B38&amp;BK$1</f>
        <v>4301045261</v>
      </c>
      <c r="BK38" s="154">
        <f>SUMIF('All 39SD Disbursements'!$F:$F,BJ38,'All 39SD Disbursements'!$G:$G)</f>
        <v>0</v>
      </c>
      <c r="BL38" s="154">
        <f t="shared" si="27"/>
        <v>0</v>
      </c>
      <c r="BM38" s="154">
        <f t="shared" si="774"/>
        <v>18376</v>
      </c>
      <c r="BN38" s="154">
        <f t="shared" si="29"/>
        <v>18376</v>
      </c>
      <c r="BO38" s="143"/>
    </row>
    <row r="39" spans="1:67" x14ac:dyDescent="0.2">
      <c r="A39" s="148" t="s">
        <v>23</v>
      </c>
      <c r="B39" s="149" t="s">
        <v>135</v>
      </c>
      <c r="C39" s="148" t="s">
        <v>136</v>
      </c>
      <c r="D39" s="150">
        <f>VLOOKUP(B39,'21-22 Allocation'!A:C,3,FALSE)</f>
        <v>10215</v>
      </c>
      <c r="E39" s="150">
        <v>0</v>
      </c>
      <c r="F39" s="150">
        <f t="shared" si="0"/>
        <v>10215</v>
      </c>
      <c r="G39" s="150">
        <f>-SUMIF('All 39SD Disbursements'!A:A,Recon!A:A,'All 39SD Disbursements'!G:G)</f>
        <v>0</v>
      </c>
      <c r="H39" s="150" t="str">
        <f t="shared" si="1"/>
        <v>4402044440</v>
      </c>
      <c r="I39" s="150">
        <f>SUMIF('All 39SD Disbursements'!$F:$F,H39,'All 39SD Disbursements'!$G:$G)</f>
        <v>0</v>
      </c>
      <c r="J39" s="150" t="str">
        <f t="shared" si="1"/>
        <v>4402044470</v>
      </c>
      <c r="K39" s="150">
        <f>SUMIF('All 39SD Disbursements'!$F:$F,J39,'All 39SD Disbursements'!$G:$G)</f>
        <v>0</v>
      </c>
      <c r="L39" s="150" t="str">
        <f t="shared" ref="L39" si="871">$B39&amp;M$1</f>
        <v>4402044501</v>
      </c>
      <c r="M39" s="150">
        <f>SUMIF('All 39SD Disbursements'!$F:$F,L39,'All 39SD Disbursements'!$G:$G)</f>
        <v>0</v>
      </c>
      <c r="N39" s="150" t="str">
        <f t="shared" ref="N39" si="872">$B39&amp;O$1</f>
        <v>4402044531</v>
      </c>
      <c r="O39" s="150">
        <f>SUMIF('All 39SD Disbursements'!$F:$F,N39,'All 39SD Disbursements'!$G:$G)</f>
        <v>0</v>
      </c>
      <c r="P39" s="150" t="str">
        <f t="shared" si="4"/>
        <v>4402044562</v>
      </c>
      <c r="Q39" s="150">
        <f>SUMIF('All 39SD Disbursements'!$F:$F,P39,'All 39SD Disbursements'!$G:$G)</f>
        <v>0</v>
      </c>
      <c r="R39" s="150" t="str">
        <f t="shared" ref="R39" si="873">$B39&amp;S$1</f>
        <v>4402044593</v>
      </c>
      <c r="S39" s="150">
        <f>SUMIF('All 39SD Disbursements'!$F:$F,R39,'All 39SD Disbursements'!$G:$G)</f>
        <v>0</v>
      </c>
      <c r="T39" s="150" t="str">
        <f t="shared" ref="T39" si="874">$B39&amp;U$1</f>
        <v>4402044621</v>
      </c>
      <c r="U39" s="150">
        <f>SUMIF('All 39SD Disbursements'!$F:$F,T39,'All 39SD Disbursements'!$G:$G)</f>
        <v>0</v>
      </c>
      <c r="V39" s="150" t="str">
        <f t="shared" ref="V39" si="875">$B39&amp;W$1</f>
        <v>4402044652</v>
      </c>
      <c r="W39" s="150">
        <f>SUMIF('All 39SD Disbursements'!$F:$F,V39,'All 39SD Disbursements'!$G:$G)</f>
        <v>0</v>
      </c>
      <c r="X39" s="150" t="str">
        <f t="shared" ref="X39" si="876">$B39&amp;Y$1</f>
        <v>4402044682</v>
      </c>
      <c r="Y39" s="150">
        <f>SUMIF('All 39SD Disbursements'!$F:$F,X39,'All 39SD Disbursements'!$G:$G)</f>
        <v>0</v>
      </c>
      <c r="Z39" s="150" t="str">
        <f t="shared" ref="Z39" si="877">$B39&amp;AA$1</f>
        <v>4402044713</v>
      </c>
      <c r="AA39" s="150">
        <f>SUMIF('All 39SD Disbursements'!$F:$F,Z39,'All 39SD Disbursements'!$G:$G)</f>
        <v>0</v>
      </c>
      <c r="AB39" s="150" t="str">
        <f t="shared" ref="AB39" si="878">$B39&amp;AC$1</f>
        <v>4402044743</v>
      </c>
      <c r="AC39" s="150">
        <f>SUMIF('All 39SD Disbursements'!$F:$F,AB39,'All 39SD Disbursements'!$G:$G)</f>
        <v>0</v>
      </c>
      <c r="AD39" s="150" t="str">
        <f t="shared" ref="AD39" si="879">$B39&amp;AE$1</f>
        <v>4402044774</v>
      </c>
      <c r="AE39" s="150">
        <f>SUMIF('All 39SD Disbursements'!$F:$F,AD39,'All 39SD Disbursements'!$G:$G)</f>
        <v>0</v>
      </c>
      <c r="AF39" s="150" t="str">
        <f t="shared" ref="AF39" si="880">$B39&amp;AG$1</f>
        <v>4402044805</v>
      </c>
      <c r="AG39" s="150">
        <f>SUMIF('All 39SD Disbursements'!$F:$F,AF39,'All 39SD Disbursements'!$G:$G)</f>
        <v>0</v>
      </c>
      <c r="AH39" s="150" t="str">
        <f t="shared" ref="AH39" si="881">$B39&amp;AI$1</f>
        <v>4402044835</v>
      </c>
      <c r="AI39" s="150">
        <f>SUMIF('All 39SD Disbursements'!$F:$F,AH39,'All 39SD Disbursements'!$G:$G)</f>
        <v>0</v>
      </c>
      <c r="AJ39" s="150" t="str">
        <f t="shared" ref="AJ39" si="882">$B39&amp;AK$1</f>
        <v>4402044866</v>
      </c>
      <c r="AK39" s="150">
        <f>SUMIF('All 39SD Disbursements'!$F:$F,AJ39,'All 39SD Disbursements'!$G:$G)</f>
        <v>0</v>
      </c>
      <c r="AL39" s="150" t="str">
        <f t="shared" ref="AL39:AN39" si="883">$B39&amp;AM$1</f>
        <v>4402044896</v>
      </c>
      <c r="AM39" s="150">
        <f>SUMIF('All 39SD Disbursements'!$F:$F,AL39,'All 39SD Disbursements'!$G:$G)</f>
        <v>0</v>
      </c>
      <c r="AN39" s="150" t="str">
        <f t="shared" si="883"/>
        <v>4402044927</v>
      </c>
      <c r="AO39" s="150">
        <f>SUMIF('All 39SD Disbursements'!$F:$F,AN39,'All 39SD Disbursements'!$G:$G)</f>
        <v>0</v>
      </c>
      <c r="AP39" s="150" t="str">
        <f t="shared" ref="AP39" si="884">$B39&amp;AQ$1</f>
        <v>4402044958</v>
      </c>
      <c r="AQ39" s="150">
        <f>SUMIF('All 39SD Disbursements'!$F:$F,AP39,'All 39SD Disbursements'!$G:$G)</f>
        <v>0</v>
      </c>
      <c r="AR39" s="150" t="str">
        <f t="shared" ref="AR39" si="885">$B39&amp;AS$1</f>
        <v>4402044986</v>
      </c>
      <c r="AS39" s="150">
        <f>SUMIF('All 39SD Disbursements'!$F:$F,AR39,'All 39SD Disbursements'!$G:$G)</f>
        <v>0</v>
      </c>
      <c r="AT39" s="150" t="str">
        <f t="shared" ref="AT39" si="886">$B39&amp;AU$1</f>
        <v>4402045017</v>
      </c>
      <c r="AU39" s="150">
        <f>SUMIF('All 39SD Disbursements'!$F:$F,AT39,'All 39SD Disbursements'!$G:$G)</f>
        <v>0</v>
      </c>
      <c r="AV39" s="150" t="str">
        <f t="shared" ref="AV39" si="887">$B39&amp;AW$1</f>
        <v>4402045047</v>
      </c>
      <c r="AW39" s="150">
        <f>SUMIF('All 39SD Disbursements'!$F:$F,AV39,'All 39SD Disbursements'!$G:$G)</f>
        <v>0</v>
      </c>
      <c r="AX39" s="150" t="str">
        <f t="shared" ref="AX39" si="888">$B39&amp;AY$1</f>
        <v>4402045078</v>
      </c>
      <c r="AY39" s="150">
        <f>SUMIF('All 39SD Disbursements'!$F:$F,AX39,'All 39SD Disbursements'!$G:$G)</f>
        <v>0</v>
      </c>
      <c r="AZ39" s="150" t="str">
        <f t="shared" ref="AZ39" si="889">$B39&amp;BA$1</f>
        <v>4402045108</v>
      </c>
      <c r="BA39" s="150">
        <f>SUMIF('All 39SD Disbursements'!$F:$F,AZ39,'All 39SD Disbursements'!$G:$G)</f>
        <v>0</v>
      </c>
      <c r="BB39" s="150" t="str">
        <f t="shared" ref="BB39" si="890">$B39&amp;BC$1</f>
        <v>4402045139</v>
      </c>
      <c r="BC39" s="150">
        <f>SUMIF('All 39SD Disbursements'!$F:$F,BB39,'All 39SD Disbursements'!$G:$G)</f>
        <v>0</v>
      </c>
      <c r="BD39" s="150" t="str">
        <f t="shared" ref="BD39" si="891">$B39&amp;BE$1</f>
        <v>4402045170</v>
      </c>
      <c r="BE39" s="150">
        <f>SUMIF('All 39SD Disbursements'!$F:$F,BD39,'All 39SD Disbursements'!$G:$G)</f>
        <v>0</v>
      </c>
      <c r="BF39" s="150" t="str">
        <f t="shared" ref="BF39" si="892">$B39&amp;BG$1</f>
        <v>4402045200</v>
      </c>
      <c r="BG39" s="150">
        <f>SUMIF('All 39SD Disbursements'!$F:$F,BF39,'All 39SD Disbursements'!$G:$G)</f>
        <v>0</v>
      </c>
      <c r="BH39" s="150" t="str">
        <f t="shared" ref="BH39" si="893">$B39&amp;BI$1</f>
        <v>4402045231</v>
      </c>
      <c r="BI39" s="150">
        <f>SUMIF('All 39SD Disbursements'!$F:$F,BH39,'All 39SD Disbursements'!$G:$G)</f>
        <v>0</v>
      </c>
      <c r="BJ39" s="150" t="str">
        <f t="shared" ref="BJ39" si="894">$B39&amp;BK$1</f>
        <v>4402045261</v>
      </c>
      <c r="BK39" s="150">
        <f>SUMIF('All 39SD Disbursements'!$F:$F,BJ39,'All 39SD Disbursements'!$G:$G)</f>
        <v>0</v>
      </c>
      <c r="BL39" s="150">
        <f t="shared" si="27"/>
        <v>0</v>
      </c>
      <c r="BM39" s="150">
        <f t="shared" si="774"/>
        <v>10215</v>
      </c>
      <c r="BN39" s="151">
        <f t="shared" si="29"/>
        <v>10215</v>
      </c>
    </row>
    <row r="40" spans="1:67" s="147" customFormat="1" x14ac:dyDescent="0.2">
      <c r="A40" s="152" t="s">
        <v>1282</v>
      </c>
      <c r="B40" s="153" t="s">
        <v>3311</v>
      </c>
      <c r="C40" s="152" t="s">
        <v>3312</v>
      </c>
      <c r="D40" s="154">
        <f>VLOOKUP(B40,'21-22 Allocation'!A:C,3,FALSE)</f>
        <v>4728</v>
      </c>
      <c r="E40" s="154">
        <v>0</v>
      </c>
      <c r="F40" s="154">
        <f t="shared" si="0"/>
        <v>4728</v>
      </c>
      <c r="G40" s="154">
        <f>-SUMIF('All 39SD Disbursements'!A:A,Recon!A:A,'All 39SD Disbursements'!G:G)</f>
        <v>0</v>
      </c>
      <c r="H40" s="154" t="str">
        <f t="shared" si="1"/>
        <v>4901044440</v>
      </c>
      <c r="I40" s="154">
        <f>SUMIF('All 39SD Disbursements'!$F:$F,H40,'All 39SD Disbursements'!$G:$G)</f>
        <v>0</v>
      </c>
      <c r="J40" s="154" t="str">
        <f t="shared" si="1"/>
        <v>4901044470</v>
      </c>
      <c r="K40" s="154">
        <f>SUMIF('All 39SD Disbursements'!$F:$F,J40,'All 39SD Disbursements'!$G:$G)</f>
        <v>0</v>
      </c>
      <c r="L40" s="154" t="str">
        <f t="shared" ref="L40" si="895">$B40&amp;M$1</f>
        <v>4901044501</v>
      </c>
      <c r="M40" s="154">
        <f>SUMIF('All 39SD Disbursements'!$F:$F,L40,'All 39SD Disbursements'!$G:$G)</f>
        <v>0</v>
      </c>
      <c r="N40" s="154" t="str">
        <f t="shared" ref="N40" si="896">$B40&amp;O$1</f>
        <v>4901044531</v>
      </c>
      <c r="O40" s="154">
        <f>SUMIF('All 39SD Disbursements'!$F:$F,N40,'All 39SD Disbursements'!$G:$G)</f>
        <v>0</v>
      </c>
      <c r="P40" s="154" t="str">
        <f t="shared" si="4"/>
        <v>4901044562</v>
      </c>
      <c r="Q40" s="154">
        <f>SUMIF('All 39SD Disbursements'!$F:$F,P40,'All 39SD Disbursements'!$G:$G)</f>
        <v>0</v>
      </c>
      <c r="R40" s="154" t="str">
        <f t="shared" ref="R40" si="897">$B40&amp;S$1</f>
        <v>4901044593</v>
      </c>
      <c r="S40" s="154">
        <f>SUMIF('All 39SD Disbursements'!$F:$F,R40,'All 39SD Disbursements'!$G:$G)</f>
        <v>0</v>
      </c>
      <c r="T40" s="154" t="str">
        <f t="shared" ref="T40" si="898">$B40&amp;U$1</f>
        <v>4901044621</v>
      </c>
      <c r="U40" s="154">
        <f>SUMIF('All 39SD Disbursements'!$F:$F,T40,'All 39SD Disbursements'!$G:$G)</f>
        <v>0</v>
      </c>
      <c r="V40" s="154" t="str">
        <f t="shared" ref="V40" si="899">$B40&amp;W$1</f>
        <v>4901044652</v>
      </c>
      <c r="W40" s="154">
        <f>SUMIF('All 39SD Disbursements'!$F:$F,V40,'All 39SD Disbursements'!$G:$G)</f>
        <v>0</v>
      </c>
      <c r="X40" s="154" t="str">
        <f t="shared" ref="X40" si="900">$B40&amp;Y$1</f>
        <v>4901044682</v>
      </c>
      <c r="Y40" s="154">
        <f>SUMIF('All 39SD Disbursements'!$F:$F,X40,'All 39SD Disbursements'!$G:$G)</f>
        <v>0</v>
      </c>
      <c r="Z40" s="154" t="str">
        <f t="shared" ref="Z40" si="901">$B40&amp;AA$1</f>
        <v>4901044713</v>
      </c>
      <c r="AA40" s="154">
        <f>SUMIF('All 39SD Disbursements'!$F:$F,Z40,'All 39SD Disbursements'!$G:$G)</f>
        <v>0</v>
      </c>
      <c r="AB40" s="154" t="str">
        <f t="shared" ref="AB40" si="902">$B40&amp;AC$1</f>
        <v>4901044743</v>
      </c>
      <c r="AC40" s="154">
        <f>SUMIF('All 39SD Disbursements'!$F:$F,AB40,'All 39SD Disbursements'!$G:$G)</f>
        <v>0</v>
      </c>
      <c r="AD40" s="154" t="str">
        <f t="shared" ref="AD40" si="903">$B40&amp;AE$1</f>
        <v>4901044774</v>
      </c>
      <c r="AE40" s="154">
        <f>SUMIF('All 39SD Disbursements'!$F:$F,AD40,'All 39SD Disbursements'!$G:$G)</f>
        <v>0</v>
      </c>
      <c r="AF40" s="154" t="str">
        <f t="shared" ref="AF40" si="904">$B40&amp;AG$1</f>
        <v>4901044805</v>
      </c>
      <c r="AG40" s="154">
        <f>SUMIF('All 39SD Disbursements'!$F:$F,AF40,'All 39SD Disbursements'!$G:$G)</f>
        <v>0</v>
      </c>
      <c r="AH40" s="154" t="str">
        <f t="shared" ref="AH40" si="905">$B40&amp;AI$1</f>
        <v>4901044835</v>
      </c>
      <c r="AI40" s="154">
        <f>SUMIF('All 39SD Disbursements'!$F:$F,AH40,'All 39SD Disbursements'!$G:$G)</f>
        <v>0</v>
      </c>
      <c r="AJ40" s="154" t="str">
        <f t="shared" ref="AJ40" si="906">$B40&amp;AK$1</f>
        <v>4901044866</v>
      </c>
      <c r="AK40" s="154">
        <f>SUMIF('All 39SD Disbursements'!$F:$F,AJ40,'All 39SD Disbursements'!$G:$G)</f>
        <v>0</v>
      </c>
      <c r="AL40" s="154" t="str">
        <f t="shared" ref="AL40:AN40" si="907">$B40&amp;AM$1</f>
        <v>4901044896</v>
      </c>
      <c r="AM40" s="154">
        <f>SUMIF('All 39SD Disbursements'!$F:$F,AL40,'All 39SD Disbursements'!$G:$G)</f>
        <v>0</v>
      </c>
      <c r="AN40" s="154" t="str">
        <f t="shared" si="907"/>
        <v>4901044927</v>
      </c>
      <c r="AO40" s="154">
        <f>SUMIF('All 39SD Disbursements'!$F:$F,AN40,'All 39SD Disbursements'!$G:$G)</f>
        <v>0</v>
      </c>
      <c r="AP40" s="154" t="str">
        <f t="shared" ref="AP40" si="908">$B40&amp;AQ$1</f>
        <v>4901044958</v>
      </c>
      <c r="AQ40" s="154">
        <f>SUMIF('All 39SD Disbursements'!$F:$F,AP40,'All 39SD Disbursements'!$G:$G)</f>
        <v>0</v>
      </c>
      <c r="AR40" s="154" t="str">
        <f t="shared" ref="AR40" si="909">$B40&amp;AS$1</f>
        <v>4901044986</v>
      </c>
      <c r="AS40" s="154">
        <f>SUMIF('All 39SD Disbursements'!$F:$F,AR40,'All 39SD Disbursements'!$G:$G)</f>
        <v>0</v>
      </c>
      <c r="AT40" s="154" t="str">
        <f t="shared" ref="AT40" si="910">$B40&amp;AU$1</f>
        <v>4901045017</v>
      </c>
      <c r="AU40" s="154">
        <f>SUMIF('All 39SD Disbursements'!$F:$F,AT40,'All 39SD Disbursements'!$G:$G)</f>
        <v>0</v>
      </c>
      <c r="AV40" s="154" t="str">
        <f t="shared" ref="AV40" si="911">$B40&amp;AW$1</f>
        <v>4901045047</v>
      </c>
      <c r="AW40" s="154">
        <f>SUMIF('All 39SD Disbursements'!$F:$F,AV40,'All 39SD Disbursements'!$G:$G)</f>
        <v>0</v>
      </c>
      <c r="AX40" s="154" t="str">
        <f t="shared" ref="AX40" si="912">$B40&amp;AY$1</f>
        <v>4901045078</v>
      </c>
      <c r="AY40" s="154">
        <f>SUMIF('All 39SD Disbursements'!$F:$F,AX40,'All 39SD Disbursements'!$G:$G)</f>
        <v>0</v>
      </c>
      <c r="AZ40" s="154" t="str">
        <f t="shared" ref="AZ40" si="913">$B40&amp;BA$1</f>
        <v>4901045108</v>
      </c>
      <c r="BA40" s="154">
        <f>SUMIF('All 39SD Disbursements'!$F:$F,AZ40,'All 39SD Disbursements'!$G:$G)</f>
        <v>0</v>
      </c>
      <c r="BB40" s="154" t="str">
        <f t="shared" ref="BB40" si="914">$B40&amp;BC$1</f>
        <v>4901045139</v>
      </c>
      <c r="BC40" s="154">
        <f>SUMIF('All 39SD Disbursements'!$F:$F,BB40,'All 39SD Disbursements'!$G:$G)</f>
        <v>0</v>
      </c>
      <c r="BD40" s="154" t="str">
        <f t="shared" ref="BD40" si="915">$B40&amp;BE$1</f>
        <v>4901045170</v>
      </c>
      <c r="BE40" s="154">
        <f>SUMIF('All 39SD Disbursements'!$F:$F,BD40,'All 39SD Disbursements'!$G:$G)</f>
        <v>0</v>
      </c>
      <c r="BF40" s="154" t="str">
        <f t="shared" ref="BF40" si="916">$B40&amp;BG$1</f>
        <v>4901045200</v>
      </c>
      <c r="BG40" s="154">
        <f>SUMIF('All 39SD Disbursements'!$F:$F,BF40,'All 39SD Disbursements'!$G:$G)</f>
        <v>0</v>
      </c>
      <c r="BH40" s="154" t="str">
        <f t="shared" ref="BH40" si="917">$B40&amp;BI$1</f>
        <v>4901045231</v>
      </c>
      <c r="BI40" s="154">
        <f>SUMIF('All 39SD Disbursements'!$F:$F,BH40,'All 39SD Disbursements'!$G:$G)</f>
        <v>0</v>
      </c>
      <c r="BJ40" s="154" t="str">
        <f t="shared" ref="BJ40" si="918">$B40&amp;BK$1</f>
        <v>4901045261</v>
      </c>
      <c r="BK40" s="154">
        <f>SUMIF('All 39SD Disbursements'!$F:$F,BJ40,'All 39SD Disbursements'!$G:$G)</f>
        <v>0</v>
      </c>
      <c r="BL40" s="154">
        <f t="shared" si="27"/>
        <v>0</v>
      </c>
      <c r="BM40" s="154">
        <f t="shared" si="774"/>
        <v>4728</v>
      </c>
      <c r="BN40" s="154">
        <f t="shared" si="29"/>
        <v>4728</v>
      </c>
      <c r="BO40" s="143"/>
    </row>
    <row r="41" spans="1:67" x14ac:dyDescent="0.2">
      <c r="A41" s="148" t="s">
        <v>42</v>
      </c>
      <c r="B41" s="149" t="s">
        <v>137</v>
      </c>
      <c r="C41" s="148" t="s">
        <v>138</v>
      </c>
      <c r="D41" s="150">
        <f>VLOOKUP(B41,'21-22 Allocation'!A:C,3,FALSE)</f>
        <v>52784</v>
      </c>
      <c r="E41" s="150">
        <v>0</v>
      </c>
      <c r="F41" s="150">
        <f t="shared" si="0"/>
        <v>52784</v>
      </c>
      <c r="G41" s="150">
        <f>-SUMIF('All 39SD Disbursements'!A:A,Recon!A:A,'All 39SD Disbursements'!G:G)</f>
        <v>0</v>
      </c>
      <c r="H41" s="150" t="str">
        <f t="shared" si="1"/>
        <v>5101044440</v>
      </c>
      <c r="I41" s="150">
        <f>SUMIF('All 39SD Disbursements'!$F:$F,H41,'All 39SD Disbursements'!$G:$G)</f>
        <v>0</v>
      </c>
      <c r="J41" s="150" t="str">
        <f t="shared" si="1"/>
        <v>5101044470</v>
      </c>
      <c r="K41" s="150">
        <f>SUMIF('All 39SD Disbursements'!$F:$F,J41,'All 39SD Disbursements'!$G:$G)</f>
        <v>0</v>
      </c>
      <c r="L41" s="150" t="str">
        <f t="shared" ref="L41" si="919">$B41&amp;M$1</f>
        <v>5101044501</v>
      </c>
      <c r="M41" s="150">
        <f>SUMIF('All 39SD Disbursements'!$F:$F,L41,'All 39SD Disbursements'!$G:$G)</f>
        <v>0</v>
      </c>
      <c r="N41" s="150" t="str">
        <f t="shared" ref="N41" si="920">$B41&amp;O$1</f>
        <v>5101044531</v>
      </c>
      <c r="O41" s="150">
        <f>SUMIF('All 39SD Disbursements'!$F:$F,N41,'All 39SD Disbursements'!$G:$G)</f>
        <v>0</v>
      </c>
      <c r="P41" s="150" t="str">
        <f t="shared" si="4"/>
        <v>5101044562</v>
      </c>
      <c r="Q41" s="150">
        <f>SUMIF('All 39SD Disbursements'!$F:$F,P41,'All 39SD Disbursements'!$G:$G)</f>
        <v>0</v>
      </c>
      <c r="R41" s="150" t="str">
        <f t="shared" ref="R41" si="921">$B41&amp;S$1</f>
        <v>5101044593</v>
      </c>
      <c r="S41" s="150">
        <f>SUMIF('All 39SD Disbursements'!$F:$F,R41,'All 39SD Disbursements'!$G:$G)</f>
        <v>0</v>
      </c>
      <c r="T41" s="150" t="str">
        <f t="shared" ref="T41" si="922">$B41&amp;U$1</f>
        <v>5101044621</v>
      </c>
      <c r="U41" s="150">
        <f>SUMIF('All 39SD Disbursements'!$F:$F,T41,'All 39SD Disbursements'!$G:$G)</f>
        <v>0</v>
      </c>
      <c r="V41" s="150" t="str">
        <f t="shared" ref="V41" si="923">$B41&amp;W$1</f>
        <v>5101044652</v>
      </c>
      <c r="W41" s="150">
        <f>SUMIF('All 39SD Disbursements'!$F:$F,V41,'All 39SD Disbursements'!$G:$G)</f>
        <v>0</v>
      </c>
      <c r="X41" s="150" t="str">
        <f t="shared" ref="X41" si="924">$B41&amp;Y$1</f>
        <v>5101044682</v>
      </c>
      <c r="Y41" s="150">
        <f>SUMIF('All 39SD Disbursements'!$F:$F,X41,'All 39SD Disbursements'!$G:$G)</f>
        <v>0</v>
      </c>
      <c r="Z41" s="150" t="str">
        <f t="shared" ref="Z41" si="925">$B41&amp;AA$1</f>
        <v>5101044713</v>
      </c>
      <c r="AA41" s="150">
        <f>SUMIF('All 39SD Disbursements'!$F:$F,Z41,'All 39SD Disbursements'!$G:$G)</f>
        <v>0</v>
      </c>
      <c r="AB41" s="150" t="str">
        <f t="shared" ref="AB41" si="926">$B41&amp;AC$1</f>
        <v>5101044743</v>
      </c>
      <c r="AC41" s="150">
        <f>SUMIF('All 39SD Disbursements'!$F:$F,AB41,'All 39SD Disbursements'!$G:$G)</f>
        <v>0</v>
      </c>
      <c r="AD41" s="150" t="str">
        <f t="shared" ref="AD41" si="927">$B41&amp;AE$1</f>
        <v>5101044774</v>
      </c>
      <c r="AE41" s="150">
        <f>SUMIF('All 39SD Disbursements'!$F:$F,AD41,'All 39SD Disbursements'!$G:$G)</f>
        <v>0</v>
      </c>
      <c r="AF41" s="150" t="str">
        <f t="shared" ref="AF41" si="928">$B41&amp;AG$1</f>
        <v>5101044805</v>
      </c>
      <c r="AG41" s="150">
        <f>SUMIF('All 39SD Disbursements'!$F:$F,AF41,'All 39SD Disbursements'!$G:$G)</f>
        <v>0</v>
      </c>
      <c r="AH41" s="150" t="str">
        <f t="shared" ref="AH41" si="929">$B41&amp;AI$1</f>
        <v>5101044835</v>
      </c>
      <c r="AI41" s="150">
        <f>SUMIF('All 39SD Disbursements'!$F:$F,AH41,'All 39SD Disbursements'!$G:$G)</f>
        <v>0</v>
      </c>
      <c r="AJ41" s="150" t="str">
        <f t="shared" ref="AJ41" si="930">$B41&amp;AK$1</f>
        <v>5101044866</v>
      </c>
      <c r="AK41" s="150">
        <f>SUMIF('All 39SD Disbursements'!$F:$F,AJ41,'All 39SD Disbursements'!$G:$G)</f>
        <v>0</v>
      </c>
      <c r="AL41" s="150" t="str">
        <f t="shared" ref="AL41:AN41" si="931">$B41&amp;AM$1</f>
        <v>5101044896</v>
      </c>
      <c r="AM41" s="150">
        <f>SUMIF('All 39SD Disbursements'!$F:$F,AL41,'All 39SD Disbursements'!$G:$G)</f>
        <v>0</v>
      </c>
      <c r="AN41" s="150" t="str">
        <f t="shared" si="931"/>
        <v>5101044927</v>
      </c>
      <c r="AO41" s="150">
        <f>SUMIF('All 39SD Disbursements'!$F:$F,AN41,'All 39SD Disbursements'!$G:$G)</f>
        <v>0</v>
      </c>
      <c r="AP41" s="150" t="str">
        <f t="shared" ref="AP41" si="932">$B41&amp;AQ$1</f>
        <v>5101044958</v>
      </c>
      <c r="AQ41" s="150">
        <f>SUMIF('All 39SD Disbursements'!$F:$F,AP41,'All 39SD Disbursements'!$G:$G)</f>
        <v>0</v>
      </c>
      <c r="AR41" s="150" t="str">
        <f t="shared" ref="AR41" si="933">$B41&amp;AS$1</f>
        <v>5101044986</v>
      </c>
      <c r="AS41" s="150">
        <f>SUMIF('All 39SD Disbursements'!$F:$F,AR41,'All 39SD Disbursements'!$G:$G)</f>
        <v>0</v>
      </c>
      <c r="AT41" s="150" t="str">
        <f t="shared" ref="AT41" si="934">$B41&amp;AU$1</f>
        <v>5101045017</v>
      </c>
      <c r="AU41" s="150">
        <f>SUMIF('All 39SD Disbursements'!$F:$F,AT41,'All 39SD Disbursements'!$G:$G)</f>
        <v>0</v>
      </c>
      <c r="AV41" s="150" t="str">
        <f t="shared" ref="AV41" si="935">$B41&amp;AW$1</f>
        <v>5101045047</v>
      </c>
      <c r="AW41" s="150">
        <f>SUMIF('All 39SD Disbursements'!$F:$F,AV41,'All 39SD Disbursements'!$G:$G)</f>
        <v>0</v>
      </c>
      <c r="AX41" s="150" t="str">
        <f t="shared" ref="AX41" si="936">$B41&amp;AY$1</f>
        <v>5101045078</v>
      </c>
      <c r="AY41" s="150">
        <f>SUMIF('All 39SD Disbursements'!$F:$F,AX41,'All 39SD Disbursements'!$G:$G)</f>
        <v>0</v>
      </c>
      <c r="AZ41" s="150" t="str">
        <f t="shared" ref="AZ41" si="937">$B41&amp;BA$1</f>
        <v>5101045108</v>
      </c>
      <c r="BA41" s="150">
        <f>SUMIF('All 39SD Disbursements'!$F:$F,AZ41,'All 39SD Disbursements'!$G:$G)</f>
        <v>0</v>
      </c>
      <c r="BB41" s="150" t="str">
        <f t="shared" ref="BB41" si="938">$B41&amp;BC$1</f>
        <v>5101045139</v>
      </c>
      <c r="BC41" s="150">
        <f>SUMIF('All 39SD Disbursements'!$F:$F,BB41,'All 39SD Disbursements'!$G:$G)</f>
        <v>0</v>
      </c>
      <c r="BD41" s="150" t="str">
        <f t="shared" ref="BD41" si="939">$B41&amp;BE$1</f>
        <v>5101045170</v>
      </c>
      <c r="BE41" s="150">
        <f>SUMIF('All 39SD Disbursements'!$F:$F,BD41,'All 39SD Disbursements'!$G:$G)</f>
        <v>0</v>
      </c>
      <c r="BF41" s="150" t="str">
        <f t="shared" ref="BF41" si="940">$B41&amp;BG$1</f>
        <v>5101045200</v>
      </c>
      <c r="BG41" s="150">
        <f>SUMIF('All 39SD Disbursements'!$F:$F,BF41,'All 39SD Disbursements'!$G:$G)</f>
        <v>0</v>
      </c>
      <c r="BH41" s="150" t="str">
        <f t="shared" ref="BH41" si="941">$B41&amp;BI$1</f>
        <v>5101045231</v>
      </c>
      <c r="BI41" s="150">
        <f>SUMIF('All 39SD Disbursements'!$F:$F,BH41,'All 39SD Disbursements'!$G:$G)</f>
        <v>0</v>
      </c>
      <c r="BJ41" s="150" t="str">
        <f t="shared" ref="BJ41" si="942">$B41&amp;BK$1</f>
        <v>5101045261</v>
      </c>
      <c r="BK41" s="150">
        <f>SUMIF('All 39SD Disbursements'!$F:$F,BJ41,'All 39SD Disbursements'!$G:$G)</f>
        <v>0</v>
      </c>
      <c r="BL41" s="150">
        <f t="shared" si="27"/>
        <v>0</v>
      </c>
      <c r="BM41" s="150">
        <f t="shared" si="774"/>
        <v>52784</v>
      </c>
      <c r="BN41" s="151">
        <f t="shared" si="29"/>
        <v>52784</v>
      </c>
    </row>
    <row r="42" spans="1:67" s="147" customFormat="1" x14ac:dyDescent="0.2">
      <c r="A42" s="152" t="s">
        <v>43</v>
      </c>
      <c r="B42" s="153" t="s">
        <v>139</v>
      </c>
      <c r="C42" s="152" t="s">
        <v>140</v>
      </c>
      <c r="D42" s="154">
        <f>VLOOKUP(B42,'21-22 Allocation'!A:C,3,FALSE)</f>
        <v>30886</v>
      </c>
      <c r="E42" s="154">
        <v>0</v>
      </c>
      <c r="F42" s="154">
        <f t="shared" si="0"/>
        <v>30886</v>
      </c>
      <c r="G42" s="154">
        <f>-SUMIF('All 39SD Disbursements'!A:A,Recon!A:A,'All 39SD Disbursements'!G:G)</f>
        <v>-20908.900000000001</v>
      </c>
      <c r="H42" s="154" t="str">
        <f t="shared" si="1"/>
        <v>5102044440</v>
      </c>
      <c r="I42" s="154">
        <f>SUMIF('All 39SD Disbursements'!$F:$F,H42,'All 39SD Disbursements'!$G:$G)</f>
        <v>0</v>
      </c>
      <c r="J42" s="154" t="str">
        <f t="shared" si="1"/>
        <v>5102044470</v>
      </c>
      <c r="K42" s="154">
        <f>SUMIF('All 39SD Disbursements'!$F:$F,J42,'All 39SD Disbursements'!$G:$G)</f>
        <v>0</v>
      </c>
      <c r="L42" s="154" t="str">
        <f t="shared" ref="L42:L43" si="943">$B42&amp;M$1</f>
        <v>5102044501</v>
      </c>
      <c r="M42" s="154">
        <f>SUMIF('All 39SD Disbursements'!$F:$F,L42,'All 39SD Disbursements'!$G:$G)</f>
        <v>0</v>
      </c>
      <c r="N42" s="154" t="str">
        <f t="shared" ref="N42:N43" si="944">$B42&amp;O$1</f>
        <v>5102044531</v>
      </c>
      <c r="O42" s="154">
        <f>SUMIF('All 39SD Disbursements'!$F:$F,N42,'All 39SD Disbursements'!$G:$G)</f>
        <v>6066.52</v>
      </c>
      <c r="P42" s="154" t="str">
        <f t="shared" si="4"/>
        <v>5102044562</v>
      </c>
      <c r="Q42" s="154">
        <f>SUMIF('All 39SD Disbursements'!$F:$F,P42,'All 39SD Disbursements'!$G:$G)</f>
        <v>0</v>
      </c>
      <c r="R42" s="154" t="str">
        <f t="shared" ref="R42:R43" si="945">$B42&amp;S$1</f>
        <v>5102044593</v>
      </c>
      <c r="S42" s="154">
        <f>SUMIF('All 39SD Disbursements'!$F:$F,R42,'All 39SD Disbursements'!$G:$G)</f>
        <v>0</v>
      </c>
      <c r="T42" s="154" t="str">
        <f t="shared" ref="T42:T43" si="946">$B42&amp;U$1</f>
        <v>5102044621</v>
      </c>
      <c r="U42" s="154">
        <f>SUMIF('All 39SD Disbursements'!$F:$F,T42,'All 39SD Disbursements'!$G:$G)</f>
        <v>7988.14</v>
      </c>
      <c r="V42" s="154" t="str">
        <f t="shared" ref="V42:V43" si="947">$B42&amp;W$1</f>
        <v>5102044652</v>
      </c>
      <c r="W42" s="154">
        <f>SUMIF('All 39SD Disbursements'!$F:$F,V42,'All 39SD Disbursements'!$G:$G)</f>
        <v>6854.24</v>
      </c>
      <c r="X42" s="154" t="str">
        <f t="shared" ref="X42:X43" si="948">$B42&amp;Y$1</f>
        <v>5102044682</v>
      </c>
      <c r="Y42" s="154">
        <f>SUMIF('All 39SD Disbursements'!$F:$F,X42,'All 39SD Disbursements'!$G:$G)</f>
        <v>0</v>
      </c>
      <c r="Z42" s="154" t="str">
        <f t="shared" ref="Z42:Z43" si="949">$B42&amp;AA$1</f>
        <v>5102044713</v>
      </c>
      <c r="AA42" s="154">
        <f>SUMIF('All 39SD Disbursements'!$F:$F,Z42,'All 39SD Disbursements'!$G:$G)</f>
        <v>0</v>
      </c>
      <c r="AB42" s="154" t="str">
        <f t="shared" ref="AB42:AB43" si="950">$B42&amp;AC$1</f>
        <v>5102044743</v>
      </c>
      <c r="AC42" s="154">
        <f>SUMIF('All 39SD Disbursements'!$F:$F,AB42,'All 39SD Disbursements'!$G:$G)</f>
        <v>0</v>
      </c>
      <c r="AD42" s="154" t="str">
        <f t="shared" ref="AD42:AD43" si="951">$B42&amp;AE$1</f>
        <v>5102044774</v>
      </c>
      <c r="AE42" s="154">
        <f>SUMIF('All 39SD Disbursements'!$F:$F,AD42,'All 39SD Disbursements'!$G:$G)</f>
        <v>0</v>
      </c>
      <c r="AF42" s="154" t="str">
        <f t="shared" ref="AF42:AF43" si="952">$B42&amp;AG$1</f>
        <v>5102044805</v>
      </c>
      <c r="AG42" s="154">
        <f>SUMIF('All 39SD Disbursements'!$F:$F,AF42,'All 39SD Disbursements'!$G:$G)</f>
        <v>0</v>
      </c>
      <c r="AH42" s="154" t="str">
        <f t="shared" ref="AH42:AH43" si="953">$B42&amp;AI$1</f>
        <v>5102044835</v>
      </c>
      <c r="AI42" s="154">
        <f>SUMIF('All 39SD Disbursements'!$F:$F,AH42,'All 39SD Disbursements'!$G:$G)</f>
        <v>0</v>
      </c>
      <c r="AJ42" s="154" t="str">
        <f t="shared" ref="AJ42:AJ43" si="954">$B42&amp;AK$1</f>
        <v>5102044866</v>
      </c>
      <c r="AK42" s="154">
        <f>SUMIF('All 39SD Disbursements'!$F:$F,AJ42,'All 39SD Disbursements'!$G:$G)</f>
        <v>0</v>
      </c>
      <c r="AL42" s="154" t="str">
        <f t="shared" ref="AL42:AN43" si="955">$B42&amp;AM$1</f>
        <v>5102044896</v>
      </c>
      <c r="AM42" s="154">
        <f>SUMIF('All 39SD Disbursements'!$F:$F,AL42,'All 39SD Disbursements'!$G:$G)</f>
        <v>0</v>
      </c>
      <c r="AN42" s="154" t="str">
        <f t="shared" si="955"/>
        <v>5102044927</v>
      </c>
      <c r="AO42" s="154">
        <f>SUMIF('All 39SD Disbursements'!$F:$F,AN42,'All 39SD Disbursements'!$G:$G)</f>
        <v>0</v>
      </c>
      <c r="AP42" s="154" t="str">
        <f t="shared" ref="AP42:AP43" si="956">$B42&amp;AQ$1</f>
        <v>5102044958</v>
      </c>
      <c r="AQ42" s="154">
        <f>SUMIF('All 39SD Disbursements'!$F:$F,AP42,'All 39SD Disbursements'!$G:$G)</f>
        <v>0</v>
      </c>
      <c r="AR42" s="154" t="str">
        <f t="shared" ref="AR42:AR43" si="957">$B42&amp;AS$1</f>
        <v>5102044986</v>
      </c>
      <c r="AS42" s="154">
        <f>SUMIF('All 39SD Disbursements'!$F:$F,AR42,'All 39SD Disbursements'!$G:$G)</f>
        <v>0</v>
      </c>
      <c r="AT42" s="154" t="str">
        <f t="shared" ref="AT42:AT43" si="958">$B42&amp;AU$1</f>
        <v>5102045017</v>
      </c>
      <c r="AU42" s="154">
        <f>SUMIF('All 39SD Disbursements'!$F:$F,AT42,'All 39SD Disbursements'!$G:$G)</f>
        <v>0</v>
      </c>
      <c r="AV42" s="154" t="str">
        <f t="shared" ref="AV42:AV43" si="959">$B42&amp;AW$1</f>
        <v>5102045047</v>
      </c>
      <c r="AW42" s="154">
        <f>SUMIF('All 39SD Disbursements'!$F:$F,AV42,'All 39SD Disbursements'!$G:$G)</f>
        <v>0</v>
      </c>
      <c r="AX42" s="154" t="str">
        <f t="shared" ref="AX42:AX43" si="960">$B42&amp;AY$1</f>
        <v>5102045078</v>
      </c>
      <c r="AY42" s="154">
        <f>SUMIF('All 39SD Disbursements'!$F:$F,AX42,'All 39SD Disbursements'!$G:$G)</f>
        <v>0</v>
      </c>
      <c r="AZ42" s="154" t="str">
        <f t="shared" ref="AZ42:AZ43" si="961">$B42&amp;BA$1</f>
        <v>5102045108</v>
      </c>
      <c r="BA42" s="154">
        <f>SUMIF('All 39SD Disbursements'!$F:$F,AZ42,'All 39SD Disbursements'!$G:$G)</f>
        <v>0</v>
      </c>
      <c r="BB42" s="154" t="str">
        <f t="shared" ref="BB42:BB43" si="962">$B42&amp;BC$1</f>
        <v>5102045139</v>
      </c>
      <c r="BC42" s="154">
        <f>SUMIF('All 39SD Disbursements'!$F:$F,BB42,'All 39SD Disbursements'!$G:$G)</f>
        <v>0</v>
      </c>
      <c r="BD42" s="154" t="str">
        <f t="shared" ref="BD42:BD43" si="963">$B42&amp;BE$1</f>
        <v>5102045170</v>
      </c>
      <c r="BE42" s="154">
        <f>SUMIF('All 39SD Disbursements'!$F:$F,BD42,'All 39SD Disbursements'!$G:$G)</f>
        <v>0</v>
      </c>
      <c r="BF42" s="154" t="str">
        <f t="shared" ref="BF42:BF43" si="964">$B42&amp;BG$1</f>
        <v>5102045200</v>
      </c>
      <c r="BG42" s="154">
        <f>SUMIF('All 39SD Disbursements'!$F:$F,BF42,'All 39SD Disbursements'!$G:$G)</f>
        <v>0</v>
      </c>
      <c r="BH42" s="154" t="str">
        <f t="shared" ref="BH42:BH43" si="965">$B42&amp;BI$1</f>
        <v>5102045231</v>
      </c>
      <c r="BI42" s="154">
        <f>SUMIF('All 39SD Disbursements'!$F:$F,BH42,'All 39SD Disbursements'!$G:$G)</f>
        <v>0</v>
      </c>
      <c r="BJ42" s="154" t="str">
        <f t="shared" ref="BJ42:BJ43" si="966">$B42&amp;BK$1</f>
        <v>5102045261</v>
      </c>
      <c r="BK42" s="154">
        <f>SUMIF('All 39SD Disbursements'!$F:$F,BJ42,'All 39SD Disbursements'!$G:$G)</f>
        <v>0</v>
      </c>
      <c r="BL42" s="154">
        <f t="shared" si="27"/>
        <v>20908.900000000001</v>
      </c>
      <c r="BM42" s="154">
        <f t="shared" si="774"/>
        <v>9977.0999999999985</v>
      </c>
      <c r="BN42" s="154">
        <f t="shared" si="29"/>
        <v>9977.0999999999985</v>
      </c>
      <c r="BO42" s="143"/>
    </row>
    <row r="43" spans="1:67" x14ac:dyDescent="0.2">
      <c r="A43" s="148" t="s">
        <v>757</v>
      </c>
      <c r="B43" s="149" t="s">
        <v>3455</v>
      </c>
      <c r="C43" s="148" t="s">
        <v>3456</v>
      </c>
      <c r="D43" s="150">
        <f>VLOOKUP(B43,'21-22 Allocation'!A:C,3,FALSE)</f>
        <v>16181</v>
      </c>
      <c r="E43" s="150">
        <v>0</v>
      </c>
      <c r="F43" s="150">
        <f t="shared" ref="F43" si="967">D43-E43</f>
        <v>16181</v>
      </c>
      <c r="G43" s="150">
        <f>-SUMIF('All 39SD Disbursements'!A:A,Recon!A:A,'All 39SD Disbursements'!G:G)</f>
        <v>0</v>
      </c>
      <c r="H43" s="150" t="str">
        <f t="shared" ref="H43" si="968">$B43&amp;I$1</f>
        <v>5401044440</v>
      </c>
      <c r="I43" s="150">
        <f>SUMIF('All 39SD Disbursements'!$F:$F,H43,'All 39SD Disbursements'!$G:$G)</f>
        <v>0</v>
      </c>
      <c r="J43" s="150" t="str">
        <f t="shared" ref="J43" si="969">$B43&amp;K$1</f>
        <v>5401044470</v>
      </c>
      <c r="K43" s="150">
        <f>SUMIF('All 39SD Disbursements'!$F:$F,J43,'All 39SD Disbursements'!$G:$G)</f>
        <v>0</v>
      </c>
      <c r="L43" s="150" t="str">
        <f t="shared" si="943"/>
        <v>5401044501</v>
      </c>
      <c r="M43" s="150">
        <f>SUMIF('All 39SD Disbursements'!$F:$F,L43,'All 39SD Disbursements'!$G:$G)</f>
        <v>0</v>
      </c>
      <c r="N43" s="150" t="str">
        <f t="shared" si="944"/>
        <v>5401044531</v>
      </c>
      <c r="O43" s="150">
        <f>SUMIF('All 39SD Disbursements'!$F:$F,N43,'All 39SD Disbursements'!$G:$G)</f>
        <v>0</v>
      </c>
      <c r="P43" s="150" t="str">
        <f t="shared" si="4"/>
        <v>5401044562</v>
      </c>
      <c r="Q43" s="150">
        <f>SUMIF('All 39SD Disbursements'!$F:$F,P43,'All 39SD Disbursements'!$G:$G)</f>
        <v>0</v>
      </c>
      <c r="R43" s="150" t="str">
        <f t="shared" si="945"/>
        <v>5401044593</v>
      </c>
      <c r="S43" s="150">
        <f>SUMIF('All 39SD Disbursements'!$F:$F,R43,'All 39SD Disbursements'!$G:$G)</f>
        <v>0</v>
      </c>
      <c r="T43" s="150" t="str">
        <f t="shared" si="946"/>
        <v>5401044621</v>
      </c>
      <c r="U43" s="150">
        <f>SUMIF('All 39SD Disbursements'!$F:$F,T43,'All 39SD Disbursements'!$G:$G)</f>
        <v>0</v>
      </c>
      <c r="V43" s="150" t="str">
        <f t="shared" si="947"/>
        <v>5401044652</v>
      </c>
      <c r="W43" s="150">
        <f>SUMIF('All 39SD Disbursements'!$F:$F,V43,'All 39SD Disbursements'!$G:$G)</f>
        <v>0</v>
      </c>
      <c r="X43" s="150" t="str">
        <f t="shared" si="948"/>
        <v>5401044682</v>
      </c>
      <c r="Y43" s="150">
        <f>SUMIF('All 39SD Disbursements'!$F:$F,X43,'All 39SD Disbursements'!$G:$G)</f>
        <v>0</v>
      </c>
      <c r="Z43" s="150" t="str">
        <f t="shared" si="949"/>
        <v>5401044713</v>
      </c>
      <c r="AA43" s="150">
        <f>SUMIF('All 39SD Disbursements'!$F:$F,Z43,'All 39SD Disbursements'!$G:$G)</f>
        <v>0</v>
      </c>
      <c r="AB43" s="150" t="str">
        <f t="shared" si="950"/>
        <v>5401044743</v>
      </c>
      <c r="AC43" s="150">
        <f>SUMIF('All 39SD Disbursements'!$F:$F,AB43,'All 39SD Disbursements'!$G:$G)</f>
        <v>0</v>
      </c>
      <c r="AD43" s="150" t="str">
        <f t="shared" si="951"/>
        <v>5401044774</v>
      </c>
      <c r="AE43" s="150">
        <f>SUMIF('All 39SD Disbursements'!$F:$F,AD43,'All 39SD Disbursements'!$G:$G)</f>
        <v>0</v>
      </c>
      <c r="AF43" s="150" t="str">
        <f t="shared" si="952"/>
        <v>5401044805</v>
      </c>
      <c r="AG43" s="150">
        <f>SUMIF('All 39SD Disbursements'!$F:$F,AF43,'All 39SD Disbursements'!$G:$G)</f>
        <v>0</v>
      </c>
      <c r="AH43" s="150" t="str">
        <f t="shared" si="953"/>
        <v>5401044835</v>
      </c>
      <c r="AI43" s="150">
        <f>SUMIF('All 39SD Disbursements'!$F:$F,AH43,'All 39SD Disbursements'!$G:$G)</f>
        <v>0</v>
      </c>
      <c r="AJ43" s="150" t="str">
        <f t="shared" si="954"/>
        <v>5401044866</v>
      </c>
      <c r="AK43" s="150">
        <f>SUMIF('All 39SD Disbursements'!$F:$F,AJ43,'All 39SD Disbursements'!$G:$G)</f>
        <v>0</v>
      </c>
      <c r="AL43" s="150" t="str">
        <f t="shared" si="955"/>
        <v>5401044896</v>
      </c>
      <c r="AM43" s="150">
        <f>SUMIF('All 39SD Disbursements'!$F:$F,AL43,'All 39SD Disbursements'!$G:$G)</f>
        <v>0</v>
      </c>
      <c r="AN43" s="150" t="str">
        <f t="shared" si="955"/>
        <v>5401044927</v>
      </c>
      <c r="AO43" s="150">
        <f>SUMIF('All 39SD Disbursements'!$F:$F,AN43,'All 39SD Disbursements'!$G:$G)</f>
        <v>0</v>
      </c>
      <c r="AP43" s="150" t="str">
        <f t="shared" si="956"/>
        <v>5401044958</v>
      </c>
      <c r="AQ43" s="150">
        <f>SUMIF('All 39SD Disbursements'!$F:$F,AP43,'All 39SD Disbursements'!$G:$G)</f>
        <v>0</v>
      </c>
      <c r="AR43" s="150" t="str">
        <f t="shared" si="957"/>
        <v>5401044986</v>
      </c>
      <c r="AS43" s="150">
        <f>SUMIF('All 39SD Disbursements'!$F:$F,AR43,'All 39SD Disbursements'!$G:$G)</f>
        <v>0</v>
      </c>
      <c r="AT43" s="150" t="str">
        <f t="shared" si="958"/>
        <v>5401045017</v>
      </c>
      <c r="AU43" s="150">
        <f>SUMIF('All 39SD Disbursements'!$F:$F,AT43,'All 39SD Disbursements'!$G:$G)</f>
        <v>0</v>
      </c>
      <c r="AV43" s="150" t="str">
        <f t="shared" si="959"/>
        <v>5401045047</v>
      </c>
      <c r="AW43" s="150">
        <f>SUMIF('All 39SD Disbursements'!$F:$F,AV43,'All 39SD Disbursements'!$G:$G)</f>
        <v>0</v>
      </c>
      <c r="AX43" s="150" t="str">
        <f t="shared" si="960"/>
        <v>5401045078</v>
      </c>
      <c r="AY43" s="150">
        <f>SUMIF('All 39SD Disbursements'!$F:$F,AX43,'All 39SD Disbursements'!$G:$G)</f>
        <v>0</v>
      </c>
      <c r="AZ43" s="150" t="str">
        <f t="shared" si="961"/>
        <v>5401045108</v>
      </c>
      <c r="BA43" s="150">
        <f>SUMIF('All 39SD Disbursements'!$F:$F,AZ43,'All 39SD Disbursements'!$G:$G)</f>
        <v>0</v>
      </c>
      <c r="BB43" s="150" t="str">
        <f t="shared" si="962"/>
        <v>5401045139</v>
      </c>
      <c r="BC43" s="150">
        <f>SUMIF('All 39SD Disbursements'!$F:$F,BB43,'All 39SD Disbursements'!$G:$G)</f>
        <v>0</v>
      </c>
      <c r="BD43" s="150" t="str">
        <f t="shared" si="963"/>
        <v>5401045170</v>
      </c>
      <c r="BE43" s="150">
        <f>SUMIF('All 39SD Disbursements'!$F:$F,BD43,'All 39SD Disbursements'!$G:$G)</f>
        <v>0</v>
      </c>
      <c r="BF43" s="150" t="str">
        <f t="shared" si="964"/>
        <v>5401045200</v>
      </c>
      <c r="BG43" s="150">
        <f>SUMIF('All 39SD Disbursements'!$F:$F,BF43,'All 39SD Disbursements'!$G:$G)</f>
        <v>0</v>
      </c>
      <c r="BH43" s="150" t="str">
        <f t="shared" si="965"/>
        <v>5401045231</v>
      </c>
      <c r="BI43" s="150">
        <f>SUMIF('All 39SD Disbursements'!$F:$F,BH43,'All 39SD Disbursements'!$G:$G)</f>
        <v>0</v>
      </c>
      <c r="BJ43" s="150" t="str">
        <f t="shared" si="966"/>
        <v>5401045261</v>
      </c>
      <c r="BK43" s="150">
        <f>SUMIF('All 39SD Disbursements'!$F:$F,BJ43,'All 39SD Disbursements'!$G:$G)</f>
        <v>0</v>
      </c>
      <c r="BL43" s="150">
        <f t="shared" si="27"/>
        <v>0</v>
      </c>
      <c r="BM43" s="150">
        <f t="shared" ref="BM43" si="970">D43-BL43</f>
        <v>16181</v>
      </c>
      <c r="BN43" s="151">
        <f t="shared" ref="BN43" si="971">F43-BL43</f>
        <v>16181</v>
      </c>
    </row>
    <row r="44" spans="1:67" x14ac:dyDescent="0.2">
      <c r="A44" s="152" t="s">
        <v>1439</v>
      </c>
      <c r="B44" s="153" t="s">
        <v>3313</v>
      </c>
      <c r="C44" s="152" t="s">
        <v>3314</v>
      </c>
      <c r="D44" s="154">
        <f>VLOOKUP(B44,'21-22 Allocation'!A:C,3,FALSE)</f>
        <v>9891</v>
      </c>
      <c r="E44" s="154">
        <v>0</v>
      </c>
      <c r="F44" s="154">
        <f t="shared" si="0"/>
        <v>9891</v>
      </c>
      <c r="G44" s="154">
        <f>-SUMIF('All 39SD Disbursements'!A:A,Recon!A:A,'All 39SD Disbursements'!G:G)</f>
        <v>-6697</v>
      </c>
      <c r="H44" s="154" t="str">
        <f t="shared" si="1"/>
        <v>5901044440</v>
      </c>
      <c r="I44" s="154">
        <f>SUMIF('All 39SD Disbursements'!$F:$F,H44,'All 39SD Disbursements'!$G:$G)</f>
        <v>0</v>
      </c>
      <c r="J44" s="154" t="str">
        <f t="shared" si="1"/>
        <v>5901044470</v>
      </c>
      <c r="K44" s="154">
        <f>SUMIF('All 39SD Disbursements'!$F:$F,J44,'All 39SD Disbursements'!$G:$G)</f>
        <v>0</v>
      </c>
      <c r="L44" s="154" t="str">
        <f t="shared" ref="L44" si="972">$B44&amp;M$1</f>
        <v>5901044501</v>
      </c>
      <c r="M44" s="154">
        <f>SUMIF('All 39SD Disbursements'!$F:$F,L44,'All 39SD Disbursements'!$G:$G)</f>
        <v>0</v>
      </c>
      <c r="N44" s="154" t="str">
        <f t="shared" ref="N44" si="973">$B44&amp;O$1</f>
        <v>5901044531</v>
      </c>
      <c r="O44" s="154">
        <f>SUMIF('All 39SD Disbursements'!$F:$F,N44,'All 39SD Disbursements'!$G:$G)</f>
        <v>837</v>
      </c>
      <c r="P44" s="154" t="str">
        <f t="shared" si="4"/>
        <v>5901044562</v>
      </c>
      <c r="Q44" s="154">
        <f>SUMIF('All 39SD Disbursements'!$F:$F,P44,'All 39SD Disbursements'!$G:$G)</f>
        <v>2511</v>
      </c>
      <c r="R44" s="154" t="str">
        <f t="shared" ref="R44" si="974">$B44&amp;S$1</f>
        <v>5901044593</v>
      </c>
      <c r="S44" s="154">
        <f>SUMIF('All 39SD Disbursements'!$F:$F,R44,'All 39SD Disbursements'!$G:$G)</f>
        <v>837</v>
      </c>
      <c r="T44" s="154" t="str">
        <f t="shared" ref="T44" si="975">$B44&amp;U$1</f>
        <v>5901044621</v>
      </c>
      <c r="U44" s="154">
        <f>SUMIF('All 39SD Disbursements'!$F:$F,T44,'All 39SD Disbursements'!$G:$G)</f>
        <v>837</v>
      </c>
      <c r="V44" s="154" t="str">
        <f t="shared" ref="V44" si="976">$B44&amp;W$1</f>
        <v>5901044652</v>
      </c>
      <c r="W44" s="154">
        <f>SUMIF('All 39SD Disbursements'!$F:$F,V44,'All 39SD Disbursements'!$G:$G)</f>
        <v>837</v>
      </c>
      <c r="X44" s="154" t="str">
        <f t="shared" ref="X44" si="977">$B44&amp;Y$1</f>
        <v>5901044682</v>
      </c>
      <c r="Y44" s="154">
        <f>SUMIF('All 39SD Disbursements'!$F:$F,X44,'All 39SD Disbursements'!$G:$G)</f>
        <v>838</v>
      </c>
      <c r="Z44" s="154" t="str">
        <f t="shared" ref="Z44" si="978">$B44&amp;AA$1</f>
        <v>5901044713</v>
      </c>
      <c r="AA44" s="154">
        <f>SUMIF('All 39SD Disbursements'!$F:$F,Z44,'All 39SD Disbursements'!$G:$G)</f>
        <v>0</v>
      </c>
      <c r="AB44" s="154" t="str">
        <f t="shared" ref="AB44" si="979">$B44&amp;AC$1</f>
        <v>5901044743</v>
      </c>
      <c r="AC44" s="154">
        <f>SUMIF('All 39SD Disbursements'!$F:$F,AB44,'All 39SD Disbursements'!$G:$G)</f>
        <v>0</v>
      </c>
      <c r="AD44" s="154" t="str">
        <f t="shared" ref="AD44" si="980">$B44&amp;AE$1</f>
        <v>5901044774</v>
      </c>
      <c r="AE44" s="154">
        <f>SUMIF('All 39SD Disbursements'!$F:$F,AD44,'All 39SD Disbursements'!$G:$G)</f>
        <v>0</v>
      </c>
      <c r="AF44" s="154" t="str">
        <f t="shared" ref="AF44" si="981">$B44&amp;AG$1</f>
        <v>5901044805</v>
      </c>
      <c r="AG44" s="154">
        <f>SUMIF('All 39SD Disbursements'!$F:$F,AF44,'All 39SD Disbursements'!$G:$G)</f>
        <v>0</v>
      </c>
      <c r="AH44" s="154" t="str">
        <f t="shared" ref="AH44" si="982">$B44&amp;AI$1</f>
        <v>5901044835</v>
      </c>
      <c r="AI44" s="154">
        <f>SUMIF('All 39SD Disbursements'!$F:$F,AH44,'All 39SD Disbursements'!$G:$G)</f>
        <v>0</v>
      </c>
      <c r="AJ44" s="154" t="str">
        <f t="shared" ref="AJ44" si="983">$B44&amp;AK$1</f>
        <v>5901044866</v>
      </c>
      <c r="AK44" s="154">
        <f>SUMIF('All 39SD Disbursements'!$F:$F,AJ44,'All 39SD Disbursements'!$G:$G)</f>
        <v>0</v>
      </c>
      <c r="AL44" s="154" t="str">
        <f t="shared" ref="AL44:AN44" si="984">$B44&amp;AM$1</f>
        <v>5901044896</v>
      </c>
      <c r="AM44" s="154">
        <f>SUMIF('All 39SD Disbursements'!$F:$F,AL44,'All 39SD Disbursements'!$G:$G)</f>
        <v>0</v>
      </c>
      <c r="AN44" s="154" t="str">
        <f t="shared" si="984"/>
        <v>5901044927</v>
      </c>
      <c r="AO44" s="154">
        <f>SUMIF('All 39SD Disbursements'!$F:$F,AN44,'All 39SD Disbursements'!$G:$G)</f>
        <v>0</v>
      </c>
      <c r="AP44" s="154" t="str">
        <f t="shared" ref="AP44" si="985">$B44&amp;AQ$1</f>
        <v>5901044958</v>
      </c>
      <c r="AQ44" s="154">
        <f>SUMIF('All 39SD Disbursements'!$F:$F,AP44,'All 39SD Disbursements'!$G:$G)</f>
        <v>0</v>
      </c>
      <c r="AR44" s="154" t="str">
        <f t="shared" ref="AR44" si="986">$B44&amp;AS$1</f>
        <v>5901044986</v>
      </c>
      <c r="AS44" s="154">
        <f>SUMIF('All 39SD Disbursements'!$F:$F,AR44,'All 39SD Disbursements'!$G:$G)</f>
        <v>0</v>
      </c>
      <c r="AT44" s="154" t="str">
        <f t="shared" ref="AT44" si="987">$B44&amp;AU$1</f>
        <v>5901045017</v>
      </c>
      <c r="AU44" s="154">
        <f>SUMIF('All 39SD Disbursements'!$F:$F,AT44,'All 39SD Disbursements'!$G:$G)</f>
        <v>0</v>
      </c>
      <c r="AV44" s="154" t="str">
        <f t="shared" ref="AV44" si="988">$B44&amp;AW$1</f>
        <v>5901045047</v>
      </c>
      <c r="AW44" s="154">
        <f>SUMIF('All 39SD Disbursements'!$F:$F,AV44,'All 39SD Disbursements'!$G:$G)</f>
        <v>0</v>
      </c>
      <c r="AX44" s="154" t="str">
        <f t="shared" ref="AX44" si="989">$B44&amp;AY$1</f>
        <v>5901045078</v>
      </c>
      <c r="AY44" s="154">
        <f>SUMIF('All 39SD Disbursements'!$F:$F,AX44,'All 39SD Disbursements'!$G:$G)</f>
        <v>0</v>
      </c>
      <c r="AZ44" s="154" t="str">
        <f t="shared" ref="AZ44" si="990">$B44&amp;BA$1</f>
        <v>5901045108</v>
      </c>
      <c r="BA44" s="154">
        <f>SUMIF('All 39SD Disbursements'!$F:$F,AZ44,'All 39SD Disbursements'!$G:$G)</f>
        <v>0</v>
      </c>
      <c r="BB44" s="154" t="str">
        <f t="shared" ref="BB44" si="991">$B44&amp;BC$1</f>
        <v>5901045139</v>
      </c>
      <c r="BC44" s="154">
        <f>SUMIF('All 39SD Disbursements'!$F:$F,BB44,'All 39SD Disbursements'!$G:$G)</f>
        <v>0</v>
      </c>
      <c r="BD44" s="154" t="str">
        <f t="shared" ref="BD44" si="992">$B44&amp;BE$1</f>
        <v>5901045170</v>
      </c>
      <c r="BE44" s="154">
        <f>SUMIF('All 39SD Disbursements'!$F:$F,BD44,'All 39SD Disbursements'!$G:$G)</f>
        <v>0</v>
      </c>
      <c r="BF44" s="154" t="str">
        <f t="shared" ref="BF44" si="993">$B44&amp;BG$1</f>
        <v>5901045200</v>
      </c>
      <c r="BG44" s="154">
        <f>SUMIF('All 39SD Disbursements'!$F:$F,BF44,'All 39SD Disbursements'!$G:$G)</f>
        <v>0</v>
      </c>
      <c r="BH44" s="154" t="str">
        <f t="shared" ref="BH44" si="994">$B44&amp;BI$1</f>
        <v>5901045231</v>
      </c>
      <c r="BI44" s="154">
        <f>SUMIF('All 39SD Disbursements'!$F:$F,BH44,'All 39SD Disbursements'!$G:$G)</f>
        <v>0</v>
      </c>
      <c r="BJ44" s="154" t="str">
        <f t="shared" ref="BJ44" si="995">$B44&amp;BK$1</f>
        <v>5901045261</v>
      </c>
      <c r="BK44" s="154">
        <f>SUMIF('All 39SD Disbursements'!$F:$F,BJ44,'All 39SD Disbursements'!$G:$G)</f>
        <v>0</v>
      </c>
      <c r="BL44" s="154">
        <f t="shared" si="27"/>
        <v>6697</v>
      </c>
      <c r="BM44" s="154">
        <f t="shared" si="774"/>
        <v>3194</v>
      </c>
      <c r="BN44" s="154">
        <f t="shared" si="29"/>
        <v>3194</v>
      </c>
    </row>
    <row r="45" spans="1:67" s="147" customFormat="1" x14ac:dyDescent="0.2">
      <c r="A45" s="234" t="s">
        <v>59</v>
      </c>
      <c r="B45" s="235" t="s">
        <v>141</v>
      </c>
      <c r="C45" s="234" t="s">
        <v>142</v>
      </c>
      <c r="D45" s="151">
        <f>VLOOKUP(B45,'21-22 Allocation'!A:C,3,FALSE)</f>
        <v>19895</v>
      </c>
      <c r="E45" s="151">
        <v>0</v>
      </c>
      <c r="F45" s="151">
        <f t="shared" si="0"/>
        <v>19895</v>
      </c>
      <c r="G45" s="151">
        <f>-SUMIF('All 39SD Disbursements'!A:A,Recon!A:A,'All 39SD Disbursements'!G:G)</f>
        <v>-18731.64</v>
      </c>
      <c r="H45" s="151" t="str">
        <f t="shared" si="1"/>
        <v>6204044440</v>
      </c>
      <c r="I45" s="151">
        <f>SUMIF('All 39SD Disbursements'!$F:$F,H45,'All 39SD Disbursements'!$G:$G)</f>
        <v>0</v>
      </c>
      <c r="J45" s="151" t="str">
        <f t="shared" si="1"/>
        <v>6204044470</v>
      </c>
      <c r="K45" s="151">
        <f>SUMIF('All 39SD Disbursements'!$F:$F,J45,'All 39SD Disbursements'!$G:$G)</f>
        <v>0</v>
      </c>
      <c r="L45" s="151" t="str">
        <f t="shared" ref="L45" si="996">$B45&amp;M$1</f>
        <v>6204044501</v>
      </c>
      <c r="M45" s="151">
        <f>SUMIF('All 39SD Disbursements'!$F:$F,L45,'All 39SD Disbursements'!$G:$G)</f>
        <v>0</v>
      </c>
      <c r="N45" s="151" t="str">
        <f t="shared" ref="N45" si="997">$B45&amp;O$1</f>
        <v>6204044531</v>
      </c>
      <c r="O45" s="151">
        <f>SUMIF('All 39SD Disbursements'!$F:$F,N45,'All 39SD Disbursements'!$G:$G)</f>
        <v>0</v>
      </c>
      <c r="P45" s="151" t="str">
        <f t="shared" si="4"/>
        <v>6204044562</v>
      </c>
      <c r="Q45" s="151">
        <f>SUMIF('All 39SD Disbursements'!$F:$F,P45,'All 39SD Disbursements'!$G:$G)</f>
        <v>0</v>
      </c>
      <c r="R45" s="151" t="str">
        <f t="shared" ref="R45" si="998">$B45&amp;S$1</f>
        <v>6204044593</v>
      </c>
      <c r="S45" s="151">
        <f>SUMIF('All 39SD Disbursements'!$F:$F,R45,'All 39SD Disbursements'!$G:$G)</f>
        <v>0</v>
      </c>
      <c r="T45" s="151" t="str">
        <f t="shared" ref="T45" si="999">$B45&amp;U$1</f>
        <v>6204044621</v>
      </c>
      <c r="U45" s="151">
        <f>SUMIF('All 39SD Disbursements'!$F:$F,T45,'All 39SD Disbursements'!$G:$G)</f>
        <v>0</v>
      </c>
      <c r="V45" s="151" t="str">
        <f t="shared" ref="V45" si="1000">$B45&amp;W$1</f>
        <v>6204044652</v>
      </c>
      <c r="W45" s="151">
        <f>SUMIF('All 39SD Disbursements'!$F:$F,V45,'All 39SD Disbursements'!$G:$G)</f>
        <v>18199.66</v>
      </c>
      <c r="X45" s="151" t="str">
        <f t="shared" ref="X45" si="1001">$B45&amp;Y$1</f>
        <v>6204044682</v>
      </c>
      <c r="Y45" s="151">
        <f>SUMIF('All 39SD Disbursements'!$F:$F,X45,'All 39SD Disbursements'!$G:$G)</f>
        <v>531.98</v>
      </c>
      <c r="Z45" s="151" t="str">
        <f t="shared" ref="Z45" si="1002">$B45&amp;AA$1</f>
        <v>6204044713</v>
      </c>
      <c r="AA45" s="151">
        <f>SUMIF('All 39SD Disbursements'!$F:$F,Z45,'All 39SD Disbursements'!$G:$G)</f>
        <v>0</v>
      </c>
      <c r="AB45" s="151" t="str">
        <f t="shared" ref="AB45" si="1003">$B45&amp;AC$1</f>
        <v>6204044743</v>
      </c>
      <c r="AC45" s="151">
        <f>SUMIF('All 39SD Disbursements'!$F:$F,AB45,'All 39SD Disbursements'!$G:$G)</f>
        <v>0</v>
      </c>
      <c r="AD45" s="151" t="str">
        <f t="shared" ref="AD45" si="1004">$B45&amp;AE$1</f>
        <v>6204044774</v>
      </c>
      <c r="AE45" s="151">
        <f>SUMIF('All 39SD Disbursements'!$F:$F,AD45,'All 39SD Disbursements'!$G:$G)</f>
        <v>0</v>
      </c>
      <c r="AF45" s="151" t="str">
        <f t="shared" ref="AF45" si="1005">$B45&amp;AG$1</f>
        <v>6204044805</v>
      </c>
      <c r="AG45" s="151">
        <f>SUMIF('All 39SD Disbursements'!$F:$F,AF45,'All 39SD Disbursements'!$G:$G)</f>
        <v>0</v>
      </c>
      <c r="AH45" s="151" t="str">
        <f t="shared" ref="AH45" si="1006">$B45&amp;AI$1</f>
        <v>6204044835</v>
      </c>
      <c r="AI45" s="151">
        <f>SUMIF('All 39SD Disbursements'!$F:$F,AH45,'All 39SD Disbursements'!$G:$G)</f>
        <v>0</v>
      </c>
      <c r="AJ45" s="151" t="str">
        <f t="shared" ref="AJ45" si="1007">$B45&amp;AK$1</f>
        <v>6204044866</v>
      </c>
      <c r="AK45" s="151">
        <f>SUMIF('All 39SD Disbursements'!$F:$F,AJ45,'All 39SD Disbursements'!$G:$G)</f>
        <v>0</v>
      </c>
      <c r="AL45" s="151" t="str">
        <f t="shared" ref="AL45:AN45" si="1008">$B45&amp;AM$1</f>
        <v>6204044896</v>
      </c>
      <c r="AM45" s="151">
        <f>SUMIF('All 39SD Disbursements'!$F:$F,AL45,'All 39SD Disbursements'!$G:$G)</f>
        <v>0</v>
      </c>
      <c r="AN45" s="151" t="str">
        <f t="shared" si="1008"/>
        <v>6204044927</v>
      </c>
      <c r="AO45" s="151">
        <f>SUMIF('All 39SD Disbursements'!$F:$F,AN45,'All 39SD Disbursements'!$G:$G)</f>
        <v>0</v>
      </c>
      <c r="AP45" s="151" t="str">
        <f t="shared" ref="AP45" si="1009">$B45&amp;AQ$1</f>
        <v>6204044958</v>
      </c>
      <c r="AQ45" s="151">
        <f>SUMIF('All 39SD Disbursements'!$F:$F,AP45,'All 39SD Disbursements'!$G:$G)</f>
        <v>0</v>
      </c>
      <c r="AR45" s="151" t="str">
        <f t="shared" ref="AR45" si="1010">$B45&amp;AS$1</f>
        <v>6204044986</v>
      </c>
      <c r="AS45" s="151">
        <f>SUMIF('All 39SD Disbursements'!$F:$F,AR45,'All 39SD Disbursements'!$G:$G)</f>
        <v>0</v>
      </c>
      <c r="AT45" s="151" t="str">
        <f t="shared" ref="AT45" si="1011">$B45&amp;AU$1</f>
        <v>6204045017</v>
      </c>
      <c r="AU45" s="151">
        <f>SUMIF('All 39SD Disbursements'!$F:$F,AT45,'All 39SD Disbursements'!$G:$G)</f>
        <v>0</v>
      </c>
      <c r="AV45" s="151" t="str">
        <f t="shared" ref="AV45" si="1012">$B45&amp;AW$1</f>
        <v>6204045047</v>
      </c>
      <c r="AW45" s="151">
        <f>SUMIF('All 39SD Disbursements'!$F:$F,AV45,'All 39SD Disbursements'!$G:$G)</f>
        <v>0</v>
      </c>
      <c r="AX45" s="151" t="str">
        <f t="shared" ref="AX45" si="1013">$B45&amp;AY$1</f>
        <v>6204045078</v>
      </c>
      <c r="AY45" s="151">
        <f>SUMIF('All 39SD Disbursements'!$F:$F,AX45,'All 39SD Disbursements'!$G:$G)</f>
        <v>0</v>
      </c>
      <c r="AZ45" s="151" t="str">
        <f t="shared" ref="AZ45" si="1014">$B45&amp;BA$1</f>
        <v>6204045108</v>
      </c>
      <c r="BA45" s="151">
        <f>SUMIF('All 39SD Disbursements'!$F:$F,AZ45,'All 39SD Disbursements'!$G:$G)</f>
        <v>0</v>
      </c>
      <c r="BB45" s="151" t="str">
        <f t="shared" ref="BB45" si="1015">$B45&amp;BC$1</f>
        <v>6204045139</v>
      </c>
      <c r="BC45" s="151">
        <f>SUMIF('All 39SD Disbursements'!$F:$F,BB45,'All 39SD Disbursements'!$G:$G)</f>
        <v>0</v>
      </c>
      <c r="BD45" s="151" t="str">
        <f t="shared" ref="BD45" si="1016">$B45&amp;BE$1</f>
        <v>6204045170</v>
      </c>
      <c r="BE45" s="151">
        <f>SUMIF('All 39SD Disbursements'!$F:$F,BD45,'All 39SD Disbursements'!$G:$G)</f>
        <v>0</v>
      </c>
      <c r="BF45" s="151" t="str">
        <f t="shared" ref="BF45" si="1017">$B45&amp;BG$1</f>
        <v>6204045200</v>
      </c>
      <c r="BG45" s="151">
        <f>SUMIF('All 39SD Disbursements'!$F:$F,BF45,'All 39SD Disbursements'!$G:$G)</f>
        <v>0</v>
      </c>
      <c r="BH45" s="151" t="str">
        <f t="shared" ref="BH45" si="1018">$B45&amp;BI$1</f>
        <v>6204045231</v>
      </c>
      <c r="BI45" s="151">
        <f>SUMIF('All 39SD Disbursements'!$F:$F,BH45,'All 39SD Disbursements'!$G:$G)</f>
        <v>0</v>
      </c>
      <c r="BJ45" s="151" t="str">
        <f t="shared" ref="BJ45" si="1019">$B45&amp;BK$1</f>
        <v>6204045261</v>
      </c>
      <c r="BK45" s="151">
        <f>SUMIF('All 39SD Disbursements'!$F:$F,BJ45,'All 39SD Disbursements'!$G:$G)</f>
        <v>0</v>
      </c>
      <c r="BL45" s="151">
        <f t="shared" si="27"/>
        <v>18731.64</v>
      </c>
      <c r="BM45" s="151">
        <f t="shared" si="774"/>
        <v>1163.3600000000006</v>
      </c>
      <c r="BN45" s="151">
        <f t="shared" si="29"/>
        <v>1163.3600000000006</v>
      </c>
      <c r="BO45" s="143"/>
    </row>
    <row r="46" spans="1:67" x14ac:dyDescent="0.2">
      <c r="A46" s="152" t="s">
        <v>29</v>
      </c>
      <c r="B46" s="153" t="s">
        <v>143</v>
      </c>
      <c r="C46" s="152" t="s">
        <v>144</v>
      </c>
      <c r="D46" s="154">
        <f>VLOOKUP(B46,'21-22 Allocation'!A:C,3,FALSE)</f>
        <v>10287</v>
      </c>
      <c r="E46" s="154">
        <v>0</v>
      </c>
      <c r="F46" s="154">
        <f t="shared" si="0"/>
        <v>10287</v>
      </c>
      <c r="G46" s="154">
        <f>-SUMIF('All 39SD Disbursements'!A:A,Recon!A:A,'All 39SD Disbursements'!G:G)</f>
        <v>0</v>
      </c>
      <c r="H46" s="154" t="str">
        <f t="shared" si="1"/>
        <v>6205044440</v>
      </c>
      <c r="I46" s="154">
        <f>SUMIF('All 39SD Disbursements'!$F:$F,H46,'All 39SD Disbursements'!$G:$G)</f>
        <v>0</v>
      </c>
      <c r="J46" s="154" t="str">
        <f t="shared" si="1"/>
        <v>6205044470</v>
      </c>
      <c r="K46" s="154">
        <f>SUMIF('All 39SD Disbursements'!$F:$F,J46,'All 39SD Disbursements'!$G:$G)</f>
        <v>0</v>
      </c>
      <c r="L46" s="154" t="str">
        <f t="shared" ref="L46" si="1020">$B46&amp;M$1</f>
        <v>6205044501</v>
      </c>
      <c r="M46" s="154">
        <f>SUMIF('All 39SD Disbursements'!$F:$F,L46,'All 39SD Disbursements'!$G:$G)</f>
        <v>0</v>
      </c>
      <c r="N46" s="154" t="str">
        <f t="shared" ref="N46" si="1021">$B46&amp;O$1</f>
        <v>6205044531</v>
      </c>
      <c r="O46" s="154">
        <f>SUMIF('All 39SD Disbursements'!$F:$F,N46,'All 39SD Disbursements'!$G:$G)</f>
        <v>0</v>
      </c>
      <c r="P46" s="154" t="str">
        <f t="shared" si="4"/>
        <v>6205044562</v>
      </c>
      <c r="Q46" s="154">
        <f>SUMIF('All 39SD Disbursements'!$F:$F,P46,'All 39SD Disbursements'!$G:$G)</f>
        <v>0</v>
      </c>
      <c r="R46" s="154" t="str">
        <f t="shared" ref="R46" si="1022">$B46&amp;S$1</f>
        <v>6205044593</v>
      </c>
      <c r="S46" s="154">
        <f>SUMIF('All 39SD Disbursements'!$F:$F,R46,'All 39SD Disbursements'!$G:$G)</f>
        <v>0</v>
      </c>
      <c r="T46" s="154" t="str">
        <f t="shared" ref="T46" si="1023">$B46&amp;U$1</f>
        <v>6205044621</v>
      </c>
      <c r="U46" s="154">
        <f>SUMIF('All 39SD Disbursements'!$F:$F,T46,'All 39SD Disbursements'!$G:$G)</f>
        <v>0</v>
      </c>
      <c r="V46" s="154" t="str">
        <f t="shared" ref="V46" si="1024">$B46&amp;W$1</f>
        <v>6205044652</v>
      </c>
      <c r="W46" s="154">
        <f>SUMIF('All 39SD Disbursements'!$F:$F,V46,'All 39SD Disbursements'!$G:$G)</f>
        <v>0</v>
      </c>
      <c r="X46" s="154" t="str">
        <f t="shared" ref="X46" si="1025">$B46&amp;Y$1</f>
        <v>6205044682</v>
      </c>
      <c r="Y46" s="154">
        <f>SUMIF('All 39SD Disbursements'!$F:$F,X46,'All 39SD Disbursements'!$G:$G)</f>
        <v>0</v>
      </c>
      <c r="Z46" s="154" t="str">
        <f t="shared" ref="Z46" si="1026">$B46&amp;AA$1</f>
        <v>6205044713</v>
      </c>
      <c r="AA46" s="154">
        <f>SUMIF('All 39SD Disbursements'!$F:$F,Z46,'All 39SD Disbursements'!$G:$G)</f>
        <v>0</v>
      </c>
      <c r="AB46" s="154" t="str">
        <f t="shared" ref="AB46" si="1027">$B46&amp;AC$1</f>
        <v>6205044743</v>
      </c>
      <c r="AC46" s="154">
        <f>SUMIF('All 39SD Disbursements'!$F:$F,AB46,'All 39SD Disbursements'!$G:$G)</f>
        <v>0</v>
      </c>
      <c r="AD46" s="154" t="str">
        <f t="shared" ref="AD46" si="1028">$B46&amp;AE$1</f>
        <v>6205044774</v>
      </c>
      <c r="AE46" s="154">
        <f>SUMIF('All 39SD Disbursements'!$F:$F,AD46,'All 39SD Disbursements'!$G:$G)</f>
        <v>0</v>
      </c>
      <c r="AF46" s="154" t="str">
        <f t="shared" ref="AF46" si="1029">$B46&amp;AG$1</f>
        <v>6205044805</v>
      </c>
      <c r="AG46" s="154">
        <f>SUMIF('All 39SD Disbursements'!$F:$F,AF46,'All 39SD Disbursements'!$G:$G)</f>
        <v>0</v>
      </c>
      <c r="AH46" s="154" t="str">
        <f t="shared" ref="AH46" si="1030">$B46&amp;AI$1</f>
        <v>6205044835</v>
      </c>
      <c r="AI46" s="154">
        <f>SUMIF('All 39SD Disbursements'!$F:$F,AH46,'All 39SD Disbursements'!$G:$G)</f>
        <v>0</v>
      </c>
      <c r="AJ46" s="154" t="str">
        <f t="shared" ref="AJ46" si="1031">$B46&amp;AK$1</f>
        <v>6205044866</v>
      </c>
      <c r="AK46" s="154">
        <f>SUMIF('All 39SD Disbursements'!$F:$F,AJ46,'All 39SD Disbursements'!$G:$G)</f>
        <v>0</v>
      </c>
      <c r="AL46" s="154" t="str">
        <f t="shared" ref="AL46:AN46" si="1032">$B46&amp;AM$1</f>
        <v>6205044896</v>
      </c>
      <c r="AM46" s="154">
        <f>SUMIF('All 39SD Disbursements'!$F:$F,AL46,'All 39SD Disbursements'!$G:$G)</f>
        <v>0</v>
      </c>
      <c r="AN46" s="154" t="str">
        <f t="shared" si="1032"/>
        <v>6205044927</v>
      </c>
      <c r="AO46" s="154">
        <f>SUMIF('All 39SD Disbursements'!$F:$F,AN46,'All 39SD Disbursements'!$G:$G)</f>
        <v>0</v>
      </c>
      <c r="AP46" s="154" t="str">
        <f t="shared" ref="AP46" si="1033">$B46&amp;AQ$1</f>
        <v>6205044958</v>
      </c>
      <c r="AQ46" s="154">
        <f>SUMIF('All 39SD Disbursements'!$F:$F,AP46,'All 39SD Disbursements'!$G:$G)</f>
        <v>0</v>
      </c>
      <c r="AR46" s="154" t="str">
        <f t="shared" ref="AR46" si="1034">$B46&amp;AS$1</f>
        <v>6205044986</v>
      </c>
      <c r="AS46" s="154">
        <f>SUMIF('All 39SD Disbursements'!$F:$F,AR46,'All 39SD Disbursements'!$G:$G)</f>
        <v>0</v>
      </c>
      <c r="AT46" s="154" t="str">
        <f t="shared" ref="AT46" si="1035">$B46&amp;AU$1</f>
        <v>6205045017</v>
      </c>
      <c r="AU46" s="154">
        <f>SUMIF('All 39SD Disbursements'!$F:$F,AT46,'All 39SD Disbursements'!$G:$G)</f>
        <v>0</v>
      </c>
      <c r="AV46" s="154" t="str">
        <f t="shared" ref="AV46" si="1036">$B46&amp;AW$1</f>
        <v>6205045047</v>
      </c>
      <c r="AW46" s="154">
        <f>SUMIF('All 39SD Disbursements'!$F:$F,AV46,'All 39SD Disbursements'!$G:$G)</f>
        <v>0</v>
      </c>
      <c r="AX46" s="154" t="str">
        <f t="shared" ref="AX46" si="1037">$B46&amp;AY$1</f>
        <v>6205045078</v>
      </c>
      <c r="AY46" s="154">
        <f>SUMIF('All 39SD Disbursements'!$F:$F,AX46,'All 39SD Disbursements'!$G:$G)</f>
        <v>0</v>
      </c>
      <c r="AZ46" s="154" t="str">
        <f t="shared" ref="AZ46" si="1038">$B46&amp;BA$1</f>
        <v>6205045108</v>
      </c>
      <c r="BA46" s="154">
        <f>SUMIF('All 39SD Disbursements'!$F:$F,AZ46,'All 39SD Disbursements'!$G:$G)</f>
        <v>0</v>
      </c>
      <c r="BB46" s="154" t="str">
        <f t="shared" ref="BB46" si="1039">$B46&amp;BC$1</f>
        <v>6205045139</v>
      </c>
      <c r="BC46" s="154">
        <f>SUMIF('All 39SD Disbursements'!$F:$F,BB46,'All 39SD Disbursements'!$G:$G)</f>
        <v>0</v>
      </c>
      <c r="BD46" s="154" t="str">
        <f t="shared" ref="BD46" si="1040">$B46&amp;BE$1</f>
        <v>6205045170</v>
      </c>
      <c r="BE46" s="154">
        <f>SUMIF('All 39SD Disbursements'!$F:$F,BD46,'All 39SD Disbursements'!$G:$G)</f>
        <v>0</v>
      </c>
      <c r="BF46" s="154" t="str">
        <f t="shared" ref="BF46" si="1041">$B46&amp;BG$1</f>
        <v>6205045200</v>
      </c>
      <c r="BG46" s="154">
        <f>SUMIF('All 39SD Disbursements'!$F:$F,BF46,'All 39SD Disbursements'!$G:$G)</f>
        <v>0</v>
      </c>
      <c r="BH46" s="154" t="str">
        <f t="shared" ref="BH46" si="1042">$B46&amp;BI$1</f>
        <v>6205045231</v>
      </c>
      <c r="BI46" s="154">
        <f>SUMIF('All 39SD Disbursements'!$F:$F,BH46,'All 39SD Disbursements'!$G:$G)</f>
        <v>0</v>
      </c>
      <c r="BJ46" s="154" t="str">
        <f t="shared" ref="BJ46" si="1043">$B46&amp;BK$1</f>
        <v>6205045261</v>
      </c>
      <c r="BK46" s="154">
        <f>SUMIF('All 39SD Disbursements'!$F:$F,BJ46,'All 39SD Disbursements'!$G:$G)</f>
        <v>0</v>
      </c>
      <c r="BL46" s="154">
        <f t="shared" si="27"/>
        <v>0</v>
      </c>
      <c r="BM46" s="154">
        <f t="shared" si="774"/>
        <v>10287</v>
      </c>
      <c r="BN46" s="154">
        <f t="shared" si="29"/>
        <v>10287</v>
      </c>
    </row>
    <row r="47" spans="1:67" s="147" customFormat="1" x14ac:dyDescent="0.2">
      <c r="A47" s="234" t="s">
        <v>25</v>
      </c>
      <c r="B47" s="235" t="s">
        <v>145</v>
      </c>
      <c r="C47" s="234" t="s">
        <v>146</v>
      </c>
      <c r="D47" s="151">
        <f>VLOOKUP(B47,'21-22 Allocation'!A:C,3,FALSE)</f>
        <v>72183</v>
      </c>
      <c r="E47" s="151">
        <v>0</v>
      </c>
      <c r="F47" s="151">
        <f t="shared" si="0"/>
        <v>72183</v>
      </c>
      <c r="G47" s="151">
        <f>-SUMIF('All 39SD Disbursements'!A:A,Recon!A:A,'All 39SD Disbursements'!G:G)</f>
        <v>0</v>
      </c>
      <c r="H47" s="151" t="str">
        <f t="shared" si="1"/>
        <v>6206044440</v>
      </c>
      <c r="I47" s="151">
        <f>SUMIF('All 39SD Disbursements'!$F:$F,H47,'All 39SD Disbursements'!$G:$G)</f>
        <v>0</v>
      </c>
      <c r="J47" s="151" t="str">
        <f t="shared" si="1"/>
        <v>6206044470</v>
      </c>
      <c r="K47" s="151">
        <f>SUMIF('All 39SD Disbursements'!$F:$F,J47,'All 39SD Disbursements'!$G:$G)</f>
        <v>0</v>
      </c>
      <c r="L47" s="151" t="str">
        <f t="shared" ref="L47" si="1044">$B47&amp;M$1</f>
        <v>6206044501</v>
      </c>
      <c r="M47" s="151">
        <f>SUMIF('All 39SD Disbursements'!$F:$F,L47,'All 39SD Disbursements'!$G:$G)</f>
        <v>0</v>
      </c>
      <c r="N47" s="151" t="str">
        <f t="shared" ref="N47" si="1045">$B47&amp;O$1</f>
        <v>6206044531</v>
      </c>
      <c r="O47" s="151">
        <f>SUMIF('All 39SD Disbursements'!$F:$F,N47,'All 39SD Disbursements'!$G:$G)</f>
        <v>0</v>
      </c>
      <c r="P47" s="151" t="str">
        <f t="shared" si="4"/>
        <v>6206044562</v>
      </c>
      <c r="Q47" s="151">
        <f>SUMIF('All 39SD Disbursements'!$F:$F,P47,'All 39SD Disbursements'!$G:$G)</f>
        <v>0</v>
      </c>
      <c r="R47" s="151" t="str">
        <f t="shared" ref="R47" si="1046">$B47&amp;S$1</f>
        <v>6206044593</v>
      </c>
      <c r="S47" s="151">
        <f>SUMIF('All 39SD Disbursements'!$F:$F,R47,'All 39SD Disbursements'!$G:$G)</f>
        <v>0</v>
      </c>
      <c r="T47" s="151" t="str">
        <f t="shared" ref="T47" si="1047">$B47&amp;U$1</f>
        <v>6206044621</v>
      </c>
      <c r="U47" s="151">
        <f>SUMIF('All 39SD Disbursements'!$F:$F,T47,'All 39SD Disbursements'!$G:$G)</f>
        <v>0</v>
      </c>
      <c r="V47" s="151" t="str">
        <f t="shared" ref="V47" si="1048">$B47&amp;W$1</f>
        <v>6206044652</v>
      </c>
      <c r="W47" s="151">
        <f>SUMIF('All 39SD Disbursements'!$F:$F,V47,'All 39SD Disbursements'!$G:$G)</f>
        <v>0</v>
      </c>
      <c r="X47" s="151" t="str">
        <f t="shared" ref="X47" si="1049">$B47&amp;Y$1</f>
        <v>6206044682</v>
      </c>
      <c r="Y47" s="151">
        <f>SUMIF('All 39SD Disbursements'!$F:$F,X47,'All 39SD Disbursements'!$G:$G)</f>
        <v>0</v>
      </c>
      <c r="Z47" s="151" t="str">
        <f t="shared" ref="Z47" si="1050">$B47&amp;AA$1</f>
        <v>6206044713</v>
      </c>
      <c r="AA47" s="151">
        <f>SUMIF('All 39SD Disbursements'!$F:$F,Z47,'All 39SD Disbursements'!$G:$G)</f>
        <v>0</v>
      </c>
      <c r="AB47" s="151" t="str">
        <f t="shared" ref="AB47" si="1051">$B47&amp;AC$1</f>
        <v>6206044743</v>
      </c>
      <c r="AC47" s="151">
        <f>SUMIF('All 39SD Disbursements'!$F:$F,AB47,'All 39SD Disbursements'!$G:$G)</f>
        <v>0</v>
      </c>
      <c r="AD47" s="151" t="str">
        <f t="shared" ref="AD47" si="1052">$B47&amp;AE$1</f>
        <v>6206044774</v>
      </c>
      <c r="AE47" s="151">
        <f>SUMIF('All 39SD Disbursements'!$F:$F,AD47,'All 39SD Disbursements'!$G:$G)</f>
        <v>0</v>
      </c>
      <c r="AF47" s="151" t="str">
        <f t="shared" ref="AF47" si="1053">$B47&amp;AG$1</f>
        <v>6206044805</v>
      </c>
      <c r="AG47" s="151">
        <f>SUMIF('All 39SD Disbursements'!$F:$F,AF47,'All 39SD Disbursements'!$G:$G)</f>
        <v>0</v>
      </c>
      <c r="AH47" s="151" t="str">
        <f t="shared" ref="AH47" si="1054">$B47&amp;AI$1</f>
        <v>6206044835</v>
      </c>
      <c r="AI47" s="151">
        <f>SUMIF('All 39SD Disbursements'!$F:$F,AH47,'All 39SD Disbursements'!$G:$G)</f>
        <v>0</v>
      </c>
      <c r="AJ47" s="151" t="str">
        <f t="shared" ref="AJ47" si="1055">$B47&amp;AK$1</f>
        <v>6206044866</v>
      </c>
      <c r="AK47" s="151">
        <f>SUMIF('All 39SD Disbursements'!$F:$F,AJ47,'All 39SD Disbursements'!$G:$G)</f>
        <v>0</v>
      </c>
      <c r="AL47" s="151" t="str">
        <f t="shared" ref="AL47:AN47" si="1056">$B47&amp;AM$1</f>
        <v>6206044896</v>
      </c>
      <c r="AM47" s="151">
        <f>SUMIF('All 39SD Disbursements'!$F:$F,AL47,'All 39SD Disbursements'!$G:$G)</f>
        <v>0</v>
      </c>
      <c r="AN47" s="151" t="str">
        <f t="shared" si="1056"/>
        <v>6206044927</v>
      </c>
      <c r="AO47" s="151">
        <f>SUMIF('All 39SD Disbursements'!$F:$F,AN47,'All 39SD Disbursements'!$G:$G)</f>
        <v>0</v>
      </c>
      <c r="AP47" s="151" t="str">
        <f t="shared" ref="AP47" si="1057">$B47&amp;AQ$1</f>
        <v>6206044958</v>
      </c>
      <c r="AQ47" s="151">
        <f>SUMIF('All 39SD Disbursements'!$F:$F,AP47,'All 39SD Disbursements'!$G:$G)</f>
        <v>0</v>
      </c>
      <c r="AR47" s="151" t="str">
        <f t="shared" ref="AR47" si="1058">$B47&amp;AS$1</f>
        <v>6206044986</v>
      </c>
      <c r="AS47" s="151">
        <f>SUMIF('All 39SD Disbursements'!$F:$F,AR47,'All 39SD Disbursements'!$G:$G)</f>
        <v>0</v>
      </c>
      <c r="AT47" s="151" t="str">
        <f t="shared" ref="AT47" si="1059">$B47&amp;AU$1</f>
        <v>6206045017</v>
      </c>
      <c r="AU47" s="151">
        <f>SUMIF('All 39SD Disbursements'!$F:$F,AT47,'All 39SD Disbursements'!$G:$G)</f>
        <v>0</v>
      </c>
      <c r="AV47" s="151" t="str">
        <f t="shared" ref="AV47" si="1060">$B47&amp;AW$1</f>
        <v>6206045047</v>
      </c>
      <c r="AW47" s="151">
        <f>SUMIF('All 39SD Disbursements'!$F:$F,AV47,'All 39SD Disbursements'!$G:$G)</f>
        <v>0</v>
      </c>
      <c r="AX47" s="151" t="str">
        <f t="shared" ref="AX47" si="1061">$B47&amp;AY$1</f>
        <v>6206045078</v>
      </c>
      <c r="AY47" s="151">
        <f>SUMIF('All 39SD Disbursements'!$F:$F,AX47,'All 39SD Disbursements'!$G:$G)</f>
        <v>0</v>
      </c>
      <c r="AZ47" s="151" t="str">
        <f t="shared" ref="AZ47" si="1062">$B47&amp;BA$1</f>
        <v>6206045108</v>
      </c>
      <c r="BA47" s="151">
        <f>SUMIF('All 39SD Disbursements'!$F:$F,AZ47,'All 39SD Disbursements'!$G:$G)</f>
        <v>0</v>
      </c>
      <c r="BB47" s="151" t="str">
        <f t="shared" ref="BB47" si="1063">$B47&amp;BC$1</f>
        <v>6206045139</v>
      </c>
      <c r="BC47" s="151">
        <f>SUMIF('All 39SD Disbursements'!$F:$F,BB47,'All 39SD Disbursements'!$G:$G)</f>
        <v>0</v>
      </c>
      <c r="BD47" s="151" t="str">
        <f t="shared" ref="BD47" si="1064">$B47&amp;BE$1</f>
        <v>6206045170</v>
      </c>
      <c r="BE47" s="151">
        <f>SUMIF('All 39SD Disbursements'!$F:$F,BD47,'All 39SD Disbursements'!$G:$G)</f>
        <v>0</v>
      </c>
      <c r="BF47" s="151" t="str">
        <f t="shared" ref="BF47" si="1065">$B47&amp;BG$1</f>
        <v>6206045200</v>
      </c>
      <c r="BG47" s="151">
        <f>SUMIF('All 39SD Disbursements'!$F:$F,BF47,'All 39SD Disbursements'!$G:$G)</f>
        <v>0</v>
      </c>
      <c r="BH47" s="151" t="str">
        <f t="shared" ref="BH47" si="1066">$B47&amp;BI$1</f>
        <v>6206045231</v>
      </c>
      <c r="BI47" s="151">
        <f>SUMIF('All 39SD Disbursements'!$F:$F,BH47,'All 39SD Disbursements'!$G:$G)</f>
        <v>0</v>
      </c>
      <c r="BJ47" s="151" t="str">
        <f t="shared" ref="BJ47" si="1067">$B47&amp;BK$1</f>
        <v>6206045261</v>
      </c>
      <c r="BK47" s="151">
        <f>SUMIF('All 39SD Disbursements'!$F:$F,BJ47,'All 39SD Disbursements'!$G:$G)</f>
        <v>0</v>
      </c>
      <c r="BL47" s="151">
        <f t="shared" si="27"/>
        <v>0</v>
      </c>
      <c r="BM47" s="151">
        <f t="shared" si="774"/>
        <v>72183</v>
      </c>
      <c r="BN47" s="151">
        <f t="shared" si="29"/>
        <v>72183</v>
      </c>
      <c r="BO47" s="143"/>
    </row>
    <row r="48" spans="1:67" x14ac:dyDescent="0.2">
      <c r="A48" s="152" t="s">
        <v>20</v>
      </c>
      <c r="B48" s="153" t="s">
        <v>147</v>
      </c>
      <c r="C48" s="152" t="s">
        <v>148</v>
      </c>
      <c r="D48" s="154">
        <f>VLOOKUP(B48,'21-22 Allocation'!A:C,3,FALSE)</f>
        <v>31839</v>
      </c>
      <c r="E48" s="154">
        <v>0</v>
      </c>
      <c r="F48" s="154">
        <f t="shared" si="0"/>
        <v>31839</v>
      </c>
      <c r="G48" s="154">
        <f>-SUMIF('All 39SD Disbursements'!A:A,Recon!A:A,'All 39SD Disbursements'!G:G)</f>
        <v>-17002.32</v>
      </c>
      <c r="H48" s="154" t="str">
        <f t="shared" si="1"/>
        <v>6404344440</v>
      </c>
      <c r="I48" s="154">
        <f>SUMIF('All 39SD Disbursements'!$F:$F,H48,'All 39SD Disbursements'!$G:$G)</f>
        <v>0</v>
      </c>
      <c r="J48" s="154" t="str">
        <f t="shared" si="1"/>
        <v>6404344470</v>
      </c>
      <c r="K48" s="154">
        <f>SUMIF('All 39SD Disbursements'!$F:$F,J48,'All 39SD Disbursements'!$G:$G)</f>
        <v>0</v>
      </c>
      <c r="L48" s="154" t="str">
        <f t="shared" ref="L48" si="1068">$B48&amp;M$1</f>
        <v>6404344501</v>
      </c>
      <c r="M48" s="154">
        <f>SUMIF('All 39SD Disbursements'!$F:$F,L48,'All 39SD Disbursements'!$G:$G)</f>
        <v>0</v>
      </c>
      <c r="N48" s="154" t="str">
        <f t="shared" ref="N48" si="1069">$B48&amp;O$1</f>
        <v>6404344531</v>
      </c>
      <c r="O48" s="154">
        <f>SUMIF('All 39SD Disbursements'!$F:$F,N48,'All 39SD Disbursements'!$G:$G)</f>
        <v>0</v>
      </c>
      <c r="P48" s="154" t="str">
        <f t="shared" si="4"/>
        <v>6404344562</v>
      </c>
      <c r="Q48" s="154">
        <f>SUMIF('All 39SD Disbursements'!$F:$F,P48,'All 39SD Disbursements'!$G:$G)</f>
        <v>0</v>
      </c>
      <c r="R48" s="154" t="str">
        <f t="shared" ref="R48" si="1070">$B48&amp;S$1</f>
        <v>6404344593</v>
      </c>
      <c r="S48" s="154">
        <f>SUMIF('All 39SD Disbursements'!$F:$F,R48,'All 39SD Disbursements'!$G:$G)</f>
        <v>0</v>
      </c>
      <c r="T48" s="154" t="str">
        <f t="shared" ref="T48" si="1071">$B48&amp;U$1</f>
        <v>6404344621</v>
      </c>
      <c r="U48" s="154">
        <f>SUMIF('All 39SD Disbursements'!$F:$F,T48,'All 39SD Disbursements'!$G:$G)</f>
        <v>0</v>
      </c>
      <c r="V48" s="154" t="str">
        <f t="shared" ref="V48" si="1072">$B48&amp;W$1</f>
        <v>6404344652</v>
      </c>
      <c r="W48" s="154">
        <f>SUMIF('All 39SD Disbursements'!$F:$F,V48,'All 39SD Disbursements'!$G:$G)</f>
        <v>17002.32</v>
      </c>
      <c r="X48" s="154" t="str">
        <f t="shared" ref="X48" si="1073">$B48&amp;Y$1</f>
        <v>6404344682</v>
      </c>
      <c r="Y48" s="154">
        <f>SUMIF('All 39SD Disbursements'!$F:$F,X48,'All 39SD Disbursements'!$G:$G)</f>
        <v>0</v>
      </c>
      <c r="Z48" s="154" t="str">
        <f t="shared" ref="Z48" si="1074">$B48&amp;AA$1</f>
        <v>6404344713</v>
      </c>
      <c r="AA48" s="154">
        <f>SUMIF('All 39SD Disbursements'!$F:$F,Z48,'All 39SD Disbursements'!$G:$G)</f>
        <v>0</v>
      </c>
      <c r="AB48" s="154" t="str">
        <f t="shared" ref="AB48" si="1075">$B48&amp;AC$1</f>
        <v>6404344743</v>
      </c>
      <c r="AC48" s="154">
        <f>SUMIF('All 39SD Disbursements'!$F:$F,AB48,'All 39SD Disbursements'!$G:$G)</f>
        <v>0</v>
      </c>
      <c r="AD48" s="154" t="str">
        <f t="shared" ref="AD48" si="1076">$B48&amp;AE$1</f>
        <v>6404344774</v>
      </c>
      <c r="AE48" s="154">
        <f>SUMIF('All 39SD Disbursements'!$F:$F,AD48,'All 39SD Disbursements'!$G:$G)</f>
        <v>0</v>
      </c>
      <c r="AF48" s="154" t="str">
        <f t="shared" ref="AF48" si="1077">$B48&amp;AG$1</f>
        <v>6404344805</v>
      </c>
      <c r="AG48" s="154">
        <f>SUMIF('All 39SD Disbursements'!$F:$F,AF48,'All 39SD Disbursements'!$G:$G)</f>
        <v>0</v>
      </c>
      <c r="AH48" s="154" t="str">
        <f t="shared" ref="AH48" si="1078">$B48&amp;AI$1</f>
        <v>6404344835</v>
      </c>
      <c r="AI48" s="154">
        <f>SUMIF('All 39SD Disbursements'!$F:$F,AH48,'All 39SD Disbursements'!$G:$G)</f>
        <v>0</v>
      </c>
      <c r="AJ48" s="154" t="str">
        <f t="shared" ref="AJ48" si="1079">$B48&amp;AK$1</f>
        <v>6404344866</v>
      </c>
      <c r="AK48" s="154">
        <f>SUMIF('All 39SD Disbursements'!$F:$F,AJ48,'All 39SD Disbursements'!$G:$G)</f>
        <v>0</v>
      </c>
      <c r="AL48" s="154" t="str">
        <f t="shared" ref="AL48:AN48" si="1080">$B48&amp;AM$1</f>
        <v>6404344896</v>
      </c>
      <c r="AM48" s="154">
        <f>SUMIF('All 39SD Disbursements'!$F:$F,AL48,'All 39SD Disbursements'!$G:$G)</f>
        <v>0</v>
      </c>
      <c r="AN48" s="154" t="str">
        <f t="shared" si="1080"/>
        <v>6404344927</v>
      </c>
      <c r="AO48" s="154">
        <f>SUMIF('All 39SD Disbursements'!$F:$F,AN48,'All 39SD Disbursements'!$G:$G)</f>
        <v>0</v>
      </c>
      <c r="AP48" s="154" t="str">
        <f t="shared" ref="AP48" si="1081">$B48&amp;AQ$1</f>
        <v>6404344958</v>
      </c>
      <c r="AQ48" s="154">
        <f>SUMIF('All 39SD Disbursements'!$F:$F,AP48,'All 39SD Disbursements'!$G:$G)</f>
        <v>0</v>
      </c>
      <c r="AR48" s="154" t="str">
        <f t="shared" ref="AR48" si="1082">$B48&amp;AS$1</f>
        <v>6404344986</v>
      </c>
      <c r="AS48" s="154">
        <f>SUMIF('All 39SD Disbursements'!$F:$F,AR48,'All 39SD Disbursements'!$G:$G)</f>
        <v>0</v>
      </c>
      <c r="AT48" s="154" t="str">
        <f t="shared" ref="AT48" si="1083">$B48&amp;AU$1</f>
        <v>6404345017</v>
      </c>
      <c r="AU48" s="154">
        <f>SUMIF('All 39SD Disbursements'!$F:$F,AT48,'All 39SD Disbursements'!$G:$G)</f>
        <v>0</v>
      </c>
      <c r="AV48" s="154" t="str">
        <f t="shared" ref="AV48" si="1084">$B48&amp;AW$1</f>
        <v>6404345047</v>
      </c>
      <c r="AW48" s="154">
        <f>SUMIF('All 39SD Disbursements'!$F:$F,AV48,'All 39SD Disbursements'!$G:$G)</f>
        <v>0</v>
      </c>
      <c r="AX48" s="154" t="str">
        <f t="shared" ref="AX48" si="1085">$B48&amp;AY$1</f>
        <v>6404345078</v>
      </c>
      <c r="AY48" s="154">
        <f>SUMIF('All 39SD Disbursements'!$F:$F,AX48,'All 39SD Disbursements'!$G:$G)</f>
        <v>0</v>
      </c>
      <c r="AZ48" s="154" t="str">
        <f t="shared" ref="AZ48" si="1086">$B48&amp;BA$1</f>
        <v>6404345108</v>
      </c>
      <c r="BA48" s="154">
        <f>SUMIF('All 39SD Disbursements'!$F:$F,AZ48,'All 39SD Disbursements'!$G:$G)</f>
        <v>0</v>
      </c>
      <c r="BB48" s="154" t="str">
        <f t="shared" ref="BB48" si="1087">$B48&amp;BC$1</f>
        <v>6404345139</v>
      </c>
      <c r="BC48" s="154">
        <f>SUMIF('All 39SD Disbursements'!$F:$F,BB48,'All 39SD Disbursements'!$G:$G)</f>
        <v>0</v>
      </c>
      <c r="BD48" s="154" t="str">
        <f t="shared" ref="BD48" si="1088">$B48&amp;BE$1</f>
        <v>6404345170</v>
      </c>
      <c r="BE48" s="154">
        <f>SUMIF('All 39SD Disbursements'!$F:$F,BD48,'All 39SD Disbursements'!$G:$G)</f>
        <v>0</v>
      </c>
      <c r="BF48" s="154" t="str">
        <f t="shared" ref="BF48" si="1089">$B48&amp;BG$1</f>
        <v>6404345200</v>
      </c>
      <c r="BG48" s="154">
        <f>SUMIF('All 39SD Disbursements'!$F:$F,BF48,'All 39SD Disbursements'!$G:$G)</f>
        <v>0</v>
      </c>
      <c r="BH48" s="154" t="str">
        <f t="shared" ref="BH48" si="1090">$B48&amp;BI$1</f>
        <v>6404345231</v>
      </c>
      <c r="BI48" s="154">
        <f>SUMIF('All 39SD Disbursements'!$F:$F,BH48,'All 39SD Disbursements'!$G:$G)</f>
        <v>0</v>
      </c>
      <c r="BJ48" s="154" t="str">
        <f t="shared" ref="BJ48" si="1091">$B48&amp;BK$1</f>
        <v>6404345261</v>
      </c>
      <c r="BK48" s="154">
        <f>SUMIF('All 39SD Disbursements'!$F:$F,BJ48,'All 39SD Disbursements'!$G:$G)</f>
        <v>0</v>
      </c>
      <c r="BL48" s="154">
        <f t="shared" si="27"/>
        <v>17002.32</v>
      </c>
      <c r="BM48" s="154">
        <f t="shared" si="774"/>
        <v>14836.68</v>
      </c>
      <c r="BN48" s="154">
        <f t="shared" si="29"/>
        <v>14836.68</v>
      </c>
    </row>
    <row r="49" spans="1:67" x14ac:dyDescent="0.2">
      <c r="A49" s="158" t="s">
        <v>3254</v>
      </c>
      <c r="B49" s="149" t="s">
        <v>3424</v>
      </c>
      <c r="C49" s="148" t="s">
        <v>3442</v>
      </c>
      <c r="D49" s="150">
        <f>VLOOKUP(B49,'21-22 Allocation'!A:C,3,FALSE)</f>
        <v>13148</v>
      </c>
      <c r="E49" s="150">
        <v>0</v>
      </c>
      <c r="F49" s="150">
        <f t="shared" si="0"/>
        <v>13148</v>
      </c>
      <c r="G49" s="150">
        <f>-SUMIF('All 39SD Disbursements'!A:A,Recon!A:A,'All 39SD Disbursements'!G:G)</f>
        <v>0</v>
      </c>
      <c r="H49" s="150" t="str">
        <f t="shared" si="1"/>
        <v>6404544440</v>
      </c>
      <c r="I49" s="150">
        <f>SUMIF('All 39SD Disbursements'!$F:$F,H49,'All 39SD Disbursements'!$G:$G)</f>
        <v>0</v>
      </c>
      <c r="J49" s="150" t="str">
        <f t="shared" si="1"/>
        <v>6404544470</v>
      </c>
      <c r="K49" s="150">
        <f>SUMIF('All 39SD Disbursements'!$F:$F,J49,'All 39SD Disbursements'!$G:$G)</f>
        <v>0</v>
      </c>
      <c r="L49" s="150" t="str">
        <f t="shared" ref="L49" si="1092">$B49&amp;M$1</f>
        <v>6404544501</v>
      </c>
      <c r="M49" s="150">
        <f>SUMIF('All 39SD Disbursements'!$F:$F,L49,'All 39SD Disbursements'!$G:$G)</f>
        <v>0</v>
      </c>
      <c r="N49" s="150" t="str">
        <f t="shared" ref="N49" si="1093">$B49&amp;O$1</f>
        <v>6404544531</v>
      </c>
      <c r="O49" s="150">
        <f>SUMIF('All 39SD Disbursements'!$F:$F,N49,'All 39SD Disbursements'!$G:$G)</f>
        <v>0</v>
      </c>
      <c r="P49" s="150" t="str">
        <f t="shared" si="4"/>
        <v>6404544562</v>
      </c>
      <c r="Q49" s="150">
        <f>SUMIF('All 39SD Disbursements'!$F:$F,P49,'All 39SD Disbursements'!$G:$G)</f>
        <v>0</v>
      </c>
      <c r="R49" s="150" t="str">
        <f t="shared" ref="R49" si="1094">$B49&amp;S$1</f>
        <v>6404544593</v>
      </c>
      <c r="S49" s="150">
        <f>SUMIF('All 39SD Disbursements'!$F:$F,R49,'All 39SD Disbursements'!$G:$G)</f>
        <v>0</v>
      </c>
      <c r="T49" s="150" t="str">
        <f t="shared" ref="T49" si="1095">$B49&amp;U$1</f>
        <v>6404544621</v>
      </c>
      <c r="U49" s="150">
        <f>SUMIF('All 39SD Disbursements'!$F:$F,T49,'All 39SD Disbursements'!$G:$G)</f>
        <v>0</v>
      </c>
      <c r="V49" s="150" t="str">
        <f t="shared" ref="V49" si="1096">$B49&amp;W$1</f>
        <v>6404544652</v>
      </c>
      <c r="W49" s="150">
        <f>SUMIF('All 39SD Disbursements'!$F:$F,V49,'All 39SD Disbursements'!$G:$G)</f>
        <v>0</v>
      </c>
      <c r="X49" s="150" t="str">
        <f t="shared" ref="X49" si="1097">$B49&amp;Y$1</f>
        <v>6404544682</v>
      </c>
      <c r="Y49" s="150">
        <f>SUMIF('All 39SD Disbursements'!$F:$F,X49,'All 39SD Disbursements'!$G:$G)</f>
        <v>0</v>
      </c>
      <c r="Z49" s="150" t="str">
        <f t="shared" ref="Z49" si="1098">$B49&amp;AA$1</f>
        <v>6404544713</v>
      </c>
      <c r="AA49" s="150">
        <f>SUMIF('All 39SD Disbursements'!$F:$F,Z49,'All 39SD Disbursements'!$G:$G)</f>
        <v>0</v>
      </c>
      <c r="AB49" s="150" t="str">
        <f t="shared" ref="AB49" si="1099">$B49&amp;AC$1</f>
        <v>6404544743</v>
      </c>
      <c r="AC49" s="150">
        <f>SUMIF('All 39SD Disbursements'!$F:$F,AB49,'All 39SD Disbursements'!$G:$G)</f>
        <v>0</v>
      </c>
      <c r="AD49" s="150" t="str">
        <f t="shared" ref="AD49" si="1100">$B49&amp;AE$1</f>
        <v>6404544774</v>
      </c>
      <c r="AE49" s="150">
        <f>SUMIF('All 39SD Disbursements'!$F:$F,AD49,'All 39SD Disbursements'!$G:$G)</f>
        <v>0</v>
      </c>
      <c r="AF49" s="150" t="str">
        <f t="shared" ref="AF49" si="1101">$B49&amp;AG$1</f>
        <v>6404544805</v>
      </c>
      <c r="AG49" s="150">
        <f>SUMIF('All 39SD Disbursements'!$F:$F,AF49,'All 39SD Disbursements'!$G:$G)</f>
        <v>0</v>
      </c>
      <c r="AH49" s="150" t="str">
        <f t="shared" ref="AH49" si="1102">$B49&amp;AI$1</f>
        <v>6404544835</v>
      </c>
      <c r="AI49" s="150">
        <f>SUMIF('All 39SD Disbursements'!$F:$F,AH49,'All 39SD Disbursements'!$G:$G)</f>
        <v>0</v>
      </c>
      <c r="AJ49" s="150" t="str">
        <f t="shared" ref="AJ49" si="1103">$B49&amp;AK$1</f>
        <v>6404544866</v>
      </c>
      <c r="AK49" s="150">
        <f>SUMIF('All 39SD Disbursements'!$F:$F,AJ49,'All 39SD Disbursements'!$G:$G)</f>
        <v>0</v>
      </c>
      <c r="AL49" s="150" t="str">
        <f t="shared" ref="AL49:AN49" si="1104">$B49&amp;AM$1</f>
        <v>6404544896</v>
      </c>
      <c r="AM49" s="150">
        <f>SUMIF('All 39SD Disbursements'!$F:$F,AL49,'All 39SD Disbursements'!$G:$G)</f>
        <v>0</v>
      </c>
      <c r="AN49" s="150" t="str">
        <f t="shared" si="1104"/>
        <v>6404544927</v>
      </c>
      <c r="AO49" s="150">
        <f>SUMIF('All 39SD Disbursements'!$F:$F,AN49,'All 39SD Disbursements'!$G:$G)</f>
        <v>0</v>
      </c>
      <c r="AP49" s="150" t="str">
        <f t="shared" ref="AP49" si="1105">$B49&amp;AQ$1</f>
        <v>6404544958</v>
      </c>
      <c r="AQ49" s="150">
        <f>SUMIF('All 39SD Disbursements'!$F:$F,AP49,'All 39SD Disbursements'!$G:$G)</f>
        <v>0</v>
      </c>
      <c r="AR49" s="150" t="str">
        <f t="shared" ref="AR49" si="1106">$B49&amp;AS$1</f>
        <v>6404544986</v>
      </c>
      <c r="AS49" s="150">
        <f>SUMIF('All 39SD Disbursements'!$F:$F,AR49,'All 39SD Disbursements'!$G:$G)</f>
        <v>0</v>
      </c>
      <c r="AT49" s="150" t="str">
        <f t="shared" ref="AT49" si="1107">$B49&amp;AU$1</f>
        <v>6404545017</v>
      </c>
      <c r="AU49" s="150">
        <f>SUMIF('All 39SD Disbursements'!$F:$F,AT49,'All 39SD Disbursements'!$G:$G)</f>
        <v>0</v>
      </c>
      <c r="AV49" s="150" t="str">
        <f t="shared" ref="AV49" si="1108">$B49&amp;AW$1</f>
        <v>6404545047</v>
      </c>
      <c r="AW49" s="150">
        <f>SUMIF('All 39SD Disbursements'!$F:$F,AV49,'All 39SD Disbursements'!$G:$G)</f>
        <v>0</v>
      </c>
      <c r="AX49" s="150" t="str">
        <f t="shared" ref="AX49" si="1109">$B49&amp;AY$1</f>
        <v>6404545078</v>
      </c>
      <c r="AY49" s="150">
        <f>SUMIF('All 39SD Disbursements'!$F:$F,AX49,'All 39SD Disbursements'!$G:$G)</f>
        <v>0</v>
      </c>
      <c r="AZ49" s="150" t="str">
        <f t="shared" ref="AZ49" si="1110">$B49&amp;BA$1</f>
        <v>6404545108</v>
      </c>
      <c r="BA49" s="150">
        <f>SUMIF('All 39SD Disbursements'!$F:$F,AZ49,'All 39SD Disbursements'!$G:$G)</f>
        <v>0</v>
      </c>
      <c r="BB49" s="150" t="str">
        <f t="shared" ref="BB49" si="1111">$B49&amp;BC$1</f>
        <v>6404545139</v>
      </c>
      <c r="BC49" s="150">
        <f>SUMIF('All 39SD Disbursements'!$F:$F,BB49,'All 39SD Disbursements'!$G:$G)</f>
        <v>0</v>
      </c>
      <c r="BD49" s="150" t="str">
        <f t="shared" ref="BD49" si="1112">$B49&amp;BE$1</f>
        <v>6404545170</v>
      </c>
      <c r="BE49" s="150">
        <f>SUMIF('All 39SD Disbursements'!$F:$F,BD49,'All 39SD Disbursements'!$G:$G)</f>
        <v>0</v>
      </c>
      <c r="BF49" s="150" t="str">
        <f t="shared" ref="BF49" si="1113">$B49&amp;BG$1</f>
        <v>6404545200</v>
      </c>
      <c r="BG49" s="150">
        <f>SUMIF('All 39SD Disbursements'!$F:$F,BF49,'All 39SD Disbursements'!$G:$G)</f>
        <v>0</v>
      </c>
      <c r="BH49" s="150" t="str">
        <f t="shared" ref="BH49" si="1114">$B49&amp;BI$1</f>
        <v>6404545231</v>
      </c>
      <c r="BI49" s="150">
        <f>SUMIF('All 39SD Disbursements'!$F:$F,BH49,'All 39SD Disbursements'!$G:$G)</f>
        <v>0</v>
      </c>
      <c r="BJ49" s="150" t="str">
        <f t="shared" ref="BJ49" si="1115">$B49&amp;BK$1</f>
        <v>6404545261</v>
      </c>
      <c r="BK49" s="150">
        <f>SUMIF('All 39SD Disbursements'!$F:$F,BJ49,'All 39SD Disbursements'!$G:$G)</f>
        <v>0</v>
      </c>
      <c r="BL49" s="150">
        <f t="shared" si="27"/>
        <v>0</v>
      </c>
      <c r="BM49" s="150">
        <f t="shared" si="774"/>
        <v>13148</v>
      </c>
      <c r="BN49" s="151">
        <f t="shared" si="29"/>
        <v>13148</v>
      </c>
    </row>
    <row r="50" spans="1:67" s="147" customFormat="1" x14ac:dyDescent="0.2">
      <c r="A50" s="152" t="s">
        <v>36</v>
      </c>
      <c r="B50" s="153" t="s">
        <v>149</v>
      </c>
      <c r="C50" s="152" t="s">
        <v>150</v>
      </c>
      <c r="D50" s="154">
        <f>VLOOKUP(B50,'21-22 Allocation'!A:C,3,FALSE)</f>
        <v>5049</v>
      </c>
      <c r="E50" s="154">
        <v>0</v>
      </c>
      <c r="F50" s="154">
        <f t="shared" si="0"/>
        <v>5049</v>
      </c>
      <c r="G50" s="154">
        <f>-SUMIF('All 39SD Disbursements'!A:A,Recon!A:A,'All 39SD Disbursements'!G:G)</f>
        <v>-5049</v>
      </c>
      <c r="H50" s="154" t="str">
        <f t="shared" si="1"/>
        <v>6405344440</v>
      </c>
      <c r="I50" s="154">
        <f>SUMIF('All 39SD Disbursements'!$F:$F,H50,'All 39SD Disbursements'!$G:$G)</f>
        <v>0</v>
      </c>
      <c r="J50" s="154" t="str">
        <f t="shared" si="1"/>
        <v>6405344470</v>
      </c>
      <c r="K50" s="154">
        <f>SUMIF('All 39SD Disbursements'!$F:$F,J50,'All 39SD Disbursements'!$G:$G)</f>
        <v>0</v>
      </c>
      <c r="L50" s="154" t="str">
        <f t="shared" ref="L50" si="1116">$B50&amp;M$1</f>
        <v>6405344501</v>
      </c>
      <c r="M50" s="154">
        <f>SUMIF('All 39SD Disbursements'!$F:$F,L50,'All 39SD Disbursements'!$G:$G)</f>
        <v>0</v>
      </c>
      <c r="N50" s="154" t="str">
        <f t="shared" ref="N50" si="1117">$B50&amp;O$1</f>
        <v>6405344531</v>
      </c>
      <c r="O50" s="154">
        <f>SUMIF('All 39SD Disbursements'!$F:$F,N50,'All 39SD Disbursements'!$G:$G)</f>
        <v>0</v>
      </c>
      <c r="P50" s="154" t="str">
        <f t="shared" si="4"/>
        <v>6405344562</v>
      </c>
      <c r="Q50" s="154">
        <f>SUMIF('All 39SD Disbursements'!$F:$F,P50,'All 39SD Disbursements'!$G:$G)</f>
        <v>5049</v>
      </c>
      <c r="R50" s="154" t="str">
        <f t="shared" ref="R50" si="1118">$B50&amp;S$1</f>
        <v>6405344593</v>
      </c>
      <c r="S50" s="154">
        <f>SUMIF('All 39SD Disbursements'!$F:$F,R50,'All 39SD Disbursements'!$G:$G)</f>
        <v>0</v>
      </c>
      <c r="T50" s="154" t="str">
        <f t="shared" ref="T50" si="1119">$B50&amp;U$1</f>
        <v>6405344621</v>
      </c>
      <c r="U50" s="154">
        <f>SUMIF('All 39SD Disbursements'!$F:$F,T50,'All 39SD Disbursements'!$G:$G)</f>
        <v>0</v>
      </c>
      <c r="V50" s="154" t="str">
        <f t="shared" ref="V50" si="1120">$B50&amp;W$1</f>
        <v>6405344652</v>
      </c>
      <c r="W50" s="154">
        <f>SUMIF('All 39SD Disbursements'!$F:$F,V50,'All 39SD Disbursements'!$G:$G)</f>
        <v>0</v>
      </c>
      <c r="X50" s="154" t="str">
        <f t="shared" ref="X50" si="1121">$B50&amp;Y$1</f>
        <v>6405344682</v>
      </c>
      <c r="Y50" s="154">
        <f>SUMIF('All 39SD Disbursements'!$F:$F,X50,'All 39SD Disbursements'!$G:$G)</f>
        <v>0</v>
      </c>
      <c r="Z50" s="154" t="str">
        <f t="shared" ref="Z50" si="1122">$B50&amp;AA$1</f>
        <v>6405344713</v>
      </c>
      <c r="AA50" s="154">
        <f>SUMIF('All 39SD Disbursements'!$F:$F,Z50,'All 39SD Disbursements'!$G:$G)</f>
        <v>0</v>
      </c>
      <c r="AB50" s="154" t="str">
        <f t="shared" ref="AB50" si="1123">$B50&amp;AC$1</f>
        <v>6405344743</v>
      </c>
      <c r="AC50" s="154">
        <f>SUMIF('All 39SD Disbursements'!$F:$F,AB50,'All 39SD Disbursements'!$G:$G)</f>
        <v>0</v>
      </c>
      <c r="AD50" s="154" t="str">
        <f t="shared" ref="AD50" si="1124">$B50&amp;AE$1</f>
        <v>6405344774</v>
      </c>
      <c r="AE50" s="154">
        <f>SUMIF('All 39SD Disbursements'!$F:$F,AD50,'All 39SD Disbursements'!$G:$G)</f>
        <v>0</v>
      </c>
      <c r="AF50" s="154" t="str">
        <f t="shared" ref="AF50" si="1125">$B50&amp;AG$1</f>
        <v>6405344805</v>
      </c>
      <c r="AG50" s="154">
        <f>SUMIF('All 39SD Disbursements'!$F:$F,AF50,'All 39SD Disbursements'!$G:$G)</f>
        <v>0</v>
      </c>
      <c r="AH50" s="154" t="str">
        <f t="shared" ref="AH50" si="1126">$B50&amp;AI$1</f>
        <v>6405344835</v>
      </c>
      <c r="AI50" s="154">
        <f>SUMIF('All 39SD Disbursements'!$F:$F,AH50,'All 39SD Disbursements'!$G:$G)</f>
        <v>0</v>
      </c>
      <c r="AJ50" s="154" t="str">
        <f t="shared" ref="AJ50" si="1127">$B50&amp;AK$1</f>
        <v>6405344866</v>
      </c>
      <c r="AK50" s="154">
        <f>SUMIF('All 39SD Disbursements'!$F:$F,AJ50,'All 39SD Disbursements'!$G:$G)</f>
        <v>0</v>
      </c>
      <c r="AL50" s="154" t="str">
        <f t="shared" ref="AL50:AN50" si="1128">$B50&amp;AM$1</f>
        <v>6405344896</v>
      </c>
      <c r="AM50" s="154">
        <f>SUMIF('All 39SD Disbursements'!$F:$F,AL50,'All 39SD Disbursements'!$G:$G)</f>
        <v>0</v>
      </c>
      <c r="AN50" s="154" t="str">
        <f t="shared" si="1128"/>
        <v>6405344927</v>
      </c>
      <c r="AO50" s="154">
        <f>SUMIF('All 39SD Disbursements'!$F:$F,AN50,'All 39SD Disbursements'!$G:$G)</f>
        <v>0</v>
      </c>
      <c r="AP50" s="154" t="str">
        <f t="shared" ref="AP50" si="1129">$B50&amp;AQ$1</f>
        <v>6405344958</v>
      </c>
      <c r="AQ50" s="154">
        <f>SUMIF('All 39SD Disbursements'!$F:$F,AP50,'All 39SD Disbursements'!$G:$G)</f>
        <v>0</v>
      </c>
      <c r="AR50" s="154" t="str">
        <f t="shared" ref="AR50" si="1130">$B50&amp;AS$1</f>
        <v>6405344986</v>
      </c>
      <c r="AS50" s="154">
        <f>SUMIF('All 39SD Disbursements'!$F:$F,AR50,'All 39SD Disbursements'!$G:$G)</f>
        <v>0</v>
      </c>
      <c r="AT50" s="154" t="str">
        <f t="shared" ref="AT50" si="1131">$B50&amp;AU$1</f>
        <v>6405345017</v>
      </c>
      <c r="AU50" s="154">
        <f>SUMIF('All 39SD Disbursements'!$F:$F,AT50,'All 39SD Disbursements'!$G:$G)</f>
        <v>0</v>
      </c>
      <c r="AV50" s="154" t="str">
        <f t="shared" ref="AV50" si="1132">$B50&amp;AW$1</f>
        <v>6405345047</v>
      </c>
      <c r="AW50" s="154">
        <f>SUMIF('All 39SD Disbursements'!$F:$F,AV50,'All 39SD Disbursements'!$G:$G)</f>
        <v>0</v>
      </c>
      <c r="AX50" s="154" t="str">
        <f t="shared" ref="AX50" si="1133">$B50&amp;AY$1</f>
        <v>6405345078</v>
      </c>
      <c r="AY50" s="154">
        <f>SUMIF('All 39SD Disbursements'!$F:$F,AX50,'All 39SD Disbursements'!$G:$G)</f>
        <v>0</v>
      </c>
      <c r="AZ50" s="154" t="str">
        <f t="shared" ref="AZ50" si="1134">$B50&amp;BA$1</f>
        <v>6405345108</v>
      </c>
      <c r="BA50" s="154">
        <f>SUMIF('All 39SD Disbursements'!$F:$F,AZ50,'All 39SD Disbursements'!$G:$G)</f>
        <v>0</v>
      </c>
      <c r="BB50" s="154" t="str">
        <f t="shared" ref="BB50" si="1135">$B50&amp;BC$1</f>
        <v>6405345139</v>
      </c>
      <c r="BC50" s="154">
        <f>SUMIF('All 39SD Disbursements'!$F:$F,BB50,'All 39SD Disbursements'!$G:$G)</f>
        <v>0</v>
      </c>
      <c r="BD50" s="154" t="str">
        <f t="shared" ref="BD50" si="1136">$B50&amp;BE$1</f>
        <v>6405345170</v>
      </c>
      <c r="BE50" s="154">
        <f>SUMIF('All 39SD Disbursements'!$F:$F,BD50,'All 39SD Disbursements'!$G:$G)</f>
        <v>0</v>
      </c>
      <c r="BF50" s="154" t="str">
        <f t="shared" ref="BF50" si="1137">$B50&amp;BG$1</f>
        <v>6405345200</v>
      </c>
      <c r="BG50" s="154">
        <f>SUMIF('All 39SD Disbursements'!$F:$F,BF50,'All 39SD Disbursements'!$G:$G)</f>
        <v>0</v>
      </c>
      <c r="BH50" s="154" t="str">
        <f t="shared" ref="BH50" si="1138">$B50&amp;BI$1</f>
        <v>6405345231</v>
      </c>
      <c r="BI50" s="154">
        <f>SUMIF('All 39SD Disbursements'!$F:$F,BH50,'All 39SD Disbursements'!$G:$G)</f>
        <v>0</v>
      </c>
      <c r="BJ50" s="154" t="str">
        <f t="shared" ref="BJ50" si="1139">$B50&amp;BK$1</f>
        <v>6405345261</v>
      </c>
      <c r="BK50" s="154">
        <f>SUMIF('All 39SD Disbursements'!$F:$F,BJ50,'All 39SD Disbursements'!$G:$G)</f>
        <v>0</v>
      </c>
      <c r="BL50" s="154">
        <f t="shared" si="27"/>
        <v>5049</v>
      </c>
      <c r="BM50" s="154">
        <f t="shared" si="774"/>
        <v>0</v>
      </c>
      <c r="BN50" s="154">
        <f t="shared" si="29"/>
        <v>0</v>
      </c>
      <c r="BO50" s="143"/>
    </row>
    <row r="51" spans="1:67" x14ac:dyDescent="0.2">
      <c r="A51" s="148" t="s">
        <v>37</v>
      </c>
      <c r="B51" s="149" t="s">
        <v>151</v>
      </c>
      <c r="C51" s="148" t="s">
        <v>152</v>
      </c>
      <c r="D51" s="150">
        <f>VLOOKUP(B51,'21-22 Allocation'!A:C,3,FALSE)</f>
        <v>10879</v>
      </c>
      <c r="E51" s="150">
        <v>0</v>
      </c>
      <c r="F51" s="150">
        <f t="shared" si="0"/>
        <v>10879</v>
      </c>
      <c r="G51" s="150">
        <f>-SUMIF('All 39SD Disbursements'!A:A,Recon!A:A,'All 39SD Disbursements'!G:G)</f>
        <v>-6737</v>
      </c>
      <c r="H51" s="150" t="str">
        <f t="shared" si="1"/>
        <v>6409344440</v>
      </c>
      <c r="I51" s="150">
        <f>SUMIF('All 39SD Disbursements'!$F:$F,H51,'All 39SD Disbursements'!$G:$G)</f>
        <v>0</v>
      </c>
      <c r="J51" s="150" t="str">
        <f t="shared" si="1"/>
        <v>6409344470</v>
      </c>
      <c r="K51" s="150">
        <f>SUMIF('All 39SD Disbursements'!$F:$F,J51,'All 39SD Disbursements'!$G:$G)</f>
        <v>296</v>
      </c>
      <c r="L51" s="150" t="str">
        <f t="shared" ref="L51" si="1140">$B51&amp;M$1</f>
        <v>6409344501</v>
      </c>
      <c r="M51" s="150">
        <f>SUMIF('All 39SD Disbursements'!$F:$F,L51,'All 39SD Disbursements'!$G:$G)</f>
        <v>592</v>
      </c>
      <c r="N51" s="150" t="str">
        <f t="shared" ref="N51" si="1141">$B51&amp;O$1</f>
        <v>6409344531</v>
      </c>
      <c r="O51" s="150">
        <f>SUMIF('All 39SD Disbursements'!$F:$F,N51,'All 39SD Disbursements'!$G:$G)</f>
        <v>296</v>
      </c>
      <c r="P51" s="150" t="str">
        <f t="shared" si="4"/>
        <v>6409344562</v>
      </c>
      <c r="Q51" s="150">
        <f>SUMIF('All 39SD Disbursements'!$F:$F,P51,'All 39SD Disbursements'!$G:$G)</f>
        <v>3016</v>
      </c>
      <c r="R51" s="150" t="str">
        <f t="shared" ref="R51" si="1142">$B51&amp;S$1</f>
        <v>6409344593</v>
      </c>
      <c r="S51" s="150">
        <f>SUMIF('All 39SD Disbursements'!$F:$F,R51,'All 39SD Disbursements'!$G:$G)</f>
        <v>1514</v>
      </c>
      <c r="T51" s="150" t="str">
        <f t="shared" ref="T51" si="1143">$B51&amp;U$1</f>
        <v>6409344621</v>
      </c>
      <c r="U51" s="150">
        <f>SUMIF('All 39SD Disbursements'!$F:$F,T51,'All 39SD Disbursements'!$G:$G)</f>
        <v>341</v>
      </c>
      <c r="V51" s="150" t="str">
        <f t="shared" ref="V51" si="1144">$B51&amp;W$1</f>
        <v>6409344652</v>
      </c>
      <c r="W51" s="150">
        <f>SUMIF('All 39SD Disbursements'!$F:$F,V51,'All 39SD Disbursements'!$G:$G)</f>
        <v>341</v>
      </c>
      <c r="X51" s="150" t="str">
        <f t="shared" ref="X51" si="1145">$B51&amp;Y$1</f>
        <v>6409344682</v>
      </c>
      <c r="Y51" s="150">
        <f>SUMIF('All 39SD Disbursements'!$F:$F,X51,'All 39SD Disbursements'!$G:$G)</f>
        <v>341</v>
      </c>
      <c r="Z51" s="150" t="str">
        <f t="shared" ref="Z51" si="1146">$B51&amp;AA$1</f>
        <v>6409344713</v>
      </c>
      <c r="AA51" s="150">
        <f>SUMIF('All 39SD Disbursements'!$F:$F,Z51,'All 39SD Disbursements'!$G:$G)</f>
        <v>0</v>
      </c>
      <c r="AB51" s="150" t="str">
        <f t="shared" ref="AB51" si="1147">$B51&amp;AC$1</f>
        <v>6409344743</v>
      </c>
      <c r="AC51" s="150">
        <f>SUMIF('All 39SD Disbursements'!$F:$F,AB51,'All 39SD Disbursements'!$G:$G)</f>
        <v>0</v>
      </c>
      <c r="AD51" s="150" t="str">
        <f t="shared" ref="AD51" si="1148">$B51&amp;AE$1</f>
        <v>6409344774</v>
      </c>
      <c r="AE51" s="150">
        <f>SUMIF('All 39SD Disbursements'!$F:$F,AD51,'All 39SD Disbursements'!$G:$G)</f>
        <v>0</v>
      </c>
      <c r="AF51" s="150" t="str">
        <f t="shared" ref="AF51" si="1149">$B51&amp;AG$1</f>
        <v>6409344805</v>
      </c>
      <c r="AG51" s="150">
        <f>SUMIF('All 39SD Disbursements'!$F:$F,AF51,'All 39SD Disbursements'!$G:$G)</f>
        <v>0</v>
      </c>
      <c r="AH51" s="150" t="str">
        <f t="shared" ref="AH51" si="1150">$B51&amp;AI$1</f>
        <v>6409344835</v>
      </c>
      <c r="AI51" s="150">
        <f>SUMIF('All 39SD Disbursements'!$F:$F,AH51,'All 39SD Disbursements'!$G:$G)</f>
        <v>0</v>
      </c>
      <c r="AJ51" s="150" t="str">
        <f t="shared" ref="AJ51" si="1151">$B51&amp;AK$1</f>
        <v>6409344866</v>
      </c>
      <c r="AK51" s="150">
        <f>SUMIF('All 39SD Disbursements'!$F:$F,AJ51,'All 39SD Disbursements'!$G:$G)</f>
        <v>0</v>
      </c>
      <c r="AL51" s="150" t="str">
        <f t="shared" ref="AL51:AN51" si="1152">$B51&amp;AM$1</f>
        <v>6409344896</v>
      </c>
      <c r="AM51" s="150">
        <f>SUMIF('All 39SD Disbursements'!$F:$F,AL51,'All 39SD Disbursements'!$G:$G)</f>
        <v>0</v>
      </c>
      <c r="AN51" s="150" t="str">
        <f t="shared" si="1152"/>
        <v>6409344927</v>
      </c>
      <c r="AO51" s="150">
        <f>SUMIF('All 39SD Disbursements'!$F:$F,AN51,'All 39SD Disbursements'!$G:$G)</f>
        <v>0</v>
      </c>
      <c r="AP51" s="150" t="str">
        <f t="shared" ref="AP51" si="1153">$B51&amp;AQ$1</f>
        <v>6409344958</v>
      </c>
      <c r="AQ51" s="150">
        <f>SUMIF('All 39SD Disbursements'!$F:$F,AP51,'All 39SD Disbursements'!$G:$G)</f>
        <v>0</v>
      </c>
      <c r="AR51" s="150" t="str">
        <f t="shared" ref="AR51" si="1154">$B51&amp;AS$1</f>
        <v>6409344986</v>
      </c>
      <c r="AS51" s="150">
        <f>SUMIF('All 39SD Disbursements'!$F:$F,AR51,'All 39SD Disbursements'!$G:$G)</f>
        <v>0</v>
      </c>
      <c r="AT51" s="150" t="str">
        <f t="shared" ref="AT51" si="1155">$B51&amp;AU$1</f>
        <v>6409345017</v>
      </c>
      <c r="AU51" s="150">
        <f>SUMIF('All 39SD Disbursements'!$F:$F,AT51,'All 39SD Disbursements'!$G:$G)</f>
        <v>0</v>
      </c>
      <c r="AV51" s="150" t="str">
        <f t="shared" ref="AV51" si="1156">$B51&amp;AW$1</f>
        <v>6409345047</v>
      </c>
      <c r="AW51" s="150">
        <f>SUMIF('All 39SD Disbursements'!$F:$F,AV51,'All 39SD Disbursements'!$G:$G)</f>
        <v>0</v>
      </c>
      <c r="AX51" s="150" t="str">
        <f t="shared" ref="AX51" si="1157">$B51&amp;AY$1</f>
        <v>6409345078</v>
      </c>
      <c r="AY51" s="150">
        <f>SUMIF('All 39SD Disbursements'!$F:$F,AX51,'All 39SD Disbursements'!$G:$G)</f>
        <v>0</v>
      </c>
      <c r="AZ51" s="150" t="str">
        <f t="shared" ref="AZ51" si="1158">$B51&amp;BA$1</f>
        <v>6409345108</v>
      </c>
      <c r="BA51" s="150">
        <f>SUMIF('All 39SD Disbursements'!$F:$F,AZ51,'All 39SD Disbursements'!$G:$G)</f>
        <v>0</v>
      </c>
      <c r="BB51" s="150" t="str">
        <f t="shared" ref="BB51" si="1159">$B51&amp;BC$1</f>
        <v>6409345139</v>
      </c>
      <c r="BC51" s="150">
        <f>SUMIF('All 39SD Disbursements'!$F:$F,BB51,'All 39SD Disbursements'!$G:$G)</f>
        <v>0</v>
      </c>
      <c r="BD51" s="150" t="str">
        <f t="shared" ref="BD51" si="1160">$B51&amp;BE$1</f>
        <v>6409345170</v>
      </c>
      <c r="BE51" s="150">
        <f>SUMIF('All 39SD Disbursements'!$F:$F,BD51,'All 39SD Disbursements'!$G:$G)</f>
        <v>0</v>
      </c>
      <c r="BF51" s="150" t="str">
        <f t="shared" ref="BF51" si="1161">$B51&amp;BG$1</f>
        <v>6409345200</v>
      </c>
      <c r="BG51" s="150">
        <f>SUMIF('All 39SD Disbursements'!$F:$F,BF51,'All 39SD Disbursements'!$G:$G)</f>
        <v>0</v>
      </c>
      <c r="BH51" s="150" t="str">
        <f t="shared" ref="BH51" si="1162">$B51&amp;BI$1</f>
        <v>6409345231</v>
      </c>
      <c r="BI51" s="150">
        <f>SUMIF('All 39SD Disbursements'!$F:$F,BH51,'All 39SD Disbursements'!$G:$G)</f>
        <v>0</v>
      </c>
      <c r="BJ51" s="150" t="str">
        <f t="shared" ref="BJ51" si="1163">$B51&amp;BK$1</f>
        <v>6409345261</v>
      </c>
      <c r="BK51" s="150">
        <f>SUMIF('All 39SD Disbursements'!$F:$F,BJ51,'All 39SD Disbursements'!$G:$G)</f>
        <v>0</v>
      </c>
      <c r="BL51" s="150">
        <f t="shared" si="27"/>
        <v>6737</v>
      </c>
      <c r="BM51" s="150">
        <f t="shared" si="774"/>
        <v>4142</v>
      </c>
      <c r="BN51" s="151">
        <f t="shared" si="29"/>
        <v>4142</v>
      </c>
    </row>
    <row r="52" spans="1:67" s="147" customFormat="1" x14ac:dyDescent="0.2">
      <c r="A52" s="152" t="s">
        <v>38</v>
      </c>
      <c r="B52" s="153" t="s">
        <v>153</v>
      </c>
      <c r="C52" s="152" t="s">
        <v>154</v>
      </c>
      <c r="D52" s="154">
        <f>VLOOKUP(B52,'21-22 Allocation'!A:C,3,FALSE)</f>
        <v>15185</v>
      </c>
      <c r="E52" s="154">
        <v>0</v>
      </c>
      <c r="F52" s="154">
        <f t="shared" si="0"/>
        <v>15185</v>
      </c>
      <c r="G52" s="154">
        <f>-SUMIF('All 39SD Disbursements'!A:A,Recon!A:A,'All 39SD Disbursements'!G:G)</f>
        <v>-9072.42</v>
      </c>
      <c r="H52" s="154" t="str">
        <f t="shared" si="1"/>
        <v>6410344440</v>
      </c>
      <c r="I52" s="154">
        <f>SUMIF('All 39SD Disbursements'!$F:$F,H52,'All 39SD Disbursements'!$G:$G)</f>
        <v>0</v>
      </c>
      <c r="J52" s="154" t="str">
        <f t="shared" si="1"/>
        <v>6410344470</v>
      </c>
      <c r="K52" s="154">
        <f>SUMIF('All 39SD Disbursements'!$F:$F,J52,'All 39SD Disbursements'!$G:$G)</f>
        <v>0</v>
      </c>
      <c r="L52" s="154" t="str">
        <f t="shared" ref="L52" si="1164">$B52&amp;M$1</f>
        <v>6410344501</v>
      </c>
      <c r="M52" s="154">
        <f>SUMIF('All 39SD Disbursements'!$F:$F,L52,'All 39SD Disbursements'!$G:$G)</f>
        <v>2269.25</v>
      </c>
      <c r="N52" s="154" t="str">
        <f t="shared" ref="N52" si="1165">$B52&amp;O$1</f>
        <v>6410344531</v>
      </c>
      <c r="O52" s="154">
        <f>SUMIF('All 39SD Disbursements'!$F:$F,N52,'All 39SD Disbursements'!$G:$G)</f>
        <v>1133.77</v>
      </c>
      <c r="P52" s="154" t="str">
        <f t="shared" si="4"/>
        <v>6410344562</v>
      </c>
      <c r="Q52" s="154">
        <f>SUMIF('All 39SD Disbursements'!$F:$F,P52,'All 39SD Disbursements'!$G:$G)</f>
        <v>1133.77</v>
      </c>
      <c r="R52" s="154" t="str">
        <f t="shared" ref="R52" si="1166">$B52&amp;S$1</f>
        <v>6410344593</v>
      </c>
      <c r="S52" s="154">
        <f>SUMIF('All 39SD Disbursements'!$F:$F,R52,'All 39SD Disbursements'!$G:$G)</f>
        <v>1133.77</v>
      </c>
      <c r="T52" s="154" t="str">
        <f t="shared" ref="T52" si="1167">$B52&amp;U$1</f>
        <v>6410344621</v>
      </c>
      <c r="U52" s="154">
        <f>SUMIF('All 39SD Disbursements'!$F:$F,T52,'All 39SD Disbursements'!$G:$G)</f>
        <v>1134.05</v>
      </c>
      <c r="V52" s="154" t="str">
        <f t="shared" ref="V52" si="1168">$B52&amp;W$1</f>
        <v>6410344652</v>
      </c>
      <c r="W52" s="154">
        <f>SUMIF('All 39SD Disbursements'!$F:$F,V52,'All 39SD Disbursements'!$G:$G)</f>
        <v>1134.06</v>
      </c>
      <c r="X52" s="154" t="str">
        <f t="shared" ref="X52" si="1169">$B52&amp;Y$1</f>
        <v>6410344682</v>
      </c>
      <c r="Y52" s="154">
        <f>SUMIF('All 39SD Disbursements'!$F:$F,X52,'All 39SD Disbursements'!$G:$G)</f>
        <v>1133.75</v>
      </c>
      <c r="Z52" s="154" t="str">
        <f t="shared" ref="Z52" si="1170">$B52&amp;AA$1</f>
        <v>6410344713</v>
      </c>
      <c r="AA52" s="154">
        <f>SUMIF('All 39SD Disbursements'!$F:$F,Z52,'All 39SD Disbursements'!$G:$G)</f>
        <v>0</v>
      </c>
      <c r="AB52" s="154" t="str">
        <f t="shared" ref="AB52" si="1171">$B52&amp;AC$1</f>
        <v>6410344743</v>
      </c>
      <c r="AC52" s="154">
        <f>SUMIF('All 39SD Disbursements'!$F:$F,AB52,'All 39SD Disbursements'!$G:$G)</f>
        <v>0</v>
      </c>
      <c r="AD52" s="154" t="str">
        <f t="shared" ref="AD52" si="1172">$B52&amp;AE$1</f>
        <v>6410344774</v>
      </c>
      <c r="AE52" s="154">
        <f>SUMIF('All 39SD Disbursements'!$F:$F,AD52,'All 39SD Disbursements'!$G:$G)</f>
        <v>0</v>
      </c>
      <c r="AF52" s="154" t="str">
        <f t="shared" ref="AF52" si="1173">$B52&amp;AG$1</f>
        <v>6410344805</v>
      </c>
      <c r="AG52" s="154">
        <f>SUMIF('All 39SD Disbursements'!$F:$F,AF52,'All 39SD Disbursements'!$G:$G)</f>
        <v>0</v>
      </c>
      <c r="AH52" s="154" t="str">
        <f t="shared" ref="AH52" si="1174">$B52&amp;AI$1</f>
        <v>6410344835</v>
      </c>
      <c r="AI52" s="154">
        <f>SUMIF('All 39SD Disbursements'!$F:$F,AH52,'All 39SD Disbursements'!$G:$G)</f>
        <v>0</v>
      </c>
      <c r="AJ52" s="154" t="str">
        <f t="shared" ref="AJ52" si="1175">$B52&amp;AK$1</f>
        <v>6410344866</v>
      </c>
      <c r="AK52" s="154">
        <f>SUMIF('All 39SD Disbursements'!$F:$F,AJ52,'All 39SD Disbursements'!$G:$G)</f>
        <v>0</v>
      </c>
      <c r="AL52" s="154" t="str">
        <f t="shared" ref="AL52:AN52" si="1176">$B52&amp;AM$1</f>
        <v>6410344896</v>
      </c>
      <c r="AM52" s="154">
        <f>SUMIF('All 39SD Disbursements'!$F:$F,AL52,'All 39SD Disbursements'!$G:$G)</f>
        <v>0</v>
      </c>
      <c r="AN52" s="154" t="str">
        <f t="shared" si="1176"/>
        <v>6410344927</v>
      </c>
      <c r="AO52" s="154">
        <f>SUMIF('All 39SD Disbursements'!$F:$F,AN52,'All 39SD Disbursements'!$G:$G)</f>
        <v>0</v>
      </c>
      <c r="AP52" s="154" t="str">
        <f t="shared" ref="AP52" si="1177">$B52&amp;AQ$1</f>
        <v>6410344958</v>
      </c>
      <c r="AQ52" s="154">
        <f>SUMIF('All 39SD Disbursements'!$F:$F,AP52,'All 39SD Disbursements'!$G:$G)</f>
        <v>0</v>
      </c>
      <c r="AR52" s="154" t="str">
        <f t="shared" ref="AR52" si="1178">$B52&amp;AS$1</f>
        <v>6410344986</v>
      </c>
      <c r="AS52" s="154">
        <f>SUMIF('All 39SD Disbursements'!$F:$F,AR52,'All 39SD Disbursements'!$G:$G)</f>
        <v>0</v>
      </c>
      <c r="AT52" s="154" t="str">
        <f t="shared" ref="AT52" si="1179">$B52&amp;AU$1</f>
        <v>6410345017</v>
      </c>
      <c r="AU52" s="154">
        <f>SUMIF('All 39SD Disbursements'!$F:$F,AT52,'All 39SD Disbursements'!$G:$G)</f>
        <v>0</v>
      </c>
      <c r="AV52" s="154" t="str">
        <f t="shared" ref="AV52" si="1180">$B52&amp;AW$1</f>
        <v>6410345047</v>
      </c>
      <c r="AW52" s="154">
        <f>SUMIF('All 39SD Disbursements'!$F:$F,AV52,'All 39SD Disbursements'!$G:$G)</f>
        <v>0</v>
      </c>
      <c r="AX52" s="154" t="str">
        <f t="shared" ref="AX52" si="1181">$B52&amp;AY$1</f>
        <v>6410345078</v>
      </c>
      <c r="AY52" s="154">
        <f>SUMIF('All 39SD Disbursements'!$F:$F,AX52,'All 39SD Disbursements'!$G:$G)</f>
        <v>0</v>
      </c>
      <c r="AZ52" s="154" t="str">
        <f t="shared" ref="AZ52" si="1182">$B52&amp;BA$1</f>
        <v>6410345108</v>
      </c>
      <c r="BA52" s="154">
        <f>SUMIF('All 39SD Disbursements'!$F:$F,AZ52,'All 39SD Disbursements'!$G:$G)</f>
        <v>0</v>
      </c>
      <c r="BB52" s="154" t="str">
        <f t="shared" ref="BB52" si="1183">$B52&amp;BC$1</f>
        <v>6410345139</v>
      </c>
      <c r="BC52" s="154">
        <f>SUMIF('All 39SD Disbursements'!$F:$F,BB52,'All 39SD Disbursements'!$G:$G)</f>
        <v>0</v>
      </c>
      <c r="BD52" s="154" t="str">
        <f t="shared" ref="BD52" si="1184">$B52&amp;BE$1</f>
        <v>6410345170</v>
      </c>
      <c r="BE52" s="154">
        <f>SUMIF('All 39SD Disbursements'!$F:$F,BD52,'All 39SD Disbursements'!$G:$G)</f>
        <v>0</v>
      </c>
      <c r="BF52" s="154" t="str">
        <f t="shared" ref="BF52" si="1185">$B52&amp;BG$1</f>
        <v>6410345200</v>
      </c>
      <c r="BG52" s="154">
        <f>SUMIF('All 39SD Disbursements'!$F:$F,BF52,'All 39SD Disbursements'!$G:$G)</f>
        <v>0</v>
      </c>
      <c r="BH52" s="154" t="str">
        <f t="shared" ref="BH52" si="1186">$B52&amp;BI$1</f>
        <v>6410345231</v>
      </c>
      <c r="BI52" s="154">
        <f>SUMIF('All 39SD Disbursements'!$F:$F,BH52,'All 39SD Disbursements'!$G:$G)</f>
        <v>0</v>
      </c>
      <c r="BJ52" s="154" t="str">
        <f t="shared" ref="BJ52" si="1187">$B52&amp;BK$1</f>
        <v>6410345261</v>
      </c>
      <c r="BK52" s="154">
        <f>SUMIF('All 39SD Disbursements'!$F:$F,BJ52,'All 39SD Disbursements'!$G:$G)</f>
        <v>0</v>
      </c>
      <c r="BL52" s="154">
        <f t="shared" si="27"/>
        <v>9072.42</v>
      </c>
      <c r="BM52" s="154">
        <f t="shared" si="774"/>
        <v>6112.58</v>
      </c>
      <c r="BN52" s="154">
        <f t="shared" si="29"/>
        <v>6112.58</v>
      </c>
      <c r="BO52" s="143"/>
    </row>
    <row r="53" spans="1:67" x14ac:dyDescent="0.2">
      <c r="A53" s="148" t="s">
        <v>39</v>
      </c>
      <c r="B53" s="149" t="s">
        <v>155</v>
      </c>
      <c r="C53" s="148" t="s">
        <v>156</v>
      </c>
      <c r="D53" s="150">
        <f>VLOOKUP(B53,'21-22 Allocation'!A:C,3,FALSE)</f>
        <v>14350</v>
      </c>
      <c r="E53" s="150">
        <v>0</v>
      </c>
      <c r="F53" s="150">
        <f t="shared" si="0"/>
        <v>14350</v>
      </c>
      <c r="G53" s="150">
        <f>-SUMIF('All 39SD Disbursements'!A:A,Recon!A:A,'All 39SD Disbursements'!G:G)</f>
        <v>0</v>
      </c>
      <c r="H53" s="150" t="str">
        <f t="shared" si="1"/>
        <v>6412344440</v>
      </c>
      <c r="I53" s="150">
        <f>SUMIF('All 39SD Disbursements'!$F:$F,H53,'All 39SD Disbursements'!$G:$G)</f>
        <v>0</v>
      </c>
      <c r="J53" s="150" t="str">
        <f t="shared" si="1"/>
        <v>6412344470</v>
      </c>
      <c r="K53" s="150">
        <f>SUMIF('All 39SD Disbursements'!$F:$F,J53,'All 39SD Disbursements'!$G:$G)</f>
        <v>0</v>
      </c>
      <c r="L53" s="150" t="str">
        <f t="shared" ref="L53" si="1188">$B53&amp;M$1</f>
        <v>6412344501</v>
      </c>
      <c r="M53" s="150">
        <f>SUMIF('All 39SD Disbursements'!$F:$F,L53,'All 39SD Disbursements'!$G:$G)</f>
        <v>0</v>
      </c>
      <c r="N53" s="150" t="str">
        <f t="shared" ref="N53" si="1189">$B53&amp;O$1</f>
        <v>6412344531</v>
      </c>
      <c r="O53" s="150">
        <f>SUMIF('All 39SD Disbursements'!$F:$F,N53,'All 39SD Disbursements'!$G:$G)</f>
        <v>0</v>
      </c>
      <c r="P53" s="150" t="str">
        <f t="shared" si="4"/>
        <v>6412344562</v>
      </c>
      <c r="Q53" s="150">
        <f>SUMIF('All 39SD Disbursements'!$F:$F,P53,'All 39SD Disbursements'!$G:$G)</f>
        <v>0</v>
      </c>
      <c r="R53" s="150" t="str">
        <f t="shared" ref="R53" si="1190">$B53&amp;S$1</f>
        <v>6412344593</v>
      </c>
      <c r="S53" s="150">
        <f>SUMIF('All 39SD Disbursements'!$F:$F,R53,'All 39SD Disbursements'!$G:$G)</f>
        <v>0</v>
      </c>
      <c r="T53" s="150" t="str">
        <f t="shared" ref="T53" si="1191">$B53&amp;U$1</f>
        <v>6412344621</v>
      </c>
      <c r="U53" s="150">
        <f>SUMIF('All 39SD Disbursements'!$F:$F,T53,'All 39SD Disbursements'!$G:$G)</f>
        <v>0</v>
      </c>
      <c r="V53" s="150" t="str">
        <f t="shared" ref="V53" si="1192">$B53&amp;W$1</f>
        <v>6412344652</v>
      </c>
      <c r="W53" s="150">
        <f>SUMIF('All 39SD Disbursements'!$F:$F,V53,'All 39SD Disbursements'!$G:$G)</f>
        <v>0</v>
      </c>
      <c r="X53" s="150" t="str">
        <f t="shared" ref="X53" si="1193">$B53&amp;Y$1</f>
        <v>6412344682</v>
      </c>
      <c r="Y53" s="150">
        <f>SUMIF('All 39SD Disbursements'!$F:$F,X53,'All 39SD Disbursements'!$G:$G)</f>
        <v>0</v>
      </c>
      <c r="Z53" s="150" t="str">
        <f t="shared" ref="Z53" si="1194">$B53&amp;AA$1</f>
        <v>6412344713</v>
      </c>
      <c r="AA53" s="150">
        <f>SUMIF('All 39SD Disbursements'!$F:$F,Z53,'All 39SD Disbursements'!$G:$G)</f>
        <v>0</v>
      </c>
      <c r="AB53" s="150" t="str">
        <f t="shared" ref="AB53" si="1195">$B53&amp;AC$1</f>
        <v>6412344743</v>
      </c>
      <c r="AC53" s="150">
        <f>SUMIF('All 39SD Disbursements'!$F:$F,AB53,'All 39SD Disbursements'!$G:$G)</f>
        <v>0</v>
      </c>
      <c r="AD53" s="150" t="str">
        <f t="shared" ref="AD53" si="1196">$B53&amp;AE$1</f>
        <v>6412344774</v>
      </c>
      <c r="AE53" s="150">
        <f>SUMIF('All 39SD Disbursements'!$F:$F,AD53,'All 39SD Disbursements'!$G:$G)</f>
        <v>0</v>
      </c>
      <c r="AF53" s="150" t="str">
        <f t="shared" ref="AF53" si="1197">$B53&amp;AG$1</f>
        <v>6412344805</v>
      </c>
      <c r="AG53" s="150">
        <f>SUMIF('All 39SD Disbursements'!$F:$F,AF53,'All 39SD Disbursements'!$G:$G)</f>
        <v>0</v>
      </c>
      <c r="AH53" s="150" t="str">
        <f t="shared" ref="AH53" si="1198">$B53&amp;AI$1</f>
        <v>6412344835</v>
      </c>
      <c r="AI53" s="150">
        <f>SUMIF('All 39SD Disbursements'!$F:$F,AH53,'All 39SD Disbursements'!$G:$G)</f>
        <v>0</v>
      </c>
      <c r="AJ53" s="150" t="str">
        <f t="shared" ref="AJ53" si="1199">$B53&amp;AK$1</f>
        <v>6412344866</v>
      </c>
      <c r="AK53" s="150">
        <f>SUMIF('All 39SD Disbursements'!$F:$F,AJ53,'All 39SD Disbursements'!$G:$G)</f>
        <v>0</v>
      </c>
      <c r="AL53" s="150" t="str">
        <f t="shared" ref="AL53:AN53" si="1200">$B53&amp;AM$1</f>
        <v>6412344896</v>
      </c>
      <c r="AM53" s="150">
        <f>SUMIF('All 39SD Disbursements'!$F:$F,AL53,'All 39SD Disbursements'!$G:$G)</f>
        <v>0</v>
      </c>
      <c r="AN53" s="150" t="str">
        <f t="shared" si="1200"/>
        <v>6412344927</v>
      </c>
      <c r="AO53" s="150">
        <f>SUMIF('All 39SD Disbursements'!$F:$F,AN53,'All 39SD Disbursements'!$G:$G)</f>
        <v>0</v>
      </c>
      <c r="AP53" s="150" t="str">
        <f t="shared" ref="AP53" si="1201">$B53&amp;AQ$1</f>
        <v>6412344958</v>
      </c>
      <c r="AQ53" s="150">
        <f>SUMIF('All 39SD Disbursements'!$F:$F,AP53,'All 39SD Disbursements'!$G:$G)</f>
        <v>0</v>
      </c>
      <c r="AR53" s="150" t="str">
        <f t="shared" ref="AR53" si="1202">$B53&amp;AS$1</f>
        <v>6412344986</v>
      </c>
      <c r="AS53" s="150">
        <f>SUMIF('All 39SD Disbursements'!$F:$F,AR53,'All 39SD Disbursements'!$G:$G)</f>
        <v>0</v>
      </c>
      <c r="AT53" s="150" t="str">
        <f t="shared" ref="AT53" si="1203">$B53&amp;AU$1</f>
        <v>6412345017</v>
      </c>
      <c r="AU53" s="150">
        <f>SUMIF('All 39SD Disbursements'!$F:$F,AT53,'All 39SD Disbursements'!$G:$G)</f>
        <v>0</v>
      </c>
      <c r="AV53" s="150" t="str">
        <f t="shared" ref="AV53" si="1204">$B53&amp;AW$1</f>
        <v>6412345047</v>
      </c>
      <c r="AW53" s="150">
        <f>SUMIF('All 39SD Disbursements'!$F:$F,AV53,'All 39SD Disbursements'!$G:$G)</f>
        <v>0</v>
      </c>
      <c r="AX53" s="150" t="str">
        <f t="shared" ref="AX53" si="1205">$B53&amp;AY$1</f>
        <v>6412345078</v>
      </c>
      <c r="AY53" s="150">
        <f>SUMIF('All 39SD Disbursements'!$F:$F,AX53,'All 39SD Disbursements'!$G:$G)</f>
        <v>0</v>
      </c>
      <c r="AZ53" s="150" t="str">
        <f t="shared" ref="AZ53" si="1206">$B53&amp;BA$1</f>
        <v>6412345108</v>
      </c>
      <c r="BA53" s="150">
        <f>SUMIF('All 39SD Disbursements'!$F:$F,AZ53,'All 39SD Disbursements'!$G:$G)</f>
        <v>0</v>
      </c>
      <c r="BB53" s="150" t="str">
        <f t="shared" ref="BB53" si="1207">$B53&amp;BC$1</f>
        <v>6412345139</v>
      </c>
      <c r="BC53" s="150">
        <f>SUMIF('All 39SD Disbursements'!$F:$F,BB53,'All 39SD Disbursements'!$G:$G)</f>
        <v>0</v>
      </c>
      <c r="BD53" s="150" t="str">
        <f t="shared" ref="BD53" si="1208">$B53&amp;BE$1</f>
        <v>6412345170</v>
      </c>
      <c r="BE53" s="150">
        <f>SUMIF('All 39SD Disbursements'!$F:$F,BD53,'All 39SD Disbursements'!$G:$G)</f>
        <v>0</v>
      </c>
      <c r="BF53" s="150" t="str">
        <f t="shared" ref="BF53" si="1209">$B53&amp;BG$1</f>
        <v>6412345200</v>
      </c>
      <c r="BG53" s="150">
        <f>SUMIF('All 39SD Disbursements'!$F:$F,BF53,'All 39SD Disbursements'!$G:$G)</f>
        <v>0</v>
      </c>
      <c r="BH53" s="150" t="str">
        <f t="shared" ref="BH53" si="1210">$B53&amp;BI$1</f>
        <v>6412345231</v>
      </c>
      <c r="BI53" s="150">
        <f>SUMIF('All 39SD Disbursements'!$F:$F,BH53,'All 39SD Disbursements'!$G:$G)</f>
        <v>0</v>
      </c>
      <c r="BJ53" s="150" t="str">
        <f t="shared" ref="BJ53" si="1211">$B53&amp;BK$1</f>
        <v>6412345261</v>
      </c>
      <c r="BK53" s="150">
        <f>SUMIF('All 39SD Disbursements'!$F:$F,BJ53,'All 39SD Disbursements'!$G:$G)</f>
        <v>0</v>
      </c>
      <c r="BL53" s="150">
        <f t="shared" si="27"/>
        <v>0</v>
      </c>
      <c r="BM53" s="150">
        <f t="shared" si="774"/>
        <v>14350</v>
      </c>
      <c r="BN53" s="151">
        <f t="shared" si="29"/>
        <v>14350</v>
      </c>
    </row>
    <row r="54" spans="1:67" s="147" customFormat="1" x14ac:dyDescent="0.2">
      <c r="A54" s="152" t="s">
        <v>40</v>
      </c>
      <c r="B54" s="153" t="s">
        <v>157</v>
      </c>
      <c r="C54" s="152" t="s">
        <v>158</v>
      </c>
      <c r="D54" s="154">
        <f>VLOOKUP(B54,'21-22 Allocation'!A:C,3,FALSE)</f>
        <v>13730</v>
      </c>
      <c r="E54" s="154">
        <v>0</v>
      </c>
      <c r="F54" s="154">
        <f t="shared" si="0"/>
        <v>13730</v>
      </c>
      <c r="G54" s="154">
        <f>-SUMIF('All 39SD Disbursements'!A:A,Recon!A:A,'All 39SD Disbursements'!G:G)</f>
        <v>-11442.17</v>
      </c>
      <c r="H54" s="154" t="str">
        <f t="shared" si="1"/>
        <v>6413344440</v>
      </c>
      <c r="I54" s="154">
        <f>SUMIF('All 39SD Disbursements'!$F:$F,H54,'All 39SD Disbursements'!$G:$G)</f>
        <v>0</v>
      </c>
      <c r="J54" s="154" t="str">
        <f t="shared" si="1"/>
        <v>6413344470</v>
      </c>
      <c r="K54" s="154">
        <f>SUMIF('All 39SD Disbursements'!$F:$F,J54,'All 39SD Disbursements'!$G:$G)</f>
        <v>0</v>
      </c>
      <c r="L54" s="154" t="str">
        <f t="shared" ref="L54" si="1212">$B54&amp;M$1</f>
        <v>6413344501</v>
      </c>
      <c r="M54" s="154">
        <f>SUMIF('All 39SD Disbursements'!$F:$F,L54,'All 39SD Disbursements'!$G:$G)</f>
        <v>0</v>
      </c>
      <c r="N54" s="154" t="str">
        <f t="shared" ref="N54" si="1213">$B54&amp;O$1</f>
        <v>6413344531</v>
      </c>
      <c r="O54" s="154">
        <f>SUMIF('All 39SD Disbursements'!$F:$F,N54,'All 39SD Disbursements'!$G:$G)</f>
        <v>0</v>
      </c>
      <c r="P54" s="154" t="str">
        <f t="shared" si="4"/>
        <v>6413344562</v>
      </c>
      <c r="Q54" s="154">
        <f>SUMIF('All 39SD Disbursements'!$F:$F,P54,'All 39SD Disbursements'!$G:$G)</f>
        <v>0</v>
      </c>
      <c r="R54" s="154" t="str">
        <f t="shared" ref="R54" si="1214">$B54&amp;S$1</f>
        <v>6413344593</v>
      </c>
      <c r="S54" s="154">
        <f>SUMIF('All 39SD Disbursements'!$F:$F,R54,'All 39SD Disbursements'!$G:$G)</f>
        <v>0</v>
      </c>
      <c r="T54" s="154" t="str">
        <f t="shared" ref="T54" si="1215">$B54&amp;U$1</f>
        <v>6413344621</v>
      </c>
      <c r="U54" s="154">
        <f>SUMIF('All 39SD Disbursements'!$F:$F,T54,'All 39SD Disbursements'!$G:$G)</f>
        <v>0</v>
      </c>
      <c r="V54" s="154" t="str">
        <f t="shared" ref="V54" si="1216">$B54&amp;W$1</f>
        <v>6413344652</v>
      </c>
      <c r="W54" s="154">
        <f>SUMIF('All 39SD Disbursements'!$F:$F,V54,'All 39SD Disbursements'!$G:$G)</f>
        <v>10298</v>
      </c>
      <c r="X54" s="154" t="str">
        <f t="shared" ref="X54" si="1217">$B54&amp;Y$1</f>
        <v>6413344682</v>
      </c>
      <c r="Y54" s="154">
        <f>SUMIF('All 39SD Disbursements'!$F:$F,X54,'All 39SD Disbursements'!$G:$G)</f>
        <v>1144.17</v>
      </c>
      <c r="Z54" s="154" t="str">
        <f t="shared" ref="Z54" si="1218">$B54&amp;AA$1</f>
        <v>6413344713</v>
      </c>
      <c r="AA54" s="154">
        <f>SUMIF('All 39SD Disbursements'!$F:$F,Z54,'All 39SD Disbursements'!$G:$G)</f>
        <v>0</v>
      </c>
      <c r="AB54" s="154" t="str">
        <f t="shared" ref="AB54" si="1219">$B54&amp;AC$1</f>
        <v>6413344743</v>
      </c>
      <c r="AC54" s="154">
        <f>SUMIF('All 39SD Disbursements'!$F:$F,AB54,'All 39SD Disbursements'!$G:$G)</f>
        <v>0</v>
      </c>
      <c r="AD54" s="154" t="str">
        <f t="shared" ref="AD54" si="1220">$B54&amp;AE$1</f>
        <v>6413344774</v>
      </c>
      <c r="AE54" s="154">
        <f>SUMIF('All 39SD Disbursements'!$F:$F,AD54,'All 39SD Disbursements'!$G:$G)</f>
        <v>0</v>
      </c>
      <c r="AF54" s="154" t="str">
        <f t="shared" ref="AF54" si="1221">$B54&amp;AG$1</f>
        <v>6413344805</v>
      </c>
      <c r="AG54" s="154">
        <f>SUMIF('All 39SD Disbursements'!$F:$F,AF54,'All 39SD Disbursements'!$G:$G)</f>
        <v>0</v>
      </c>
      <c r="AH54" s="154" t="str">
        <f t="shared" ref="AH54" si="1222">$B54&amp;AI$1</f>
        <v>6413344835</v>
      </c>
      <c r="AI54" s="154">
        <f>SUMIF('All 39SD Disbursements'!$F:$F,AH54,'All 39SD Disbursements'!$G:$G)</f>
        <v>0</v>
      </c>
      <c r="AJ54" s="154" t="str">
        <f t="shared" ref="AJ54" si="1223">$B54&amp;AK$1</f>
        <v>6413344866</v>
      </c>
      <c r="AK54" s="154">
        <f>SUMIF('All 39SD Disbursements'!$F:$F,AJ54,'All 39SD Disbursements'!$G:$G)</f>
        <v>0</v>
      </c>
      <c r="AL54" s="154" t="str">
        <f t="shared" ref="AL54:AN54" si="1224">$B54&amp;AM$1</f>
        <v>6413344896</v>
      </c>
      <c r="AM54" s="154">
        <f>SUMIF('All 39SD Disbursements'!$F:$F,AL54,'All 39SD Disbursements'!$G:$G)</f>
        <v>0</v>
      </c>
      <c r="AN54" s="154" t="str">
        <f t="shared" si="1224"/>
        <v>6413344927</v>
      </c>
      <c r="AO54" s="154">
        <f>SUMIF('All 39SD Disbursements'!$F:$F,AN54,'All 39SD Disbursements'!$G:$G)</f>
        <v>0</v>
      </c>
      <c r="AP54" s="154" t="str">
        <f t="shared" ref="AP54" si="1225">$B54&amp;AQ$1</f>
        <v>6413344958</v>
      </c>
      <c r="AQ54" s="154">
        <f>SUMIF('All 39SD Disbursements'!$F:$F,AP54,'All 39SD Disbursements'!$G:$G)</f>
        <v>0</v>
      </c>
      <c r="AR54" s="154" t="str">
        <f t="shared" ref="AR54" si="1226">$B54&amp;AS$1</f>
        <v>6413344986</v>
      </c>
      <c r="AS54" s="154">
        <f>SUMIF('All 39SD Disbursements'!$F:$F,AR54,'All 39SD Disbursements'!$G:$G)</f>
        <v>0</v>
      </c>
      <c r="AT54" s="154" t="str">
        <f t="shared" ref="AT54" si="1227">$B54&amp;AU$1</f>
        <v>6413345017</v>
      </c>
      <c r="AU54" s="154">
        <f>SUMIF('All 39SD Disbursements'!$F:$F,AT54,'All 39SD Disbursements'!$G:$G)</f>
        <v>0</v>
      </c>
      <c r="AV54" s="154" t="str">
        <f t="shared" ref="AV54" si="1228">$B54&amp;AW$1</f>
        <v>6413345047</v>
      </c>
      <c r="AW54" s="154">
        <f>SUMIF('All 39SD Disbursements'!$F:$F,AV54,'All 39SD Disbursements'!$G:$G)</f>
        <v>0</v>
      </c>
      <c r="AX54" s="154" t="str">
        <f t="shared" ref="AX54" si="1229">$B54&amp;AY$1</f>
        <v>6413345078</v>
      </c>
      <c r="AY54" s="154">
        <f>SUMIF('All 39SD Disbursements'!$F:$F,AX54,'All 39SD Disbursements'!$G:$G)</f>
        <v>0</v>
      </c>
      <c r="AZ54" s="154" t="str">
        <f t="shared" ref="AZ54" si="1230">$B54&amp;BA$1</f>
        <v>6413345108</v>
      </c>
      <c r="BA54" s="154">
        <f>SUMIF('All 39SD Disbursements'!$F:$F,AZ54,'All 39SD Disbursements'!$G:$G)</f>
        <v>0</v>
      </c>
      <c r="BB54" s="154" t="str">
        <f t="shared" ref="BB54" si="1231">$B54&amp;BC$1</f>
        <v>6413345139</v>
      </c>
      <c r="BC54" s="154">
        <f>SUMIF('All 39SD Disbursements'!$F:$F,BB54,'All 39SD Disbursements'!$G:$G)</f>
        <v>0</v>
      </c>
      <c r="BD54" s="154" t="str">
        <f t="shared" ref="BD54" si="1232">$B54&amp;BE$1</f>
        <v>6413345170</v>
      </c>
      <c r="BE54" s="154">
        <f>SUMIF('All 39SD Disbursements'!$F:$F,BD54,'All 39SD Disbursements'!$G:$G)</f>
        <v>0</v>
      </c>
      <c r="BF54" s="154" t="str">
        <f t="shared" ref="BF54" si="1233">$B54&amp;BG$1</f>
        <v>6413345200</v>
      </c>
      <c r="BG54" s="154">
        <f>SUMIF('All 39SD Disbursements'!$F:$F,BF54,'All 39SD Disbursements'!$G:$G)</f>
        <v>0</v>
      </c>
      <c r="BH54" s="154" t="str">
        <f t="shared" ref="BH54" si="1234">$B54&amp;BI$1</f>
        <v>6413345231</v>
      </c>
      <c r="BI54" s="154">
        <f>SUMIF('All 39SD Disbursements'!$F:$F,BH54,'All 39SD Disbursements'!$G:$G)</f>
        <v>0</v>
      </c>
      <c r="BJ54" s="154" t="str">
        <f t="shared" ref="BJ54" si="1235">$B54&amp;BK$1</f>
        <v>6413345261</v>
      </c>
      <c r="BK54" s="154">
        <f>SUMIF('All 39SD Disbursements'!$F:$F,BJ54,'All 39SD Disbursements'!$G:$G)</f>
        <v>0</v>
      </c>
      <c r="BL54" s="154">
        <f t="shared" si="27"/>
        <v>11442.17</v>
      </c>
      <c r="BM54" s="154">
        <f t="shared" si="774"/>
        <v>2287.83</v>
      </c>
      <c r="BN54" s="154">
        <f t="shared" si="29"/>
        <v>2287.83</v>
      </c>
      <c r="BO54" s="143"/>
    </row>
    <row r="55" spans="1:67" x14ac:dyDescent="0.2">
      <c r="A55" s="148" t="s">
        <v>46</v>
      </c>
      <c r="B55" s="149" t="s">
        <v>159</v>
      </c>
      <c r="C55" s="148" t="s">
        <v>160</v>
      </c>
      <c r="D55" s="150">
        <f>VLOOKUP(B55,'21-22 Allocation'!A:C,3,FALSE)</f>
        <v>24190</v>
      </c>
      <c r="E55" s="150">
        <v>0</v>
      </c>
      <c r="F55" s="150">
        <f t="shared" si="0"/>
        <v>24190</v>
      </c>
      <c r="G55" s="150">
        <f>-SUMIF('All 39SD Disbursements'!A:A,Recon!A:A,'All 39SD Disbursements'!G:G)</f>
        <v>0</v>
      </c>
      <c r="H55" s="150" t="str">
        <f t="shared" si="1"/>
        <v>6414344440</v>
      </c>
      <c r="I55" s="150">
        <f>SUMIF('All 39SD Disbursements'!$F:$F,H55,'All 39SD Disbursements'!$G:$G)</f>
        <v>0</v>
      </c>
      <c r="J55" s="150" t="str">
        <f t="shared" si="1"/>
        <v>6414344470</v>
      </c>
      <c r="K55" s="150">
        <f>SUMIF('All 39SD Disbursements'!$F:$F,J55,'All 39SD Disbursements'!$G:$G)</f>
        <v>0</v>
      </c>
      <c r="L55" s="150" t="str">
        <f t="shared" ref="L55" si="1236">$B55&amp;M$1</f>
        <v>6414344501</v>
      </c>
      <c r="M55" s="150">
        <f>SUMIF('All 39SD Disbursements'!$F:$F,L55,'All 39SD Disbursements'!$G:$G)</f>
        <v>0</v>
      </c>
      <c r="N55" s="150" t="str">
        <f t="shared" ref="N55" si="1237">$B55&amp;O$1</f>
        <v>6414344531</v>
      </c>
      <c r="O55" s="150">
        <f>SUMIF('All 39SD Disbursements'!$F:$F,N55,'All 39SD Disbursements'!$G:$G)</f>
        <v>0</v>
      </c>
      <c r="P55" s="150" t="str">
        <f t="shared" si="4"/>
        <v>6414344562</v>
      </c>
      <c r="Q55" s="150">
        <f>SUMIF('All 39SD Disbursements'!$F:$F,P55,'All 39SD Disbursements'!$G:$G)</f>
        <v>0</v>
      </c>
      <c r="R55" s="150" t="str">
        <f t="shared" ref="R55" si="1238">$B55&amp;S$1</f>
        <v>6414344593</v>
      </c>
      <c r="S55" s="150">
        <f>SUMIF('All 39SD Disbursements'!$F:$F,R55,'All 39SD Disbursements'!$G:$G)</f>
        <v>0</v>
      </c>
      <c r="T55" s="150" t="str">
        <f t="shared" ref="T55" si="1239">$B55&amp;U$1</f>
        <v>6414344621</v>
      </c>
      <c r="U55" s="150">
        <f>SUMIF('All 39SD Disbursements'!$F:$F,T55,'All 39SD Disbursements'!$G:$G)</f>
        <v>0</v>
      </c>
      <c r="V55" s="150" t="str">
        <f t="shared" ref="V55" si="1240">$B55&amp;W$1</f>
        <v>6414344652</v>
      </c>
      <c r="W55" s="150">
        <f>SUMIF('All 39SD Disbursements'!$F:$F,V55,'All 39SD Disbursements'!$G:$G)</f>
        <v>0</v>
      </c>
      <c r="X55" s="150" t="str">
        <f t="shared" ref="X55" si="1241">$B55&amp;Y$1</f>
        <v>6414344682</v>
      </c>
      <c r="Y55" s="150">
        <f>SUMIF('All 39SD Disbursements'!$F:$F,X55,'All 39SD Disbursements'!$G:$G)</f>
        <v>0</v>
      </c>
      <c r="Z55" s="150" t="str">
        <f t="shared" ref="Z55" si="1242">$B55&amp;AA$1</f>
        <v>6414344713</v>
      </c>
      <c r="AA55" s="150">
        <f>SUMIF('All 39SD Disbursements'!$F:$F,Z55,'All 39SD Disbursements'!$G:$G)</f>
        <v>0</v>
      </c>
      <c r="AB55" s="150" t="str">
        <f t="shared" ref="AB55" si="1243">$B55&amp;AC$1</f>
        <v>6414344743</v>
      </c>
      <c r="AC55" s="150">
        <f>SUMIF('All 39SD Disbursements'!$F:$F,AB55,'All 39SD Disbursements'!$G:$G)</f>
        <v>0</v>
      </c>
      <c r="AD55" s="150" t="str">
        <f t="shared" ref="AD55" si="1244">$B55&amp;AE$1</f>
        <v>6414344774</v>
      </c>
      <c r="AE55" s="150">
        <f>SUMIF('All 39SD Disbursements'!$F:$F,AD55,'All 39SD Disbursements'!$G:$G)</f>
        <v>0</v>
      </c>
      <c r="AF55" s="150" t="str">
        <f t="shared" ref="AF55" si="1245">$B55&amp;AG$1</f>
        <v>6414344805</v>
      </c>
      <c r="AG55" s="150">
        <f>SUMIF('All 39SD Disbursements'!$F:$F,AF55,'All 39SD Disbursements'!$G:$G)</f>
        <v>0</v>
      </c>
      <c r="AH55" s="150" t="str">
        <f t="shared" ref="AH55" si="1246">$B55&amp;AI$1</f>
        <v>6414344835</v>
      </c>
      <c r="AI55" s="150">
        <f>SUMIF('All 39SD Disbursements'!$F:$F,AH55,'All 39SD Disbursements'!$G:$G)</f>
        <v>0</v>
      </c>
      <c r="AJ55" s="150" t="str">
        <f t="shared" ref="AJ55" si="1247">$B55&amp;AK$1</f>
        <v>6414344866</v>
      </c>
      <c r="AK55" s="150">
        <f>SUMIF('All 39SD Disbursements'!$F:$F,AJ55,'All 39SD Disbursements'!$G:$G)</f>
        <v>0</v>
      </c>
      <c r="AL55" s="150" t="str">
        <f t="shared" ref="AL55:AN55" si="1248">$B55&amp;AM$1</f>
        <v>6414344896</v>
      </c>
      <c r="AM55" s="150">
        <f>SUMIF('All 39SD Disbursements'!$F:$F,AL55,'All 39SD Disbursements'!$G:$G)</f>
        <v>0</v>
      </c>
      <c r="AN55" s="150" t="str">
        <f t="shared" si="1248"/>
        <v>6414344927</v>
      </c>
      <c r="AO55" s="150">
        <f>SUMIF('All 39SD Disbursements'!$F:$F,AN55,'All 39SD Disbursements'!$G:$G)</f>
        <v>0</v>
      </c>
      <c r="AP55" s="150" t="str">
        <f t="shared" ref="AP55" si="1249">$B55&amp;AQ$1</f>
        <v>6414344958</v>
      </c>
      <c r="AQ55" s="150">
        <f>SUMIF('All 39SD Disbursements'!$F:$F,AP55,'All 39SD Disbursements'!$G:$G)</f>
        <v>0</v>
      </c>
      <c r="AR55" s="150" t="str">
        <f t="shared" ref="AR55" si="1250">$B55&amp;AS$1</f>
        <v>6414344986</v>
      </c>
      <c r="AS55" s="150">
        <f>SUMIF('All 39SD Disbursements'!$F:$F,AR55,'All 39SD Disbursements'!$G:$G)</f>
        <v>0</v>
      </c>
      <c r="AT55" s="150" t="str">
        <f t="shared" ref="AT55" si="1251">$B55&amp;AU$1</f>
        <v>6414345017</v>
      </c>
      <c r="AU55" s="150">
        <f>SUMIF('All 39SD Disbursements'!$F:$F,AT55,'All 39SD Disbursements'!$G:$G)</f>
        <v>0</v>
      </c>
      <c r="AV55" s="150" t="str">
        <f t="shared" ref="AV55" si="1252">$B55&amp;AW$1</f>
        <v>6414345047</v>
      </c>
      <c r="AW55" s="150">
        <f>SUMIF('All 39SD Disbursements'!$F:$F,AV55,'All 39SD Disbursements'!$G:$G)</f>
        <v>0</v>
      </c>
      <c r="AX55" s="150" t="str">
        <f t="shared" ref="AX55" si="1253">$B55&amp;AY$1</f>
        <v>6414345078</v>
      </c>
      <c r="AY55" s="150">
        <f>SUMIF('All 39SD Disbursements'!$F:$F,AX55,'All 39SD Disbursements'!$G:$G)</f>
        <v>0</v>
      </c>
      <c r="AZ55" s="150" t="str">
        <f t="shared" ref="AZ55" si="1254">$B55&amp;BA$1</f>
        <v>6414345108</v>
      </c>
      <c r="BA55" s="150">
        <f>SUMIF('All 39SD Disbursements'!$F:$F,AZ55,'All 39SD Disbursements'!$G:$G)</f>
        <v>0</v>
      </c>
      <c r="BB55" s="150" t="str">
        <f t="shared" ref="BB55" si="1255">$B55&amp;BC$1</f>
        <v>6414345139</v>
      </c>
      <c r="BC55" s="150">
        <f>SUMIF('All 39SD Disbursements'!$F:$F,BB55,'All 39SD Disbursements'!$G:$G)</f>
        <v>0</v>
      </c>
      <c r="BD55" s="150" t="str">
        <f t="shared" ref="BD55" si="1256">$B55&amp;BE$1</f>
        <v>6414345170</v>
      </c>
      <c r="BE55" s="150">
        <f>SUMIF('All 39SD Disbursements'!$F:$F,BD55,'All 39SD Disbursements'!$G:$G)</f>
        <v>0</v>
      </c>
      <c r="BF55" s="150" t="str">
        <f t="shared" ref="BF55" si="1257">$B55&amp;BG$1</f>
        <v>6414345200</v>
      </c>
      <c r="BG55" s="150">
        <f>SUMIF('All 39SD Disbursements'!$F:$F,BF55,'All 39SD Disbursements'!$G:$G)</f>
        <v>0</v>
      </c>
      <c r="BH55" s="150" t="str">
        <f t="shared" ref="BH55" si="1258">$B55&amp;BI$1</f>
        <v>6414345231</v>
      </c>
      <c r="BI55" s="150">
        <f>SUMIF('All 39SD Disbursements'!$F:$F,BH55,'All 39SD Disbursements'!$G:$G)</f>
        <v>0</v>
      </c>
      <c r="BJ55" s="150" t="str">
        <f t="shared" ref="BJ55" si="1259">$B55&amp;BK$1</f>
        <v>6414345261</v>
      </c>
      <c r="BK55" s="150">
        <f>SUMIF('All 39SD Disbursements'!$F:$F,BJ55,'All 39SD Disbursements'!$G:$G)</f>
        <v>0</v>
      </c>
      <c r="BL55" s="150">
        <f t="shared" si="27"/>
        <v>0</v>
      </c>
      <c r="BM55" s="150">
        <f t="shared" si="774"/>
        <v>24190</v>
      </c>
      <c r="BN55" s="151">
        <f t="shared" si="29"/>
        <v>24190</v>
      </c>
    </row>
    <row r="56" spans="1:67" s="147" customFormat="1" x14ac:dyDescent="0.2">
      <c r="A56" s="152" t="s">
        <v>47</v>
      </c>
      <c r="B56" s="153" t="s">
        <v>161</v>
      </c>
      <c r="C56" s="152" t="s">
        <v>162</v>
      </c>
      <c r="D56" s="154">
        <f>VLOOKUP(B56,'21-22 Allocation'!A:C,3,FALSE)</f>
        <v>24249</v>
      </c>
      <c r="E56" s="154">
        <v>0</v>
      </c>
      <c r="F56" s="154">
        <f t="shared" si="0"/>
        <v>24249</v>
      </c>
      <c r="G56" s="154">
        <f>-SUMIF('All 39SD Disbursements'!A:A,Recon!A:A,'All 39SD Disbursements'!G:G)</f>
        <v>-15530.759999999998</v>
      </c>
      <c r="H56" s="154" t="str">
        <f t="shared" si="1"/>
        <v>6415344440</v>
      </c>
      <c r="I56" s="154">
        <f>SUMIF('All 39SD Disbursements'!$F:$F,H56,'All 39SD Disbursements'!$G:$G)</f>
        <v>0</v>
      </c>
      <c r="J56" s="154" t="str">
        <f t="shared" si="1"/>
        <v>6415344470</v>
      </c>
      <c r="K56" s="154">
        <f>SUMIF('All 39SD Disbursements'!$F:$F,J56,'All 39SD Disbursements'!$G:$G)</f>
        <v>0</v>
      </c>
      <c r="L56" s="154" t="str">
        <f t="shared" ref="L56" si="1260">$B56&amp;M$1</f>
        <v>6415344501</v>
      </c>
      <c r="M56" s="154">
        <f>SUMIF('All 39SD Disbursements'!$F:$F,L56,'All 39SD Disbursements'!$G:$G)</f>
        <v>3743.95</v>
      </c>
      <c r="N56" s="154" t="str">
        <f t="shared" ref="N56" si="1261">$B56&amp;O$1</f>
        <v>6415344531</v>
      </c>
      <c r="O56" s="154">
        <f>SUMIF('All 39SD Disbursements'!$F:$F,N56,'All 39SD Disbursements'!$G:$G)</f>
        <v>0</v>
      </c>
      <c r="P56" s="154" t="str">
        <f t="shared" si="4"/>
        <v>6415344562</v>
      </c>
      <c r="Q56" s="154">
        <f>SUMIF('All 39SD Disbursements'!$F:$F,P56,'All 39SD Disbursements'!$G:$G)</f>
        <v>1778.6</v>
      </c>
      <c r="R56" s="154" t="str">
        <f t="shared" ref="R56" si="1262">$B56&amp;S$1</f>
        <v>6415344593</v>
      </c>
      <c r="S56" s="154">
        <f>SUMIF('All 39SD Disbursements'!$F:$F,R56,'All 39SD Disbursements'!$G:$G)</f>
        <v>4136.0200000000004</v>
      </c>
      <c r="T56" s="154" t="str">
        <f t="shared" ref="T56" si="1263">$B56&amp;U$1</f>
        <v>6415344621</v>
      </c>
      <c r="U56" s="154">
        <f>SUMIF('All 39SD Disbursements'!$F:$F,T56,'All 39SD Disbursements'!$G:$G)</f>
        <v>1777.37</v>
      </c>
      <c r="V56" s="154" t="str">
        <f t="shared" ref="V56" si="1264">$B56&amp;W$1</f>
        <v>6415344652</v>
      </c>
      <c r="W56" s="154">
        <f>SUMIF('All 39SD Disbursements'!$F:$F,V56,'All 39SD Disbursements'!$G:$G)</f>
        <v>0</v>
      </c>
      <c r="X56" s="154" t="str">
        <f t="shared" ref="X56" si="1265">$B56&amp;Y$1</f>
        <v>6415344682</v>
      </c>
      <c r="Y56" s="154">
        <f>SUMIF('All 39SD Disbursements'!$F:$F,X56,'All 39SD Disbursements'!$G:$G)</f>
        <v>4094.8199999999997</v>
      </c>
      <c r="Z56" s="154" t="str">
        <f t="shared" ref="Z56" si="1266">$B56&amp;AA$1</f>
        <v>6415344713</v>
      </c>
      <c r="AA56" s="154">
        <f>SUMIF('All 39SD Disbursements'!$F:$F,Z56,'All 39SD Disbursements'!$G:$G)</f>
        <v>0</v>
      </c>
      <c r="AB56" s="154" t="str">
        <f t="shared" ref="AB56" si="1267">$B56&amp;AC$1</f>
        <v>6415344743</v>
      </c>
      <c r="AC56" s="154">
        <f>SUMIF('All 39SD Disbursements'!$F:$F,AB56,'All 39SD Disbursements'!$G:$G)</f>
        <v>0</v>
      </c>
      <c r="AD56" s="154" t="str">
        <f t="shared" ref="AD56" si="1268">$B56&amp;AE$1</f>
        <v>6415344774</v>
      </c>
      <c r="AE56" s="154">
        <f>SUMIF('All 39SD Disbursements'!$F:$F,AD56,'All 39SD Disbursements'!$G:$G)</f>
        <v>0</v>
      </c>
      <c r="AF56" s="154" t="str">
        <f t="shared" ref="AF56" si="1269">$B56&amp;AG$1</f>
        <v>6415344805</v>
      </c>
      <c r="AG56" s="154">
        <f>SUMIF('All 39SD Disbursements'!$F:$F,AF56,'All 39SD Disbursements'!$G:$G)</f>
        <v>0</v>
      </c>
      <c r="AH56" s="154" t="str">
        <f t="shared" ref="AH56" si="1270">$B56&amp;AI$1</f>
        <v>6415344835</v>
      </c>
      <c r="AI56" s="154">
        <f>SUMIF('All 39SD Disbursements'!$F:$F,AH56,'All 39SD Disbursements'!$G:$G)</f>
        <v>0</v>
      </c>
      <c r="AJ56" s="154" t="str">
        <f t="shared" ref="AJ56" si="1271">$B56&amp;AK$1</f>
        <v>6415344866</v>
      </c>
      <c r="AK56" s="154">
        <f>SUMIF('All 39SD Disbursements'!$F:$F,AJ56,'All 39SD Disbursements'!$G:$G)</f>
        <v>0</v>
      </c>
      <c r="AL56" s="154" t="str">
        <f t="shared" ref="AL56:AN56" si="1272">$B56&amp;AM$1</f>
        <v>6415344896</v>
      </c>
      <c r="AM56" s="154">
        <f>SUMIF('All 39SD Disbursements'!$F:$F,AL56,'All 39SD Disbursements'!$G:$G)</f>
        <v>0</v>
      </c>
      <c r="AN56" s="154" t="str">
        <f t="shared" si="1272"/>
        <v>6415344927</v>
      </c>
      <c r="AO56" s="154">
        <f>SUMIF('All 39SD Disbursements'!$F:$F,AN56,'All 39SD Disbursements'!$G:$G)</f>
        <v>0</v>
      </c>
      <c r="AP56" s="154" t="str">
        <f t="shared" ref="AP56" si="1273">$B56&amp;AQ$1</f>
        <v>6415344958</v>
      </c>
      <c r="AQ56" s="154">
        <f>SUMIF('All 39SD Disbursements'!$F:$F,AP56,'All 39SD Disbursements'!$G:$G)</f>
        <v>0</v>
      </c>
      <c r="AR56" s="154" t="str">
        <f t="shared" ref="AR56" si="1274">$B56&amp;AS$1</f>
        <v>6415344986</v>
      </c>
      <c r="AS56" s="154">
        <f>SUMIF('All 39SD Disbursements'!$F:$F,AR56,'All 39SD Disbursements'!$G:$G)</f>
        <v>0</v>
      </c>
      <c r="AT56" s="154" t="str">
        <f t="shared" ref="AT56" si="1275">$B56&amp;AU$1</f>
        <v>6415345017</v>
      </c>
      <c r="AU56" s="154">
        <f>SUMIF('All 39SD Disbursements'!$F:$F,AT56,'All 39SD Disbursements'!$G:$G)</f>
        <v>0</v>
      </c>
      <c r="AV56" s="154" t="str">
        <f t="shared" ref="AV56" si="1276">$B56&amp;AW$1</f>
        <v>6415345047</v>
      </c>
      <c r="AW56" s="154">
        <f>SUMIF('All 39SD Disbursements'!$F:$F,AV56,'All 39SD Disbursements'!$G:$G)</f>
        <v>0</v>
      </c>
      <c r="AX56" s="154" t="str">
        <f t="shared" ref="AX56" si="1277">$B56&amp;AY$1</f>
        <v>6415345078</v>
      </c>
      <c r="AY56" s="154">
        <f>SUMIF('All 39SD Disbursements'!$F:$F,AX56,'All 39SD Disbursements'!$G:$G)</f>
        <v>0</v>
      </c>
      <c r="AZ56" s="154" t="str">
        <f t="shared" ref="AZ56" si="1278">$B56&amp;BA$1</f>
        <v>6415345108</v>
      </c>
      <c r="BA56" s="154">
        <f>SUMIF('All 39SD Disbursements'!$F:$F,AZ56,'All 39SD Disbursements'!$G:$G)</f>
        <v>0</v>
      </c>
      <c r="BB56" s="154" t="str">
        <f t="shared" ref="BB56" si="1279">$B56&amp;BC$1</f>
        <v>6415345139</v>
      </c>
      <c r="BC56" s="154">
        <f>SUMIF('All 39SD Disbursements'!$F:$F,BB56,'All 39SD Disbursements'!$G:$G)</f>
        <v>0</v>
      </c>
      <c r="BD56" s="154" t="str">
        <f t="shared" ref="BD56" si="1280">$B56&amp;BE$1</f>
        <v>6415345170</v>
      </c>
      <c r="BE56" s="154">
        <f>SUMIF('All 39SD Disbursements'!$F:$F,BD56,'All 39SD Disbursements'!$G:$G)</f>
        <v>0</v>
      </c>
      <c r="BF56" s="154" t="str">
        <f t="shared" ref="BF56" si="1281">$B56&amp;BG$1</f>
        <v>6415345200</v>
      </c>
      <c r="BG56" s="154">
        <f>SUMIF('All 39SD Disbursements'!$F:$F,BF56,'All 39SD Disbursements'!$G:$G)</f>
        <v>0</v>
      </c>
      <c r="BH56" s="154" t="str">
        <f t="shared" ref="BH56" si="1282">$B56&amp;BI$1</f>
        <v>6415345231</v>
      </c>
      <c r="BI56" s="154">
        <f>SUMIF('All 39SD Disbursements'!$F:$F,BH56,'All 39SD Disbursements'!$G:$G)</f>
        <v>0</v>
      </c>
      <c r="BJ56" s="154" t="str">
        <f t="shared" ref="BJ56" si="1283">$B56&amp;BK$1</f>
        <v>6415345261</v>
      </c>
      <c r="BK56" s="154">
        <f>SUMIF('All 39SD Disbursements'!$F:$F,BJ56,'All 39SD Disbursements'!$G:$G)</f>
        <v>0</v>
      </c>
      <c r="BL56" s="154">
        <f t="shared" si="27"/>
        <v>15530.759999999998</v>
      </c>
      <c r="BM56" s="154">
        <f t="shared" si="774"/>
        <v>8718.2400000000016</v>
      </c>
      <c r="BN56" s="154">
        <f t="shared" si="29"/>
        <v>8718.2400000000016</v>
      </c>
      <c r="BO56" s="143"/>
    </row>
    <row r="57" spans="1:67" x14ac:dyDescent="0.2">
      <c r="A57" s="148" t="s">
        <v>48</v>
      </c>
      <c r="B57" s="149" t="s">
        <v>163</v>
      </c>
      <c r="C57" s="148" t="s">
        <v>164</v>
      </c>
      <c r="D57" s="150">
        <f>VLOOKUP(B57,'21-22 Allocation'!A:C,3,FALSE)</f>
        <v>17486</v>
      </c>
      <c r="E57" s="150">
        <v>0</v>
      </c>
      <c r="F57" s="150">
        <f t="shared" si="0"/>
        <v>17486</v>
      </c>
      <c r="G57" s="150">
        <f>-SUMIF('All 39SD Disbursements'!A:A,Recon!A:A,'All 39SD Disbursements'!G:G)</f>
        <v>0</v>
      </c>
      <c r="H57" s="150" t="str">
        <f t="shared" si="1"/>
        <v>6416044440</v>
      </c>
      <c r="I57" s="150">
        <f>SUMIF('All 39SD Disbursements'!$F:$F,H57,'All 39SD Disbursements'!$G:$G)</f>
        <v>0</v>
      </c>
      <c r="J57" s="150" t="str">
        <f t="shared" si="1"/>
        <v>6416044470</v>
      </c>
      <c r="K57" s="150">
        <f>SUMIF('All 39SD Disbursements'!$F:$F,J57,'All 39SD Disbursements'!$G:$G)</f>
        <v>0</v>
      </c>
      <c r="L57" s="150" t="str">
        <f t="shared" ref="L57" si="1284">$B57&amp;M$1</f>
        <v>6416044501</v>
      </c>
      <c r="M57" s="150">
        <f>SUMIF('All 39SD Disbursements'!$F:$F,L57,'All 39SD Disbursements'!$G:$G)</f>
        <v>0</v>
      </c>
      <c r="N57" s="150" t="str">
        <f t="shared" ref="N57" si="1285">$B57&amp;O$1</f>
        <v>6416044531</v>
      </c>
      <c r="O57" s="150">
        <f>SUMIF('All 39SD Disbursements'!$F:$F,N57,'All 39SD Disbursements'!$G:$G)</f>
        <v>0</v>
      </c>
      <c r="P57" s="150" t="str">
        <f t="shared" si="4"/>
        <v>6416044562</v>
      </c>
      <c r="Q57" s="150">
        <f>SUMIF('All 39SD Disbursements'!$F:$F,P57,'All 39SD Disbursements'!$G:$G)</f>
        <v>0</v>
      </c>
      <c r="R57" s="150" t="str">
        <f t="shared" ref="R57" si="1286">$B57&amp;S$1</f>
        <v>6416044593</v>
      </c>
      <c r="S57" s="150">
        <f>SUMIF('All 39SD Disbursements'!$F:$F,R57,'All 39SD Disbursements'!$G:$G)</f>
        <v>0</v>
      </c>
      <c r="T57" s="150" t="str">
        <f t="shared" ref="T57" si="1287">$B57&amp;U$1</f>
        <v>6416044621</v>
      </c>
      <c r="U57" s="150">
        <f>SUMIF('All 39SD Disbursements'!$F:$F,T57,'All 39SD Disbursements'!$G:$G)</f>
        <v>0</v>
      </c>
      <c r="V57" s="150" t="str">
        <f t="shared" ref="V57" si="1288">$B57&amp;W$1</f>
        <v>6416044652</v>
      </c>
      <c r="W57" s="150">
        <f>SUMIF('All 39SD Disbursements'!$F:$F,V57,'All 39SD Disbursements'!$G:$G)</f>
        <v>0</v>
      </c>
      <c r="X57" s="150" t="str">
        <f t="shared" ref="X57" si="1289">$B57&amp;Y$1</f>
        <v>6416044682</v>
      </c>
      <c r="Y57" s="150">
        <f>SUMIF('All 39SD Disbursements'!$F:$F,X57,'All 39SD Disbursements'!$G:$G)</f>
        <v>0</v>
      </c>
      <c r="Z57" s="150" t="str">
        <f t="shared" ref="Z57" si="1290">$B57&amp;AA$1</f>
        <v>6416044713</v>
      </c>
      <c r="AA57" s="150">
        <f>SUMIF('All 39SD Disbursements'!$F:$F,Z57,'All 39SD Disbursements'!$G:$G)</f>
        <v>0</v>
      </c>
      <c r="AB57" s="150" t="str">
        <f t="shared" ref="AB57" si="1291">$B57&amp;AC$1</f>
        <v>6416044743</v>
      </c>
      <c r="AC57" s="150">
        <f>SUMIF('All 39SD Disbursements'!$F:$F,AB57,'All 39SD Disbursements'!$G:$G)</f>
        <v>0</v>
      </c>
      <c r="AD57" s="150" t="str">
        <f t="shared" ref="AD57" si="1292">$B57&amp;AE$1</f>
        <v>6416044774</v>
      </c>
      <c r="AE57" s="150">
        <f>SUMIF('All 39SD Disbursements'!$F:$F,AD57,'All 39SD Disbursements'!$G:$G)</f>
        <v>0</v>
      </c>
      <c r="AF57" s="150" t="str">
        <f t="shared" ref="AF57" si="1293">$B57&amp;AG$1</f>
        <v>6416044805</v>
      </c>
      <c r="AG57" s="150">
        <f>SUMIF('All 39SD Disbursements'!$F:$F,AF57,'All 39SD Disbursements'!$G:$G)</f>
        <v>0</v>
      </c>
      <c r="AH57" s="150" t="str">
        <f t="shared" ref="AH57" si="1294">$B57&amp;AI$1</f>
        <v>6416044835</v>
      </c>
      <c r="AI57" s="150">
        <f>SUMIF('All 39SD Disbursements'!$F:$F,AH57,'All 39SD Disbursements'!$G:$G)</f>
        <v>0</v>
      </c>
      <c r="AJ57" s="150" t="str">
        <f t="shared" ref="AJ57" si="1295">$B57&amp;AK$1</f>
        <v>6416044866</v>
      </c>
      <c r="AK57" s="150">
        <f>SUMIF('All 39SD Disbursements'!$F:$F,AJ57,'All 39SD Disbursements'!$G:$G)</f>
        <v>0</v>
      </c>
      <c r="AL57" s="150" t="str">
        <f t="shared" ref="AL57:AN57" si="1296">$B57&amp;AM$1</f>
        <v>6416044896</v>
      </c>
      <c r="AM57" s="150">
        <f>SUMIF('All 39SD Disbursements'!$F:$F,AL57,'All 39SD Disbursements'!$G:$G)</f>
        <v>0</v>
      </c>
      <c r="AN57" s="150" t="str">
        <f t="shared" si="1296"/>
        <v>6416044927</v>
      </c>
      <c r="AO57" s="150">
        <f>SUMIF('All 39SD Disbursements'!$F:$F,AN57,'All 39SD Disbursements'!$G:$G)</f>
        <v>0</v>
      </c>
      <c r="AP57" s="150" t="str">
        <f t="shared" ref="AP57" si="1297">$B57&amp;AQ$1</f>
        <v>6416044958</v>
      </c>
      <c r="AQ57" s="150">
        <f>SUMIF('All 39SD Disbursements'!$F:$F,AP57,'All 39SD Disbursements'!$G:$G)</f>
        <v>0</v>
      </c>
      <c r="AR57" s="150" t="str">
        <f t="shared" ref="AR57" si="1298">$B57&amp;AS$1</f>
        <v>6416044986</v>
      </c>
      <c r="AS57" s="150">
        <f>SUMIF('All 39SD Disbursements'!$F:$F,AR57,'All 39SD Disbursements'!$G:$G)</f>
        <v>0</v>
      </c>
      <c r="AT57" s="150" t="str">
        <f t="shared" ref="AT57" si="1299">$B57&amp;AU$1</f>
        <v>6416045017</v>
      </c>
      <c r="AU57" s="150">
        <f>SUMIF('All 39SD Disbursements'!$F:$F,AT57,'All 39SD Disbursements'!$G:$G)</f>
        <v>0</v>
      </c>
      <c r="AV57" s="150" t="str">
        <f t="shared" ref="AV57" si="1300">$B57&amp;AW$1</f>
        <v>6416045047</v>
      </c>
      <c r="AW57" s="150">
        <f>SUMIF('All 39SD Disbursements'!$F:$F,AV57,'All 39SD Disbursements'!$G:$G)</f>
        <v>0</v>
      </c>
      <c r="AX57" s="150" t="str">
        <f t="shared" ref="AX57" si="1301">$B57&amp;AY$1</f>
        <v>6416045078</v>
      </c>
      <c r="AY57" s="150">
        <f>SUMIF('All 39SD Disbursements'!$F:$F,AX57,'All 39SD Disbursements'!$G:$G)</f>
        <v>0</v>
      </c>
      <c r="AZ57" s="150" t="str">
        <f t="shared" ref="AZ57" si="1302">$B57&amp;BA$1</f>
        <v>6416045108</v>
      </c>
      <c r="BA57" s="150">
        <f>SUMIF('All 39SD Disbursements'!$F:$F,AZ57,'All 39SD Disbursements'!$G:$G)</f>
        <v>0</v>
      </c>
      <c r="BB57" s="150" t="str">
        <f t="shared" ref="BB57" si="1303">$B57&amp;BC$1</f>
        <v>6416045139</v>
      </c>
      <c r="BC57" s="150">
        <f>SUMIF('All 39SD Disbursements'!$F:$F,BB57,'All 39SD Disbursements'!$G:$G)</f>
        <v>0</v>
      </c>
      <c r="BD57" s="150" t="str">
        <f t="shared" ref="BD57" si="1304">$B57&amp;BE$1</f>
        <v>6416045170</v>
      </c>
      <c r="BE57" s="150">
        <f>SUMIF('All 39SD Disbursements'!$F:$F,BD57,'All 39SD Disbursements'!$G:$G)</f>
        <v>0</v>
      </c>
      <c r="BF57" s="150" t="str">
        <f t="shared" ref="BF57" si="1305">$B57&amp;BG$1</f>
        <v>6416045200</v>
      </c>
      <c r="BG57" s="150">
        <f>SUMIF('All 39SD Disbursements'!$F:$F,BF57,'All 39SD Disbursements'!$G:$G)</f>
        <v>0</v>
      </c>
      <c r="BH57" s="150" t="str">
        <f t="shared" ref="BH57" si="1306">$B57&amp;BI$1</f>
        <v>6416045231</v>
      </c>
      <c r="BI57" s="150">
        <f>SUMIF('All 39SD Disbursements'!$F:$F,BH57,'All 39SD Disbursements'!$G:$G)</f>
        <v>0</v>
      </c>
      <c r="BJ57" s="150" t="str">
        <f t="shared" ref="BJ57" si="1307">$B57&amp;BK$1</f>
        <v>6416045261</v>
      </c>
      <c r="BK57" s="150">
        <f>SUMIF('All 39SD Disbursements'!$F:$F,BJ57,'All 39SD Disbursements'!$G:$G)</f>
        <v>0</v>
      </c>
      <c r="BL57" s="150">
        <f t="shared" si="27"/>
        <v>0</v>
      </c>
      <c r="BM57" s="150">
        <f t="shared" si="774"/>
        <v>17486</v>
      </c>
      <c r="BN57" s="151">
        <f t="shared" si="29"/>
        <v>17486</v>
      </c>
    </row>
    <row r="58" spans="1:67" s="147" customFormat="1" x14ac:dyDescent="0.2">
      <c r="A58" s="152" t="s">
        <v>50</v>
      </c>
      <c r="B58" s="153" t="s">
        <v>165</v>
      </c>
      <c r="C58" s="152" t="s">
        <v>166</v>
      </c>
      <c r="D58" s="154">
        <f>VLOOKUP(B58,'21-22 Allocation'!A:C,3,FALSE)</f>
        <v>13563</v>
      </c>
      <c r="E58" s="154">
        <v>0</v>
      </c>
      <c r="F58" s="154">
        <f t="shared" si="0"/>
        <v>13563</v>
      </c>
      <c r="G58" s="154">
        <f>-SUMIF('All 39SD Disbursements'!A:A,Recon!A:A,'All 39SD Disbursements'!G:G)</f>
        <v>0</v>
      </c>
      <c r="H58" s="154" t="str">
        <f t="shared" si="1"/>
        <v>6416344440</v>
      </c>
      <c r="I58" s="154">
        <f>SUMIF('All 39SD Disbursements'!$F:$F,H58,'All 39SD Disbursements'!$G:$G)</f>
        <v>0</v>
      </c>
      <c r="J58" s="154" t="str">
        <f t="shared" si="1"/>
        <v>6416344470</v>
      </c>
      <c r="K58" s="154">
        <f>SUMIF('All 39SD Disbursements'!$F:$F,J58,'All 39SD Disbursements'!$G:$G)</f>
        <v>0</v>
      </c>
      <c r="L58" s="154" t="str">
        <f t="shared" ref="L58" si="1308">$B58&amp;M$1</f>
        <v>6416344501</v>
      </c>
      <c r="M58" s="154">
        <f>SUMIF('All 39SD Disbursements'!$F:$F,L58,'All 39SD Disbursements'!$G:$G)</f>
        <v>0</v>
      </c>
      <c r="N58" s="154" t="str">
        <f t="shared" ref="N58" si="1309">$B58&amp;O$1</f>
        <v>6416344531</v>
      </c>
      <c r="O58" s="154">
        <f>SUMIF('All 39SD Disbursements'!$F:$F,N58,'All 39SD Disbursements'!$G:$G)</f>
        <v>0</v>
      </c>
      <c r="P58" s="154" t="str">
        <f t="shared" si="4"/>
        <v>6416344562</v>
      </c>
      <c r="Q58" s="154">
        <f>SUMIF('All 39SD Disbursements'!$F:$F,P58,'All 39SD Disbursements'!$G:$G)</f>
        <v>0</v>
      </c>
      <c r="R58" s="154" t="str">
        <f t="shared" ref="R58" si="1310">$B58&amp;S$1</f>
        <v>6416344593</v>
      </c>
      <c r="S58" s="154">
        <f>SUMIF('All 39SD Disbursements'!$F:$F,R58,'All 39SD Disbursements'!$G:$G)</f>
        <v>0</v>
      </c>
      <c r="T58" s="154" t="str">
        <f t="shared" ref="T58" si="1311">$B58&amp;U$1</f>
        <v>6416344621</v>
      </c>
      <c r="U58" s="154">
        <f>SUMIF('All 39SD Disbursements'!$F:$F,T58,'All 39SD Disbursements'!$G:$G)</f>
        <v>0</v>
      </c>
      <c r="V58" s="154" t="str">
        <f t="shared" ref="V58" si="1312">$B58&amp;W$1</f>
        <v>6416344652</v>
      </c>
      <c r="W58" s="154">
        <f>SUMIF('All 39SD Disbursements'!$F:$F,V58,'All 39SD Disbursements'!$G:$G)</f>
        <v>0</v>
      </c>
      <c r="X58" s="154" t="str">
        <f t="shared" ref="X58" si="1313">$B58&amp;Y$1</f>
        <v>6416344682</v>
      </c>
      <c r="Y58" s="154">
        <f>SUMIF('All 39SD Disbursements'!$F:$F,X58,'All 39SD Disbursements'!$G:$G)</f>
        <v>0</v>
      </c>
      <c r="Z58" s="154" t="str">
        <f t="shared" ref="Z58" si="1314">$B58&amp;AA$1</f>
        <v>6416344713</v>
      </c>
      <c r="AA58" s="154">
        <f>SUMIF('All 39SD Disbursements'!$F:$F,Z58,'All 39SD Disbursements'!$G:$G)</f>
        <v>0</v>
      </c>
      <c r="AB58" s="154" t="str">
        <f t="shared" ref="AB58" si="1315">$B58&amp;AC$1</f>
        <v>6416344743</v>
      </c>
      <c r="AC58" s="154">
        <f>SUMIF('All 39SD Disbursements'!$F:$F,AB58,'All 39SD Disbursements'!$G:$G)</f>
        <v>0</v>
      </c>
      <c r="AD58" s="154" t="str">
        <f t="shared" ref="AD58" si="1316">$B58&amp;AE$1</f>
        <v>6416344774</v>
      </c>
      <c r="AE58" s="154">
        <f>SUMIF('All 39SD Disbursements'!$F:$F,AD58,'All 39SD Disbursements'!$G:$G)</f>
        <v>0</v>
      </c>
      <c r="AF58" s="154" t="str">
        <f t="shared" ref="AF58" si="1317">$B58&amp;AG$1</f>
        <v>6416344805</v>
      </c>
      <c r="AG58" s="154">
        <f>SUMIF('All 39SD Disbursements'!$F:$F,AF58,'All 39SD Disbursements'!$G:$G)</f>
        <v>0</v>
      </c>
      <c r="AH58" s="154" t="str">
        <f t="shared" ref="AH58" si="1318">$B58&amp;AI$1</f>
        <v>6416344835</v>
      </c>
      <c r="AI58" s="154">
        <f>SUMIF('All 39SD Disbursements'!$F:$F,AH58,'All 39SD Disbursements'!$G:$G)</f>
        <v>0</v>
      </c>
      <c r="AJ58" s="154" t="str">
        <f t="shared" ref="AJ58" si="1319">$B58&amp;AK$1</f>
        <v>6416344866</v>
      </c>
      <c r="AK58" s="154">
        <f>SUMIF('All 39SD Disbursements'!$F:$F,AJ58,'All 39SD Disbursements'!$G:$G)</f>
        <v>0</v>
      </c>
      <c r="AL58" s="154" t="str">
        <f t="shared" ref="AL58:AN58" si="1320">$B58&amp;AM$1</f>
        <v>6416344896</v>
      </c>
      <c r="AM58" s="154">
        <f>SUMIF('All 39SD Disbursements'!$F:$F,AL58,'All 39SD Disbursements'!$G:$G)</f>
        <v>0</v>
      </c>
      <c r="AN58" s="154" t="str">
        <f t="shared" si="1320"/>
        <v>6416344927</v>
      </c>
      <c r="AO58" s="154">
        <f>SUMIF('All 39SD Disbursements'!$F:$F,AN58,'All 39SD Disbursements'!$G:$G)</f>
        <v>0</v>
      </c>
      <c r="AP58" s="154" t="str">
        <f t="shared" ref="AP58" si="1321">$B58&amp;AQ$1</f>
        <v>6416344958</v>
      </c>
      <c r="AQ58" s="154">
        <f>SUMIF('All 39SD Disbursements'!$F:$F,AP58,'All 39SD Disbursements'!$G:$G)</f>
        <v>0</v>
      </c>
      <c r="AR58" s="154" t="str">
        <f t="shared" ref="AR58" si="1322">$B58&amp;AS$1</f>
        <v>6416344986</v>
      </c>
      <c r="AS58" s="154">
        <f>SUMIF('All 39SD Disbursements'!$F:$F,AR58,'All 39SD Disbursements'!$G:$G)</f>
        <v>0</v>
      </c>
      <c r="AT58" s="154" t="str">
        <f t="shared" ref="AT58" si="1323">$B58&amp;AU$1</f>
        <v>6416345017</v>
      </c>
      <c r="AU58" s="154">
        <f>SUMIF('All 39SD Disbursements'!$F:$F,AT58,'All 39SD Disbursements'!$G:$G)</f>
        <v>0</v>
      </c>
      <c r="AV58" s="154" t="str">
        <f t="shared" ref="AV58" si="1324">$B58&amp;AW$1</f>
        <v>6416345047</v>
      </c>
      <c r="AW58" s="154">
        <f>SUMIF('All 39SD Disbursements'!$F:$F,AV58,'All 39SD Disbursements'!$G:$G)</f>
        <v>0</v>
      </c>
      <c r="AX58" s="154" t="str">
        <f t="shared" ref="AX58" si="1325">$B58&amp;AY$1</f>
        <v>6416345078</v>
      </c>
      <c r="AY58" s="154">
        <f>SUMIF('All 39SD Disbursements'!$F:$F,AX58,'All 39SD Disbursements'!$G:$G)</f>
        <v>0</v>
      </c>
      <c r="AZ58" s="154" t="str">
        <f t="shared" ref="AZ58" si="1326">$B58&amp;BA$1</f>
        <v>6416345108</v>
      </c>
      <c r="BA58" s="154">
        <f>SUMIF('All 39SD Disbursements'!$F:$F,AZ58,'All 39SD Disbursements'!$G:$G)</f>
        <v>0</v>
      </c>
      <c r="BB58" s="154" t="str">
        <f t="shared" ref="BB58" si="1327">$B58&amp;BC$1</f>
        <v>6416345139</v>
      </c>
      <c r="BC58" s="154">
        <f>SUMIF('All 39SD Disbursements'!$F:$F,BB58,'All 39SD Disbursements'!$G:$G)</f>
        <v>0</v>
      </c>
      <c r="BD58" s="154" t="str">
        <f t="shared" ref="BD58" si="1328">$B58&amp;BE$1</f>
        <v>6416345170</v>
      </c>
      <c r="BE58" s="154">
        <f>SUMIF('All 39SD Disbursements'!$F:$F,BD58,'All 39SD Disbursements'!$G:$G)</f>
        <v>0</v>
      </c>
      <c r="BF58" s="154" t="str">
        <f t="shared" ref="BF58" si="1329">$B58&amp;BG$1</f>
        <v>6416345200</v>
      </c>
      <c r="BG58" s="154">
        <f>SUMIF('All 39SD Disbursements'!$F:$F,BF58,'All 39SD Disbursements'!$G:$G)</f>
        <v>0</v>
      </c>
      <c r="BH58" s="154" t="str">
        <f t="shared" ref="BH58" si="1330">$B58&amp;BI$1</f>
        <v>6416345231</v>
      </c>
      <c r="BI58" s="154">
        <f>SUMIF('All 39SD Disbursements'!$F:$F,BH58,'All 39SD Disbursements'!$G:$G)</f>
        <v>0</v>
      </c>
      <c r="BJ58" s="154" t="str">
        <f t="shared" ref="BJ58" si="1331">$B58&amp;BK$1</f>
        <v>6416345261</v>
      </c>
      <c r="BK58" s="154">
        <f>SUMIF('All 39SD Disbursements'!$F:$F,BJ58,'All 39SD Disbursements'!$G:$G)</f>
        <v>0</v>
      </c>
      <c r="BL58" s="154">
        <f t="shared" si="27"/>
        <v>0</v>
      </c>
      <c r="BM58" s="154">
        <f t="shared" si="774"/>
        <v>13563</v>
      </c>
      <c r="BN58" s="154">
        <f t="shared" si="29"/>
        <v>13563</v>
      </c>
      <c r="BO58" s="143"/>
    </row>
    <row r="59" spans="1:67" x14ac:dyDescent="0.2">
      <c r="A59" s="148" t="s">
        <v>51</v>
      </c>
      <c r="B59" s="149" t="s">
        <v>167</v>
      </c>
      <c r="C59" s="148" t="s">
        <v>168</v>
      </c>
      <c r="D59" s="150">
        <f>VLOOKUP(B59,'21-22 Allocation'!A:C,3,FALSE)</f>
        <v>9719</v>
      </c>
      <c r="E59" s="150">
        <v>0</v>
      </c>
      <c r="F59" s="150">
        <f t="shared" si="0"/>
        <v>9719</v>
      </c>
      <c r="G59" s="150">
        <f>-SUMIF('All 39SD Disbursements'!A:A,Recon!A:A,'All 39SD Disbursements'!G:G)</f>
        <v>0</v>
      </c>
      <c r="H59" s="150" t="str">
        <f t="shared" si="1"/>
        <v>6419344440</v>
      </c>
      <c r="I59" s="150">
        <f>SUMIF('All 39SD Disbursements'!$F:$F,H59,'All 39SD Disbursements'!$G:$G)</f>
        <v>0</v>
      </c>
      <c r="J59" s="150" t="str">
        <f t="shared" si="1"/>
        <v>6419344470</v>
      </c>
      <c r="K59" s="150">
        <f>SUMIF('All 39SD Disbursements'!$F:$F,J59,'All 39SD Disbursements'!$G:$G)</f>
        <v>0</v>
      </c>
      <c r="L59" s="150" t="str">
        <f t="shared" ref="L59" si="1332">$B59&amp;M$1</f>
        <v>6419344501</v>
      </c>
      <c r="M59" s="150">
        <f>SUMIF('All 39SD Disbursements'!$F:$F,L59,'All 39SD Disbursements'!$G:$G)</f>
        <v>0</v>
      </c>
      <c r="N59" s="150" t="str">
        <f t="shared" ref="N59" si="1333">$B59&amp;O$1</f>
        <v>6419344531</v>
      </c>
      <c r="O59" s="150">
        <f>SUMIF('All 39SD Disbursements'!$F:$F,N59,'All 39SD Disbursements'!$G:$G)</f>
        <v>0</v>
      </c>
      <c r="P59" s="150" t="str">
        <f t="shared" si="4"/>
        <v>6419344562</v>
      </c>
      <c r="Q59" s="150">
        <f>SUMIF('All 39SD Disbursements'!$F:$F,P59,'All 39SD Disbursements'!$G:$G)</f>
        <v>0</v>
      </c>
      <c r="R59" s="150" t="str">
        <f t="shared" ref="R59" si="1334">$B59&amp;S$1</f>
        <v>6419344593</v>
      </c>
      <c r="S59" s="150">
        <f>SUMIF('All 39SD Disbursements'!$F:$F,R59,'All 39SD Disbursements'!$G:$G)</f>
        <v>0</v>
      </c>
      <c r="T59" s="150" t="str">
        <f t="shared" ref="T59" si="1335">$B59&amp;U$1</f>
        <v>6419344621</v>
      </c>
      <c r="U59" s="150">
        <f>SUMIF('All 39SD Disbursements'!$F:$F,T59,'All 39SD Disbursements'!$G:$G)</f>
        <v>0</v>
      </c>
      <c r="V59" s="150" t="str">
        <f t="shared" ref="V59" si="1336">$B59&amp;W$1</f>
        <v>6419344652</v>
      </c>
      <c r="W59" s="150">
        <f>SUMIF('All 39SD Disbursements'!$F:$F,V59,'All 39SD Disbursements'!$G:$G)</f>
        <v>0</v>
      </c>
      <c r="X59" s="150" t="str">
        <f t="shared" ref="X59" si="1337">$B59&amp;Y$1</f>
        <v>6419344682</v>
      </c>
      <c r="Y59" s="150">
        <f>SUMIF('All 39SD Disbursements'!$F:$F,X59,'All 39SD Disbursements'!$G:$G)</f>
        <v>0</v>
      </c>
      <c r="Z59" s="150" t="str">
        <f t="shared" ref="Z59" si="1338">$B59&amp;AA$1</f>
        <v>6419344713</v>
      </c>
      <c r="AA59" s="150">
        <f>SUMIF('All 39SD Disbursements'!$F:$F,Z59,'All 39SD Disbursements'!$G:$G)</f>
        <v>0</v>
      </c>
      <c r="AB59" s="150" t="str">
        <f t="shared" ref="AB59" si="1339">$B59&amp;AC$1</f>
        <v>6419344743</v>
      </c>
      <c r="AC59" s="150">
        <f>SUMIF('All 39SD Disbursements'!$F:$F,AB59,'All 39SD Disbursements'!$G:$G)</f>
        <v>0</v>
      </c>
      <c r="AD59" s="150" t="str">
        <f t="shared" ref="AD59" si="1340">$B59&amp;AE$1</f>
        <v>6419344774</v>
      </c>
      <c r="AE59" s="150">
        <f>SUMIF('All 39SD Disbursements'!$F:$F,AD59,'All 39SD Disbursements'!$G:$G)</f>
        <v>0</v>
      </c>
      <c r="AF59" s="150" t="str">
        <f t="shared" ref="AF59" si="1341">$B59&amp;AG$1</f>
        <v>6419344805</v>
      </c>
      <c r="AG59" s="150">
        <f>SUMIF('All 39SD Disbursements'!$F:$F,AF59,'All 39SD Disbursements'!$G:$G)</f>
        <v>0</v>
      </c>
      <c r="AH59" s="150" t="str">
        <f t="shared" ref="AH59" si="1342">$B59&amp;AI$1</f>
        <v>6419344835</v>
      </c>
      <c r="AI59" s="150">
        <f>SUMIF('All 39SD Disbursements'!$F:$F,AH59,'All 39SD Disbursements'!$G:$G)</f>
        <v>0</v>
      </c>
      <c r="AJ59" s="150" t="str">
        <f t="shared" ref="AJ59" si="1343">$B59&amp;AK$1</f>
        <v>6419344866</v>
      </c>
      <c r="AK59" s="150">
        <f>SUMIF('All 39SD Disbursements'!$F:$F,AJ59,'All 39SD Disbursements'!$G:$G)</f>
        <v>0</v>
      </c>
      <c r="AL59" s="150" t="str">
        <f t="shared" ref="AL59:AN59" si="1344">$B59&amp;AM$1</f>
        <v>6419344896</v>
      </c>
      <c r="AM59" s="150">
        <f>SUMIF('All 39SD Disbursements'!$F:$F,AL59,'All 39SD Disbursements'!$G:$G)</f>
        <v>0</v>
      </c>
      <c r="AN59" s="150" t="str">
        <f t="shared" si="1344"/>
        <v>6419344927</v>
      </c>
      <c r="AO59" s="150">
        <f>SUMIF('All 39SD Disbursements'!$F:$F,AN59,'All 39SD Disbursements'!$G:$G)</f>
        <v>0</v>
      </c>
      <c r="AP59" s="150" t="str">
        <f t="shared" ref="AP59" si="1345">$B59&amp;AQ$1</f>
        <v>6419344958</v>
      </c>
      <c r="AQ59" s="150">
        <f>SUMIF('All 39SD Disbursements'!$F:$F,AP59,'All 39SD Disbursements'!$G:$G)</f>
        <v>0</v>
      </c>
      <c r="AR59" s="150" t="str">
        <f t="shared" ref="AR59" si="1346">$B59&amp;AS$1</f>
        <v>6419344986</v>
      </c>
      <c r="AS59" s="150">
        <f>SUMIF('All 39SD Disbursements'!$F:$F,AR59,'All 39SD Disbursements'!$G:$G)</f>
        <v>0</v>
      </c>
      <c r="AT59" s="150" t="str">
        <f t="shared" ref="AT59" si="1347">$B59&amp;AU$1</f>
        <v>6419345017</v>
      </c>
      <c r="AU59" s="150">
        <f>SUMIF('All 39SD Disbursements'!$F:$F,AT59,'All 39SD Disbursements'!$G:$G)</f>
        <v>0</v>
      </c>
      <c r="AV59" s="150" t="str">
        <f t="shared" ref="AV59" si="1348">$B59&amp;AW$1</f>
        <v>6419345047</v>
      </c>
      <c r="AW59" s="150">
        <f>SUMIF('All 39SD Disbursements'!$F:$F,AV59,'All 39SD Disbursements'!$G:$G)</f>
        <v>0</v>
      </c>
      <c r="AX59" s="150" t="str">
        <f t="shared" ref="AX59" si="1349">$B59&amp;AY$1</f>
        <v>6419345078</v>
      </c>
      <c r="AY59" s="150">
        <f>SUMIF('All 39SD Disbursements'!$F:$F,AX59,'All 39SD Disbursements'!$G:$G)</f>
        <v>0</v>
      </c>
      <c r="AZ59" s="150" t="str">
        <f t="shared" ref="AZ59" si="1350">$B59&amp;BA$1</f>
        <v>6419345108</v>
      </c>
      <c r="BA59" s="150">
        <f>SUMIF('All 39SD Disbursements'!$F:$F,AZ59,'All 39SD Disbursements'!$G:$G)</f>
        <v>0</v>
      </c>
      <c r="BB59" s="150" t="str">
        <f t="shared" ref="BB59" si="1351">$B59&amp;BC$1</f>
        <v>6419345139</v>
      </c>
      <c r="BC59" s="150">
        <f>SUMIF('All 39SD Disbursements'!$F:$F,BB59,'All 39SD Disbursements'!$G:$G)</f>
        <v>0</v>
      </c>
      <c r="BD59" s="150" t="str">
        <f t="shared" ref="BD59" si="1352">$B59&amp;BE$1</f>
        <v>6419345170</v>
      </c>
      <c r="BE59" s="150">
        <f>SUMIF('All 39SD Disbursements'!$F:$F,BD59,'All 39SD Disbursements'!$G:$G)</f>
        <v>0</v>
      </c>
      <c r="BF59" s="150" t="str">
        <f t="shared" ref="BF59" si="1353">$B59&amp;BG$1</f>
        <v>6419345200</v>
      </c>
      <c r="BG59" s="150">
        <f>SUMIF('All 39SD Disbursements'!$F:$F,BF59,'All 39SD Disbursements'!$G:$G)</f>
        <v>0</v>
      </c>
      <c r="BH59" s="150" t="str">
        <f t="shared" ref="BH59" si="1354">$B59&amp;BI$1</f>
        <v>6419345231</v>
      </c>
      <c r="BI59" s="150">
        <f>SUMIF('All 39SD Disbursements'!$F:$F,BH59,'All 39SD Disbursements'!$G:$G)</f>
        <v>0</v>
      </c>
      <c r="BJ59" s="150" t="str">
        <f t="shared" ref="BJ59" si="1355">$B59&amp;BK$1</f>
        <v>6419345261</v>
      </c>
      <c r="BK59" s="150">
        <f>SUMIF('All 39SD Disbursements'!$F:$F,BJ59,'All 39SD Disbursements'!$G:$G)</f>
        <v>0</v>
      </c>
      <c r="BL59" s="150">
        <f t="shared" si="27"/>
        <v>0</v>
      </c>
      <c r="BM59" s="150">
        <f t="shared" si="774"/>
        <v>9719</v>
      </c>
      <c r="BN59" s="151">
        <f t="shared" si="29"/>
        <v>9719</v>
      </c>
    </row>
    <row r="60" spans="1:67" s="147" customFormat="1" x14ac:dyDescent="0.2">
      <c r="A60" s="152" t="s">
        <v>53</v>
      </c>
      <c r="B60" s="153" t="s">
        <v>169</v>
      </c>
      <c r="C60" s="152" t="s">
        <v>170</v>
      </c>
      <c r="D60" s="154">
        <f>VLOOKUP(B60,'21-22 Allocation'!A:C,3,FALSE)</f>
        <v>4990</v>
      </c>
      <c r="E60" s="154">
        <v>0</v>
      </c>
      <c r="F60" s="154">
        <f t="shared" si="0"/>
        <v>4990</v>
      </c>
      <c r="G60" s="154">
        <f>-SUMIF('All 39SD Disbursements'!A:A,Recon!A:A,'All 39SD Disbursements'!G:G)</f>
        <v>0</v>
      </c>
      <c r="H60" s="154" t="str">
        <f t="shared" si="1"/>
        <v>6420044440</v>
      </c>
      <c r="I60" s="154">
        <f>SUMIF('All 39SD Disbursements'!$F:$F,H60,'All 39SD Disbursements'!$G:$G)</f>
        <v>0</v>
      </c>
      <c r="J60" s="154" t="str">
        <f t="shared" si="1"/>
        <v>6420044470</v>
      </c>
      <c r="K60" s="154">
        <f>SUMIF('All 39SD Disbursements'!$F:$F,J60,'All 39SD Disbursements'!$G:$G)</f>
        <v>0</v>
      </c>
      <c r="L60" s="154" t="str">
        <f t="shared" ref="L60" si="1356">$B60&amp;M$1</f>
        <v>6420044501</v>
      </c>
      <c r="M60" s="154">
        <f>SUMIF('All 39SD Disbursements'!$F:$F,L60,'All 39SD Disbursements'!$G:$G)</f>
        <v>0</v>
      </c>
      <c r="N60" s="154" t="str">
        <f t="shared" ref="N60" si="1357">$B60&amp;O$1</f>
        <v>6420044531</v>
      </c>
      <c r="O60" s="154">
        <f>SUMIF('All 39SD Disbursements'!$F:$F,N60,'All 39SD Disbursements'!$G:$G)</f>
        <v>0</v>
      </c>
      <c r="P60" s="154" t="str">
        <f t="shared" si="4"/>
        <v>6420044562</v>
      </c>
      <c r="Q60" s="154">
        <f>SUMIF('All 39SD Disbursements'!$F:$F,P60,'All 39SD Disbursements'!$G:$G)</f>
        <v>0</v>
      </c>
      <c r="R60" s="154" t="str">
        <f t="shared" ref="R60" si="1358">$B60&amp;S$1</f>
        <v>6420044593</v>
      </c>
      <c r="S60" s="154">
        <f>SUMIF('All 39SD Disbursements'!$F:$F,R60,'All 39SD Disbursements'!$G:$G)</f>
        <v>0</v>
      </c>
      <c r="T60" s="154" t="str">
        <f t="shared" ref="T60" si="1359">$B60&amp;U$1</f>
        <v>6420044621</v>
      </c>
      <c r="U60" s="154">
        <f>SUMIF('All 39SD Disbursements'!$F:$F,T60,'All 39SD Disbursements'!$G:$G)</f>
        <v>0</v>
      </c>
      <c r="V60" s="154" t="str">
        <f t="shared" ref="V60" si="1360">$B60&amp;W$1</f>
        <v>6420044652</v>
      </c>
      <c r="W60" s="154">
        <f>SUMIF('All 39SD Disbursements'!$F:$F,V60,'All 39SD Disbursements'!$G:$G)</f>
        <v>0</v>
      </c>
      <c r="X60" s="154" t="str">
        <f t="shared" ref="X60" si="1361">$B60&amp;Y$1</f>
        <v>6420044682</v>
      </c>
      <c r="Y60" s="154">
        <f>SUMIF('All 39SD Disbursements'!$F:$F,X60,'All 39SD Disbursements'!$G:$G)</f>
        <v>0</v>
      </c>
      <c r="Z60" s="154" t="str">
        <f t="shared" ref="Z60" si="1362">$B60&amp;AA$1</f>
        <v>6420044713</v>
      </c>
      <c r="AA60" s="154">
        <f>SUMIF('All 39SD Disbursements'!$F:$F,Z60,'All 39SD Disbursements'!$G:$G)</f>
        <v>0</v>
      </c>
      <c r="AB60" s="154" t="str">
        <f t="shared" ref="AB60" si="1363">$B60&amp;AC$1</f>
        <v>6420044743</v>
      </c>
      <c r="AC60" s="154">
        <f>SUMIF('All 39SD Disbursements'!$F:$F,AB60,'All 39SD Disbursements'!$G:$G)</f>
        <v>0</v>
      </c>
      <c r="AD60" s="154" t="str">
        <f t="shared" ref="AD60" si="1364">$B60&amp;AE$1</f>
        <v>6420044774</v>
      </c>
      <c r="AE60" s="154">
        <f>SUMIF('All 39SD Disbursements'!$F:$F,AD60,'All 39SD Disbursements'!$G:$G)</f>
        <v>0</v>
      </c>
      <c r="AF60" s="154" t="str">
        <f t="shared" ref="AF60" si="1365">$B60&amp;AG$1</f>
        <v>6420044805</v>
      </c>
      <c r="AG60" s="154">
        <f>SUMIF('All 39SD Disbursements'!$F:$F,AF60,'All 39SD Disbursements'!$G:$G)</f>
        <v>0</v>
      </c>
      <c r="AH60" s="154" t="str">
        <f t="shared" ref="AH60" si="1366">$B60&amp;AI$1</f>
        <v>6420044835</v>
      </c>
      <c r="AI60" s="154">
        <f>SUMIF('All 39SD Disbursements'!$F:$F,AH60,'All 39SD Disbursements'!$G:$G)</f>
        <v>0</v>
      </c>
      <c r="AJ60" s="154" t="str">
        <f t="shared" ref="AJ60" si="1367">$B60&amp;AK$1</f>
        <v>6420044866</v>
      </c>
      <c r="AK60" s="154">
        <f>SUMIF('All 39SD Disbursements'!$F:$F,AJ60,'All 39SD Disbursements'!$G:$G)</f>
        <v>0</v>
      </c>
      <c r="AL60" s="154" t="str">
        <f t="shared" ref="AL60:AN60" si="1368">$B60&amp;AM$1</f>
        <v>6420044896</v>
      </c>
      <c r="AM60" s="154">
        <f>SUMIF('All 39SD Disbursements'!$F:$F,AL60,'All 39SD Disbursements'!$G:$G)</f>
        <v>0</v>
      </c>
      <c r="AN60" s="154" t="str">
        <f t="shared" si="1368"/>
        <v>6420044927</v>
      </c>
      <c r="AO60" s="154">
        <f>SUMIF('All 39SD Disbursements'!$F:$F,AN60,'All 39SD Disbursements'!$G:$G)</f>
        <v>0</v>
      </c>
      <c r="AP60" s="154" t="str">
        <f t="shared" ref="AP60" si="1369">$B60&amp;AQ$1</f>
        <v>6420044958</v>
      </c>
      <c r="AQ60" s="154">
        <f>SUMIF('All 39SD Disbursements'!$F:$F,AP60,'All 39SD Disbursements'!$G:$G)</f>
        <v>0</v>
      </c>
      <c r="AR60" s="154" t="str">
        <f t="shared" ref="AR60" si="1370">$B60&amp;AS$1</f>
        <v>6420044986</v>
      </c>
      <c r="AS60" s="154">
        <f>SUMIF('All 39SD Disbursements'!$F:$F,AR60,'All 39SD Disbursements'!$G:$G)</f>
        <v>0</v>
      </c>
      <c r="AT60" s="154" t="str">
        <f t="shared" ref="AT60" si="1371">$B60&amp;AU$1</f>
        <v>6420045017</v>
      </c>
      <c r="AU60" s="154">
        <f>SUMIF('All 39SD Disbursements'!$F:$F,AT60,'All 39SD Disbursements'!$G:$G)</f>
        <v>0</v>
      </c>
      <c r="AV60" s="154" t="str">
        <f t="shared" ref="AV60" si="1372">$B60&amp;AW$1</f>
        <v>6420045047</v>
      </c>
      <c r="AW60" s="154">
        <f>SUMIF('All 39SD Disbursements'!$F:$F,AV60,'All 39SD Disbursements'!$G:$G)</f>
        <v>0</v>
      </c>
      <c r="AX60" s="154" t="str">
        <f t="shared" ref="AX60" si="1373">$B60&amp;AY$1</f>
        <v>6420045078</v>
      </c>
      <c r="AY60" s="154">
        <f>SUMIF('All 39SD Disbursements'!$F:$F,AX60,'All 39SD Disbursements'!$G:$G)</f>
        <v>0</v>
      </c>
      <c r="AZ60" s="154" t="str">
        <f t="shared" ref="AZ60" si="1374">$B60&amp;BA$1</f>
        <v>6420045108</v>
      </c>
      <c r="BA60" s="154">
        <f>SUMIF('All 39SD Disbursements'!$F:$F,AZ60,'All 39SD Disbursements'!$G:$G)</f>
        <v>0</v>
      </c>
      <c r="BB60" s="154" t="str">
        <f t="shared" ref="BB60" si="1375">$B60&amp;BC$1</f>
        <v>6420045139</v>
      </c>
      <c r="BC60" s="154">
        <f>SUMIF('All 39SD Disbursements'!$F:$F,BB60,'All 39SD Disbursements'!$G:$G)</f>
        <v>0</v>
      </c>
      <c r="BD60" s="154" t="str">
        <f t="shared" ref="BD60" si="1376">$B60&amp;BE$1</f>
        <v>6420045170</v>
      </c>
      <c r="BE60" s="154">
        <f>SUMIF('All 39SD Disbursements'!$F:$F,BD60,'All 39SD Disbursements'!$G:$G)</f>
        <v>0</v>
      </c>
      <c r="BF60" s="154" t="str">
        <f t="shared" ref="BF60" si="1377">$B60&amp;BG$1</f>
        <v>6420045200</v>
      </c>
      <c r="BG60" s="154">
        <f>SUMIF('All 39SD Disbursements'!$F:$F,BF60,'All 39SD Disbursements'!$G:$G)</f>
        <v>0</v>
      </c>
      <c r="BH60" s="154" t="str">
        <f t="shared" ref="BH60" si="1378">$B60&amp;BI$1</f>
        <v>6420045231</v>
      </c>
      <c r="BI60" s="154">
        <f>SUMIF('All 39SD Disbursements'!$F:$F,BH60,'All 39SD Disbursements'!$G:$G)</f>
        <v>0</v>
      </c>
      <c r="BJ60" s="154" t="str">
        <f t="shared" ref="BJ60" si="1379">$B60&amp;BK$1</f>
        <v>6420045261</v>
      </c>
      <c r="BK60" s="154">
        <f>SUMIF('All 39SD Disbursements'!$F:$F,BJ60,'All 39SD Disbursements'!$G:$G)</f>
        <v>0</v>
      </c>
      <c r="BL60" s="154">
        <f t="shared" si="27"/>
        <v>0</v>
      </c>
      <c r="BM60" s="154">
        <f t="shared" si="774"/>
        <v>4990</v>
      </c>
      <c r="BN60" s="154">
        <f t="shared" si="29"/>
        <v>4990</v>
      </c>
      <c r="BO60" s="143"/>
    </row>
    <row r="61" spans="1:67" x14ac:dyDescent="0.2">
      <c r="A61" s="148" t="s">
        <v>12</v>
      </c>
      <c r="B61" s="149" t="s">
        <v>171</v>
      </c>
      <c r="C61" s="148" t="s">
        <v>172</v>
      </c>
      <c r="D61" s="150">
        <f>VLOOKUP(B61,'21-22 Allocation'!A:C,3,FALSE)</f>
        <v>25434</v>
      </c>
      <c r="E61" s="150">
        <v>0</v>
      </c>
      <c r="F61" s="150">
        <f t="shared" si="0"/>
        <v>25434</v>
      </c>
      <c r="G61" s="150">
        <f>-SUMIF('All 39SD Disbursements'!A:A,Recon!A:A,'All 39SD Disbursements'!G:G)</f>
        <v>0</v>
      </c>
      <c r="H61" s="150" t="str">
        <f t="shared" si="1"/>
        <v>6420344440</v>
      </c>
      <c r="I61" s="150">
        <f>SUMIF('All 39SD Disbursements'!$F:$F,H61,'All 39SD Disbursements'!$G:$G)</f>
        <v>0</v>
      </c>
      <c r="J61" s="150" t="str">
        <f t="shared" si="1"/>
        <v>6420344470</v>
      </c>
      <c r="K61" s="150">
        <f>SUMIF('All 39SD Disbursements'!$F:$F,J61,'All 39SD Disbursements'!$G:$G)</f>
        <v>0</v>
      </c>
      <c r="L61" s="150" t="str">
        <f t="shared" ref="L61" si="1380">$B61&amp;M$1</f>
        <v>6420344501</v>
      </c>
      <c r="M61" s="150">
        <f>SUMIF('All 39SD Disbursements'!$F:$F,L61,'All 39SD Disbursements'!$G:$G)</f>
        <v>0</v>
      </c>
      <c r="N61" s="150" t="str">
        <f t="shared" ref="N61" si="1381">$B61&amp;O$1</f>
        <v>6420344531</v>
      </c>
      <c r="O61" s="150">
        <f>SUMIF('All 39SD Disbursements'!$F:$F,N61,'All 39SD Disbursements'!$G:$G)</f>
        <v>0</v>
      </c>
      <c r="P61" s="150" t="str">
        <f t="shared" si="4"/>
        <v>6420344562</v>
      </c>
      <c r="Q61" s="150">
        <f>SUMIF('All 39SD Disbursements'!$F:$F,P61,'All 39SD Disbursements'!$G:$G)</f>
        <v>0</v>
      </c>
      <c r="R61" s="150" t="str">
        <f t="shared" ref="R61" si="1382">$B61&amp;S$1</f>
        <v>6420344593</v>
      </c>
      <c r="S61" s="150">
        <f>SUMIF('All 39SD Disbursements'!$F:$F,R61,'All 39SD Disbursements'!$G:$G)</f>
        <v>0</v>
      </c>
      <c r="T61" s="150" t="str">
        <f t="shared" ref="T61" si="1383">$B61&amp;U$1</f>
        <v>6420344621</v>
      </c>
      <c r="U61" s="150">
        <f>SUMIF('All 39SD Disbursements'!$F:$F,T61,'All 39SD Disbursements'!$G:$G)</f>
        <v>0</v>
      </c>
      <c r="V61" s="150" t="str">
        <f t="shared" ref="V61" si="1384">$B61&amp;W$1</f>
        <v>6420344652</v>
      </c>
      <c r="W61" s="150">
        <f>SUMIF('All 39SD Disbursements'!$F:$F,V61,'All 39SD Disbursements'!$G:$G)</f>
        <v>0</v>
      </c>
      <c r="X61" s="150" t="str">
        <f t="shared" ref="X61" si="1385">$B61&amp;Y$1</f>
        <v>6420344682</v>
      </c>
      <c r="Y61" s="150">
        <f>SUMIF('All 39SD Disbursements'!$F:$F,X61,'All 39SD Disbursements'!$G:$G)</f>
        <v>0</v>
      </c>
      <c r="Z61" s="150" t="str">
        <f t="shared" ref="Z61" si="1386">$B61&amp;AA$1</f>
        <v>6420344713</v>
      </c>
      <c r="AA61" s="150">
        <f>SUMIF('All 39SD Disbursements'!$F:$F,Z61,'All 39SD Disbursements'!$G:$G)</f>
        <v>0</v>
      </c>
      <c r="AB61" s="150" t="str">
        <f t="shared" ref="AB61" si="1387">$B61&amp;AC$1</f>
        <v>6420344743</v>
      </c>
      <c r="AC61" s="150">
        <f>SUMIF('All 39SD Disbursements'!$F:$F,AB61,'All 39SD Disbursements'!$G:$G)</f>
        <v>0</v>
      </c>
      <c r="AD61" s="150" t="str">
        <f t="shared" ref="AD61" si="1388">$B61&amp;AE$1</f>
        <v>6420344774</v>
      </c>
      <c r="AE61" s="150">
        <f>SUMIF('All 39SD Disbursements'!$F:$F,AD61,'All 39SD Disbursements'!$G:$G)</f>
        <v>0</v>
      </c>
      <c r="AF61" s="150" t="str">
        <f t="shared" ref="AF61" si="1389">$B61&amp;AG$1</f>
        <v>6420344805</v>
      </c>
      <c r="AG61" s="150">
        <f>SUMIF('All 39SD Disbursements'!$F:$F,AF61,'All 39SD Disbursements'!$G:$G)</f>
        <v>0</v>
      </c>
      <c r="AH61" s="150" t="str">
        <f t="shared" ref="AH61" si="1390">$B61&amp;AI$1</f>
        <v>6420344835</v>
      </c>
      <c r="AI61" s="150">
        <f>SUMIF('All 39SD Disbursements'!$F:$F,AH61,'All 39SD Disbursements'!$G:$G)</f>
        <v>0</v>
      </c>
      <c r="AJ61" s="150" t="str">
        <f t="shared" ref="AJ61" si="1391">$B61&amp;AK$1</f>
        <v>6420344866</v>
      </c>
      <c r="AK61" s="150">
        <f>SUMIF('All 39SD Disbursements'!$F:$F,AJ61,'All 39SD Disbursements'!$G:$G)</f>
        <v>0</v>
      </c>
      <c r="AL61" s="150" t="str">
        <f t="shared" ref="AL61:AN61" si="1392">$B61&amp;AM$1</f>
        <v>6420344896</v>
      </c>
      <c r="AM61" s="150">
        <f>SUMIF('All 39SD Disbursements'!$F:$F,AL61,'All 39SD Disbursements'!$G:$G)</f>
        <v>0</v>
      </c>
      <c r="AN61" s="150" t="str">
        <f t="shared" si="1392"/>
        <v>6420344927</v>
      </c>
      <c r="AO61" s="150">
        <f>SUMIF('All 39SD Disbursements'!$F:$F,AN61,'All 39SD Disbursements'!$G:$G)</f>
        <v>0</v>
      </c>
      <c r="AP61" s="150" t="str">
        <f t="shared" ref="AP61" si="1393">$B61&amp;AQ$1</f>
        <v>6420344958</v>
      </c>
      <c r="AQ61" s="150">
        <f>SUMIF('All 39SD Disbursements'!$F:$F,AP61,'All 39SD Disbursements'!$G:$G)</f>
        <v>0</v>
      </c>
      <c r="AR61" s="150" t="str">
        <f t="shared" ref="AR61" si="1394">$B61&amp;AS$1</f>
        <v>6420344986</v>
      </c>
      <c r="AS61" s="150">
        <f>SUMIF('All 39SD Disbursements'!$F:$F,AR61,'All 39SD Disbursements'!$G:$G)</f>
        <v>0</v>
      </c>
      <c r="AT61" s="150" t="str">
        <f t="shared" ref="AT61" si="1395">$B61&amp;AU$1</f>
        <v>6420345017</v>
      </c>
      <c r="AU61" s="150">
        <f>SUMIF('All 39SD Disbursements'!$F:$F,AT61,'All 39SD Disbursements'!$G:$G)</f>
        <v>0</v>
      </c>
      <c r="AV61" s="150" t="str">
        <f t="shared" ref="AV61" si="1396">$B61&amp;AW$1</f>
        <v>6420345047</v>
      </c>
      <c r="AW61" s="150">
        <f>SUMIF('All 39SD Disbursements'!$F:$F,AV61,'All 39SD Disbursements'!$G:$G)</f>
        <v>0</v>
      </c>
      <c r="AX61" s="150" t="str">
        <f t="shared" ref="AX61" si="1397">$B61&amp;AY$1</f>
        <v>6420345078</v>
      </c>
      <c r="AY61" s="150">
        <f>SUMIF('All 39SD Disbursements'!$F:$F,AX61,'All 39SD Disbursements'!$G:$G)</f>
        <v>0</v>
      </c>
      <c r="AZ61" s="150" t="str">
        <f t="shared" ref="AZ61" si="1398">$B61&amp;BA$1</f>
        <v>6420345108</v>
      </c>
      <c r="BA61" s="150">
        <f>SUMIF('All 39SD Disbursements'!$F:$F,AZ61,'All 39SD Disbursements'!$G:$G)</f>
        <v>0</v>
      </c>
      <c r="BB61" s="150" t="str">
        <f t="shared" ref="BB61" si="1399">$B61&amp;BC$1</f>
        <v>6420345139</v>
      </c>
      <c r="BC61" s="150">
        <f>SUMIF('All 39SD Disbursements'!$F:$F,BB61,'All 39SD Disbursements'!$G:$G)</f>
        <v>0</v>
      </c>
      <c r="BD61" s="150" t="str">
        <f t="shared" ref="BD61" si="1400">$B61&amp;BE$1</f>
        <v>6420345170</v>
      </c>
      <c r="BE61" s="150">
        <f>SUMIF('All 39SD Disbursements'!$F:$F,BD61,'All 39SD Disbursements'!$G:$G)</f>
        <v>0</v>
      </c>
      <c r="BF61" s="150" t="str">
        <f t="shared" ref="BF61" si="1401">$B61&amp;BG$1</f>
        <v>6420345200</v>
      </c>
      <c r="BG61" s="150">
        <f>SUMIF('All 39SD Disbursements'!$F:$F,BF61,'All 39SD Disbursements'!$G:$G)</f>
        <v>0</v>
      </c>
      <c r="BH61" s="150" t="str">
        <f t="shared" ref="BH61" si="1402">$B61&amp;BI$1</f>
        <v>6420345231</v>
      </c>
      <c r="BI61" s="150">
        <f>SUMIF('All 39SD Disbursements'!$F:$F,BH61,'All 39SD Disbursements'!$G:$G)</f>
        <v>0</v>
      </c>
      <c r="BJ61" s="150" t="str">
        <f t="shared" ref="BJ61" si="1403">$B61&amp;BK$1</f>
        <v>6420345261</v>
      </c>
      <c r="BK61" s="150">
        <f>SUMIF('All 39SD Disbursements'!$F:$F,BJ61,'All 39SD Disbursements'!$G:$G)</f>
        <v>0</v>
      </c>
      <c r="BL61" s="150">
        <f t="shared" si="27"/>
        <v>0</v>
      </c>
      <c r="BM61" s="150">
        <f t="shared" si="774"/>
        <v>25434</v>
      </c>
      <c r="BN61" s="151">
        <f t="shared" si="29"/>
        <v>25434</v>
      </c>
    </row>
    <row r="62" spans="1:67" s="147" customFormat="1" x14ac:dyDescent="0.2">
      <c r="A62" s="152" t="s">
        <v>54</v>
      </c>
      <c r="B62" s="153" t="s">
        <v>173</v>
      </c>
      <c r="C62" s="152" t="s">
        <v>174</v>
      </c>
      <c r="D62" s="154">
        <f>VLOOKUP(B62,'21-22 Allocation'!A:C,3,FALSE)</f>
        <v>10921</v>
      </c>
      <c r="E62" s="154">
        <v>0</v>
      </c>
      <c r="F62" s="154">
        <f t="shared" si="0"/>
        <v>10921</v>
      </c>
      <c r="G62" s="154">
        <f>-SUMIF('All 39SD Disbursements'!A:A,Recon!A:A,'All 39SD Disbursements'!G:G)</f>
        <v>-9064</v>
      </c>
      <c r="H62" s="154" t="str">
        <f t="shared" si="1"/>
        <v>6420544440</v>
      </c>
      <c r="I62" s="154">
        <f>SUMIF('All 39SD Disbursements'!$F:$F,H62,'All 39SD Disbursements'!$G:$G)</f>
        <v>0</v>
      </c>
      <c r="J62" s="154" t="str">
        <f t="shared" si="1"/>
        <v>6420544470</v>
      </c>
      <c r="K62" s="154">
        <f>SUMIF('All 39SD Disbursements'!$F:$F,J62,'All 39SD Disbursements'!$G:$G)</f>
        <v>0</v>
      </c>
      <c r="L62" s="154" t="str">
        <f t="shared" ref="L62" si="1404">$B62&amp;M$1</f>
        <v>6420544501</v>
      </c>
      <c r="M62" s="154">
        <f>SUMIF('All 39SD Disbursements'!$F:$F,L62,'All 39SD Disbursements'!$G:$G)</f>
        <v>0</v>
      </c>
      <c r="N62" s="154" t="str">
        <f t="shared" ref="N62" si="1405">$B62&amp;O$1</f>
        <v>6420544531</v>
      </c>
      <c r="O62" s="154">
        <f>SUMIF('All 39SD Disbursements'!$F:$F,N62,'All 39SD Disbursements'!$G:$G)</f>
        <v>0</v>
      </c>
      <c r="P62" s="154" t="str">
        <f t="shared" si="4"/>
        <v>6420544562</v>
      </c>
      <c r="Q62" s="154">
        <f>SUMIF('All 39SD Disbursements'!$F:$F,P62,'All 39SD Disbursements'!$G:$G)</f>
        <v>0</v>
      </c>
      <c r="R62" s="154" t="str">
        <f t="shared" ref="R62" si="1406">$B62&amp;S$1</f>
        <v>6420544593</v>
      </c>
      <c r="S62" s="154">
        <f>SUMIF('All 39SD Disbursements'!$F:$F,R62,'All 39SD Disbursements'!$G:$G)</f>
        <v>0</v>
      </c>
      <c r="T62" s="154" t="str">
        <f t="shared" ref="T62" si="1407">$B62&amp;U$1</f>
        <v>6420544621</v>
      </c>
      <c r="U62" s="154">
        <f>SUMIF('All 39SD Disbursements'!$F:$F,T62,'All 39SD Disbursements'!$G:$G)</f>
        <v>0</v>
      </c>
      <c r="V62" s="154" t="str">
        <f t="shared" ref="V62" si="1408">$B62&amp;W$1</f>
        <v>6420544652</v>
      </c>
      <c r="W62" s="154">
        <f>SUMIF('All 39SD Disbursements'!$F:$F,V62,'All 39SD Disbursements'!$G:$G)</f>
        <v>0</v>
      </c>
      <c r="X62" s="154" t="str">
        <f t="shared" ref="X62" si="1409">$B62&amp;Y$1</f>
        <v>6420544682</v>
      </c>
      <c r="Y62" s="154">
        <f>SUMIF('All 39SD Disbursements'!$F:$F,X62,'All 39SD Disbursements'!$G:$G)</f>
        <v>9064</v>
      </c>
      <c r="Z62" s="154" t="str">
        <f t="shared" ref="Z62" si="1410">$B62&amp;AA$1</f>
        <v>6420544713</v>
      </c>
      <c r="AA62" s="154">
        <f>SUMIF('All 39SD Disbursements'!$F:$F,Z62,'All 39SD Disbursements'!$G:$G)</f>
        <v>0</v>
      </c>
      <c r="AB62" s="154" t="str">
        <f t="shared" ref="AB62" si="1411">$B62&amp;AC$1</f>
        <v>6420544743</v>
      </c>
      <c r="AC62" s="154">
        <f>SUMIF('All 39SD Disbursements'!$F:$F,AB62,'All 39SD Disbursements'!$G:$G)</f>
        <v>0</v>
      </c>
      <c r="AD62" s="154" t="str">
        <f t="shared" ref="AD62" si="1412">$B62&amp;AE$1</f>
        <v>6420544774</v>
      </c>
      <c r="AE62" s="154">
        <f>SUMIF('All 39SD Disbursements'!$F:$F,AD62,'All 39SD Disbursements'!$G:$G)</f>
        <v>0</v>
      </c>
      <c r="AF62" s="154" t="str">
        <f t="shared" ref="AF62" si="1413">$B62&amp;AG$1</f>
        <v>6420544805</v>
      </c>
      <c r="AG62" s="154">
        <f>SUMIF('All 39SD Disbursements'!$F:$F,AF62,'All 39SD Disbursements'!$G:$G)</f>
        <v>0</v>
      </c>
      <c r="AH62" s="154" t="str">
        <f t="shared" ref="AH62" si="1414">$B62&amp;AI$1</f>
        <v>6420544835</v>
      </c>
      <c r="AI62" s="154">
        <f>SUMIF('All 39SD Disbursements'!$F:$F,AH62,'All 39SD Disbursements'!$G:$G)</f>
        <v>0</v>
      </c>
      <c r="AJ62" s="154" t="str">
        <f t="shared" ref="AJ62" si="1415">$B62&amp;AK$1</f>
        <v>6420544866</v>
      </c>
      <c r="AK62" s="154">
        <f>SUMIF('All 39SD Disbursements'!$F:$F,AJ62,'All 39SD Disbursements'!$G:$G)</f>
        <v>0</v>
      </c>
      <c r="AL62" s="154" t="str">
        <f t="shared" ref="AL62:AN62" si="1416">$B62&amp;AM$1</f>
        <v>6420544896</v>
      </c>
      <c r="AM62" s="154">
        <f>SUMIF('All 39SD Disbursements'!$F:$F,AL62,'All 39SD Disbursements'!$G:$G)</f>
        <v>0</v>
      </c>
      <c r="AN62" s="154" t="str">
        <f t="shared" si="1416"/>
        <v>6420544927</v>
      </c>
      <c r="AO62" s="154">
        <f>SUMIF('All 39SD Disbursements'!$F:$F,AN62,'All 39SD Disbursements'!$G:$G)</f>
        <v>0</v>
      </c>
      <c r="AP62" s="154" t="str">
        <f t="shared" ref="AP62" si="1417">$B62&amp;AQ$1</f>
        <v>6420544958</v>
      </c>
      <c r="AQ62" s="154">
        <f>SUMIF('All 39SD Disbursements'!$F:$F,AP62,'All 39SD Disbursements'!$G:$G)</f>
        <v>0</v>
      </c>
      <c r="AR62" s="154" t="str">
        <f t="shared" ref="AR62" si="1418">$B62&amp;AS$1</f>
        <v>6420544986</v>
      </c>
      <c r="AS62" s="154">
        <f>SUMIF('All 39SD Disbursements'!$F:$F,AR62,'All 39SD Disbursements'!$G:$G)</f>
        <v>0</v>
      </c>
      <c r="AT62" s="154" t="str">
        <f t="shared" ref="AT62" si="1419">$B62&amp;AU$1</f>
        <v>6420545017</v>
      </c>
      <c r="AU62" s="154">
        <f>SUMIF('All 39SD Disbursements'!$F:$F,AT62,'All 39SD Disbursements'!$G:$G)</f>
        <v>0</v>
      </c>
      <c r="AV62" s="154" t="str">
        <f t="shared" ref="AV62" si="1420">$B62&amp;AW$1</f>
        <v>6420545047</v>
      </c>
      <c r="AW62" s="154">
        <f>SUMIF('All 39SD Disbursements'!$F:$F,AV62,'All 39SD Disbursements'!$G:$G)</f>
        <v>0</v>
      </c>
      <c r="AX62" s="154" t="str">
        <f t="shared" ref="AX62" si="1421">$B62&amp;AY$1</f>
        <v>6420545078</v>
      </c>
      <c r="AY62" s="154">
        <f>SUMIF('All 39SD Disbursements'!$F:$F,AX62,'All 39SD Disbursements'!$G:$G)</f>
        <v>0</v>
      </c>
      <c r="AZ62" s="154" t="str">
        <f t="shared" ref="AZ62" si="1422">$B62&amp;BA$1</f>
        <v>6420545108</v>
      </c>
      <c r="BA62" s="154">
        <f>SUMIF('All 39SD Disbursements'!$F:$F,AZ62,'All 39SD Disbursements'!$G:$G)</f>
        <v>0</v>
      </c>
      <c r="BB62" s="154" t="str">
        <f t="shared" ref="BB62" si="1423">$B62&amp;BC$1</f>
        <v>6420545139</v>
      </c>
      <c r="BC62" s="154">
        <f>SUMIF('All 39SD Disbursements'!$F:$F,BB62,'All 39SD Disbursements'!$G:$G)</f>
        <v>0</v>
      </c>
      <c r="BD62" s="154" t="str">
        <f t="shared" ref="BD62" si="1424">$B62&amp;BE$1</f>
        <v>6420545170</v>
      </c>
      <c r="BE62" s="154">
        <f>SUMIF('All 39SD Disbursements'!$F:$F,BD62,'All 39SD Disbursements'!$G:$G)</f>
        <v>0</v>
      </c>
      <c r="BF62" s="154" t="str">
        <f t="shared" ref="BF62" si="1425">$B62&amp;BG$1</f>
        <v>6420545200</v>
      </c>
      <c r="BG62" s="154">
        <f>SUMIF('All 39SD Disbursements'!$F:$F,BF62,'All 39SD Disbursements'!$G:$G)</f>
        <v>0</v>
      </c>
      <c r="BH62" s="154" t="str">
        <f t="shared" ref="BH62" si="1426">$B62&amp;BI$1</f>
        <v>6420545231</v>
      </c>
      <c r="BI62" s="154">
        <f>SUMIF('All 39SD Disbursements'!$F:$F,BH62,'All 39SD Disbursements'!$G:$G)</f>
        <v>0</v>
      </c>
      <c r="BJ62" s="154" t="str">
        <f t="shared" ref="BJ62" si="1427">$B62&amp;BK$1</f>
        <v>6420545261</v>
      </c>
      <c r="BK62" s="154">
        <f>SUMIF('All 39SD Disbursements'!$F:$F,BJ62,'All 39SD Disbursements'!$G:$G)</f>
        <v>0</v>
      </c>
      <c r="BL62" s="154">
        <f t="shared" si="27"/>
        <v>9064</v>
      </c>
      <c r="BM62" s="154">
        <f t="shared" si="774"/>
        <v>1857</v>
      </c>
      <c r="BN62" s="154">
        <f t="shared" si="29"/>
        <v>1857</v>
      </c>
      <c r="BO62" s="143"/>
    </row>
    <row r="63" spans="1:67" x14ac:dyDescent="0.2">
      <c r="A63" s="148" t="s">
        <v>44</v>
      </c>
      <c r="B63" s="149" t="s">
        <v>175</v>
      </c>
      <c r="C63" s="148" t="s">
        <v>176</v>
      </c>
      <c r="D63" s="150">
        <f>VLOOKUP(B63,'21-22 Allocation'!A:C,3,FALSE)</f>
        <v>3288</v>
      </c>
      <c r="E63" s="150">
        <v>0</v>
      </c>
      <c r="F63" s="150">
        <f t="shared" si="0"/>
        <v>3288</v>
      </c>
      <c r="G63" s="150">
        <f>-SUMIF('All 39SD Disbursements'!A:A,Recon!A:A,'All 39SD Disbursements'!G:G)</f>
        <v>-3288</v>
      </c>
      <c r="H63" s="150" t="str">
        <f t="shared" si="1"/>
        <v>6421344440</v>
      </c>
      <c r="I63" s="150">
        <f>SUMIF('All 39SD Disbursements'!$F:$F,H63,'All 39SD Disbursements'!$G:$G)</f>
        <v>0</v>
      </c>
      <c r="J63" s="150" t="str">
        <f t="shared" si="1"/>
        <v>6421344470</v>
      </c>
      <c r="K63" s="150">
        <f>SUMIF('All 39SD Disbursements'!$F:$F,J63,'All 39SD Disbursements'!$G:$G)</f>
        <v>0</v>
      </c>
      <c r="L63" s="150" t="str">
        <f t="shared" ref="L63" si="1428">$B63&amp;M$1</f>
        <v>6421344501</v>
      </c>
      <c r="M63" s="150">
        <f>SUMIF('All 39SD Disbursements'!$F:$F,L63,'All 39SD Disbursements'!$G:$G)</f>
        <v>0</v>
      </c>
      <c r="N63" s="150" t="str">
        <f t="shared" ref="N63" si="1429">$B63&amp;O$1</f>
        <v>6421344531</v>
      </c>
      <c r="O63" s="150">
        <f>SUMIF('All 39SD Disbursements'!$F:$F,N63,'All 39SD Disbursements'!$G:$G)</f>
        <v>0</v>
      </c>
      <c r="P63" s="150" t="str">
        <f t="shared" si="4"/>
        <v>6421344562</v>
      </c>
      <c r="Q63" s="150">
        <f>SUMIF('All 39SD Disbursements'!$F:$F,P63,'All 39SD Disbursements'!$G:$G)</f>
        <v>0</v>
      </c>
      <c r="R63" s="150" t="str">
        <f t="shared" ref="R63" si="1430">$B63&amp;S$1</f>
        <v>6421344593</v>
      </c>
      <c r="S63" s="150">
        <f>SUMIF('All 39SD Disbursements'!$F:$F,R63,'All 39SD Disbursements'!$G:$G)</f>
        <v>0</v>
      </c>
      <c r="T63" s="150" t="str">
        <f t="shared" ref="T63" si="1431">$B63&amp;U$1</f>
        <v>6421344621</v>
      </c>
      <c r="U63" s="150">
        <f>SUMIF('All 39SD Disbursements'!$F:$F,T63,'All 39SD Disbursements'!$G:$G)</f>
        <v>0</v>
      </c>
      <c r="V63" s="150" t="str">
        <f t="shared" ref="V63" si="1432">$B63&amp;W$1</f>
        <v>6421344652</v>
      </c>
      <c r="W63" s="150">
        <f>SUMIF('All 39SD Disbursements'!$F:$F,V63,'All 39SD Disbursements'!$G:$G)</f>
        <v>0</v>
      </c>
      <c r="X63" s="150" t="str">
        <f t="shared" ref="X63" si="1433">$B63&amp;Y$1</f>
        <v>6421344682</v>
      </c>
      <c r="Y63" s="150">
        <f>SUMIF('All 39SD Disbursements'!$F:$F,X63,'All 39SD Disbursements'!$G:$G)</f>
        <v>3288</v>
      </c>
      <c r="Z63" s="150" t="str">
        <f t="shared" ref="Z63" si="1434">$B63&amp;AA$1</f>
        <v>6421344713</v>
      </c>
      <c r="AA63" s="150">
        <f>SUMIF('All 39SD Disbursements'!$F:$F,Z63,'All 39SD Disbursements'!$G:$G)</f>
        <v>0</v>
      </c>
      <c r="AB63" s="150" t="str">
        <f t="shared" ref="AB63" si="1435">$B63&amp;AC$1</f>
        <v>6421344743</v>
      </c>
      <c r="AC63" s="150">
        <f>SUMIF('All 39SD Disbursements'!$F:$F,AB63,'All 39SD Disbursements'!$G:$G)</f>
        <v>0</v>
      </c>
      <c r="AD63" s="150" t="str">
        <f t="shared" ref="AD63" si="1436">$B63&amp;AE$1</f>
        <v>6421344774</v>
      </c>
      <c r="AE63" s="150">
        <f>SUMIF('All 39SD Disbursements'!$F:$F,AD63,'All 39SD Disbursements'!$G:$G)</f>
        <v>0</v>
      </c>
      <c r="AF63" s="150" t="str">
        <f t="shared" ref="AF63" si="1437">$B63&amp;AG$1</f>
        <v>6421344805</v>
      </c>
      <c r="AG63" s="150">
        <f>SUMIF('All 39SD Disbursements'!$F:$F,AF63,'All 39SD Disbursements'!$G:$G)</f>
        <v>0</v>
      </c>
      <c r="AH63" s="150" t="str">
        <f t="shared" ref="AH63" si="1438">$B63&amp;AI$1</f>
        <v>6421344835</v>
      </c>
      <c r="AI63" s="150">
        <f>SUMIF('All 39SD Disbursements'!$F:$F,AH63,'All 39SD Disbursements'!$G:$G)</f>
        <v>0</v>
      </c>
      <c r="AJ63" s="150" t="str">
        <f t="shared" ref="AJ63" si="1439">$B63&amp;AK$1</f>
        <v>6421344866</v>
      </c>
      <c r="AK63" s="150">
        <f>SUMIF('All 39SD Disbursements'!$F:$F,AJ63,'All 39SD Disbursements'!$G:$G)</f>
        <v>0</v>
      </c>
      <c r="AL63" s="150" t="str">
        <f t="shared" ref="AL63:AN63" si="1440">$B63&amp;AM$1</f>
        <v>6421344896</v>
      </c>
      <c r="AM63" s="150">
        <f>SUMIF('All 39SD Disbursements'!$F:$F,AL63,'All 39SD Disbursements'!$G:$G)</f>
        <v>0</v>
      </c>
      <c r="AN63" s="150" t="str">
        <f t="shared" si="1440"/>
        <v>6421344927</v>
      </c>
      <c r="AO63" s="150">
        <f>SUMIF('All 39SD Disbursements'!$F:$F,AN63,'All 39SD Disbursements'!$G:$G)</f>
        <v>0</v>
      </c>
      <c r="AP63" s="150" t="str">
        <f t="shared" ref="AP63" si="1441">$B63&amp;AQ$1</f>
        <v>6421344958</v>
      </c>
      <c r="AQ63" s="150">
        <f>SUMIF('All 39SD Disbursements'!$F:$F,AP63,'All 39SD Disbursements'!$G:$G)</f>
        <v>0</v>
      </c>
      <c r="AR63" s="150" t="str">
        <f t="shared" ref="AR63" si="1442">$B63&amp;AS$1</f>
        <v>6421344986</v>
      </c>
      <c r="AS63" s="150">
        <f>SUMIF('All 39SD Disbursements'!$F:$F,AR63,'All 39SD Disbursements'!$G:$G)</f>
        <v>0</v>
      </c>
      <c r="AT63" s="150" t="str">
        <f t="shared" ref="AT63" si="1443">$B63&amp;AU$1</f>
        <v>6421345017</v>
      </c>
      <c r="AU63" s="150">
        <f>SUMIF('All 39SD Disbursements'!$F:$F,AT63,'All 39SD Disbursements'!$G:$G)</f>
        <v>0</v>
      </c>
      <c r="AV63" s="150" t="str">
        <f t="shared" ref="AV63" si="1444">$B63&amp;AW$1</f>
        <v>6421345047</v>
      </c>
      <c r="AW63" s="150">
        <f>SUMIF('All 39SD Disbursements'!$F:$F,AV63,'All 39SD Disbursements'!$G:$G)</f>
        <v>0</v>
      </c>
      <c r="AX63" s="150" t="str">
        <f t="shared" ref="AX63" si="1445">$B63&amp;AY$1</f>
        <v>6421345078</v>
      </c>
      <c r="AY63" s="150">
        <f>SUMIF('All 39SD Disbursements'!$F:$F,AX63,'All 39SD Disbursements'!$G:$G)</f>
        <v>0</v>
      </c>
      <c r="AZ63" s="150" t="str">
        <f t="shared" ref="AZ63" si="1446">$B63&amp;BA$1</f>
        <v>6421345108</v>
      </c>
      <c r="BA63" s="150">
        <f>SUMIF('All 39SD Disbursements'!$F:$F,AZ63,'All 39SD Disbursements'!$G:$G)</f>
        <v>0</v>
      </c>
      <c r="BB63" s="150" t="str">
        <f t="shared" ref="BB63" si="1447">$B63&amp;BC$1</f>
        <v>6421345139</v>
      </c>
      <c r="BC63" s="150">
        <f>SUMIF('All 39SD Disbursements'!$F:$F,BB63,'All 39SD Disbursements'!$G:$G)</f>
        <v>0</v>
      </c>
      <c r="BD63" s="150" t="str">
        <f t="shared" ref="BD63" si="1448">$B63&amp;BE$1</f>
        <v>6421345170</v>
      </c>
      <c r="BE63" s="150">
        <f>SUMIF('All 39SD Disbursements'!$F:$F,BD63,'All 39SD Disbursements'!$G:$G)</f>
        <v>0</v>
      </c>
      <c r="BF63" s="150" t="str">
        <f t="shared" ref="BF63" si="1449">$B63&amp;BG$1</f>
        <v>6421345200</v>
      </c>
      <c r="BG63" s="150">
        <f>SUMIF('All 39SD Disbursements'!$F:$F,BF63,'All 39SD Disbursements'!$G:$G)</f>
        <v>0</v>
      </c>
      <c r="BH63" s="150" t="str">
        <f t="shared" ref="BH63" si="1450">$B63&amp;BI$1</f>
        <v>6421345231</v>
      </c>
      <c r="BI63" s="150">
        <f>SUMIF('All 39SD Disbursements'!$F:$F,BH63,'All 39SD Disbursements'!$G:$G)</f>
        <v>0</v>
      </c>
      <c r="BJ63" s="150" t="str">
        <f t="shared" ref="BJ63" si="1451">$B63&amp;BK$1</f>
        <v>6421345261</v>
      </c>
      <c r="BK63" s="150">
        <f>SUMIF('All 39SD Disbursements'!$F:$F,BJ63,'All 39SD Disbursements'!$G:$G)</f>
        <v>0</v>
      </c>
      <c r="BL63" s="150">
        <f t="shared" si="27"/>
        <v>3288</v>
      </c>
      <c r="BM63" s="150">
        <f t="shared" si="774"/>
        <v>0</v>
      </c>
      <c r="BN63" s="151">
        <f t="shared" si="29"/>
        <v>0</v>
      </c>
    </row>
    <row r="64" spans="1:67" s="147" customFormat="1" x14ac:dyDescent="0.2">
      <c r="A64" s="156" t="s">
        <v>3319</v>
      </c>
      <c r="B64" s="157" t="s">
        <v>3317</v>
      </c>
      <c r="C64" s="152" t="s">
        <v>3318</v>
      </c>
      <c r="D64" s="154">
        <f>VLOOKUP(B64,'21-22 Allocation'!A:C,3,FALSE)</f>
        <v>17519</v>
      </c>
      <c r="E64" s="154">
        <v>0</v>
      </c>
      <c r="F64" s="154">
        <f t="shared" si="0"/>
        <v>17519</v>
      </c>
      <c r="G64" s="154">
        <f>-SUMIF('All 39SD Disbursements'!A:A,Recon!A:A,'All 39SD Disbursements'!G:G)</f>
        <v>0</v>
      </c>
      <c r="H64" s="154" t="str">
        <f t="shared" si="1"/>
        <v>6423344440</v>
      </c>
      <c r="I64" s="154">
        <f>SUMIF('All 39SD Disbursements'!$F:$F,H64,'All 39SD Disbursements'!$G:$G)</f>
        <v>0</v>
      </c>
      <c r="J64" s="154" t="str">
        <f t="shared" si="1"/>
        <v>6423344470</v>
      </c>
      <c r="K64" s="154">
        <f>SUMIF('All 39SD Disbursements'!$F:$F,J64,'All 39SD Disbursements'!$G:$G)</f>
        <v>0</v>
      </c>
      <c r="L64" s="154" t="str">
        <f t="shared" ref="L64" si="1452">$B64&amp;M$1</f>
        <v>6423344501</v>
      </c>
      <c r="M64" s="154">
        <f>SUMIF('All 39SD Disbursements'!$F:$F,L64,'All 39SD Disbursements'!$G:$G)</f>
        <v>0</v>
      </c>
      <c r="N64" s="154" t="str">
        <f t="shared" ref="N64" si="1453">$B64&amp;O$1</f>
        <v>6423344531</v>
      </c>
      <c r="O64" s="154">
        <f>SUMIF('All 39SD Disbursements'!$F:$F,N64,'All 39SD Disbursements'!$G:$G)</f>
        <v>0</v>
      </c>
      <c r="P64" s="154" t="str">
        <f t="shared" si="4"/>
        <v>6423344562</v>
      </c>
      <c r="Q64" s="154">
        <f>SUMIF('All 39SD Disbursements'!$F:$F,P64,'All 39SD Disbursements'!$G:$G)</f>
        <v>0</v>
      </c>
      <c r="R64" s="154" t="str">
        <f t="shared" ref="R64" si="1454">$B64&amp;S$1</f>
        <v>6423344593</v>
      </c>
      <c r="S64" s="154">
        <f>SUMIF('All 39SD Disbursements'!$F:$F,R64,'All 39SD Disbursements'!$G:$G)</f>
        <v>0</v>
      </c>
      <c r="T64" s="154" t="str">
        <f t="shared" ref="T64" si="1455">$B64&amp;U$1</f>
        <v>6423344621</v>
      </c>
      <c r="U64" s="154">
        <f>SUMIF('All 39SD Disbursements'!$F:$F,T64,'All 39SD Disbursements'!$G:$G)</f>
        <v>0</v>
      </c>
      <c r="V64" s="154" t="str">
        <f t="shared" ref="V64" si="1456">$B64&amp;W$1</f>
        <v>6423344652</v>
      </c>
      <c r="W64" s="154">
        <f>SUMIF('All 39SD Disbursements'!$F:$F,V64,'All 39SD Disbursements'!$G:$G)</f>
        <v>0</v>
      </c>
      <c r="X64" s="154" t="str">
        <f t="shared" ref="X64" si="1457">$B64&amp;Y$1</f>
        <v>6423344682</v>
      </c>
      <c r="Y64" s="154">
        <f>SUMIF('All 39SD Disbursements'!$F:$F,X64,'All 39SD Disbursements'!$G:$G)</f>
        <v>0</v>
      </c>
      <c r="Z64" s="154" t="str">
        <f t="shared" ref="Z64" si="1458">$B64&amp;AA$1</f>
        <v>6423344713</v>
      </c>
      <c r="AA64" s="154">
        <f>SUMIF('All 39SD Disbursements'!$F:$F,Z64,'All 39SD Disbursements'!$G:$G)</f>
        <v>0</v>
      </c>
      <c r="AB64" s="154" t="str">
        <f t="shared" ref="AB64" si="1459">$B64&amp;AC$1</f>
        <v>6423344743</v>
      </c>
      <c r="AC64" s="154">
        <f>SUMIF('All 39SD Disbursements'!$F:$F,AB64,'All 39SD Disbursements'!$G:$G)</f>
        <v>0</v>
      </c>
      <c r="AD64" s="154" t="str">
        <f t="shared" ref="AD64" si="1460">$B64&amp;AE$1</f>
        <v>6423344774</v>
      </c>
      <c r="AE64" s="154">
        <f>SUMIF('All 39SD Disbursements'!$F:$F,AD64,'All 39SD Disbursements'!$G:$G)</f>
        <v>0</v>
      </c>
      <c r="AF64" s="154" t="str">
        <f t="shared" ref="AF64" si="1461">$B64&amp;AG$1</f>
        <v>6423344805</v>
      </c>
      <c r="AG64" s="154">
        <f>SUMIF('All 39SD Disbursements'!$F:$F,AF64,'All 39SD Disbursements'!$G:$G)</f>
        <v>0</v>
      </c>
      <c r="AH64" s="154" t="str">
        <f t="shared" ref="AH64" si="1462">$B64&amp;AI$1</f>
        <v>6423344835</v>
      </c>
      <c r="AI64" s="154">
        <f>SUMIF('All 39SD Disbursements'!$F:$F,AH64,'All 39SD Disbursements'!$G:$G)</f>
        <v>0</v>
      </c>
      <c r="AJ64" s="154" t="str">
        <f t="shared" ref="AJ64" si="1463">$B64&amp;AK$1</f>
        <v>6423344866</v>
      </c>
      <c r="AK64" s="154">
        <f>SUMIF('All 39SD Disbursements'!$F:$F,AJ64,'All 39SD Disbursements'!$G:$G)</f>
        <v>0</v>
      </c>
      <c r="AL64" s="154" t="str">
        <f t="shared" ref="AL64:AN64" si="1464">$B64&amp;AM$1</f>
        <v>6423344896</v>
      </c>
      <c r="AM64" s="154">
        <f>SUMIF('All 39SD Disbursements'!$F:$F,AL64,'All 39SD Disbursements'!$G:$G)</f>
        <v>0</v>
      </c>
      <c r="AN64" s="154" t="str">
        <f t="shared" si="1464"/>
        <v>6423344927</v>
      </c>
      <c r="AO64" s="154">
        <f>SUMIF('All 39SD Disbursements'!$F:$F,AN64,'All 39SD Disbursements'!$G:$G)</f>
        <v>0</v>
      </c>
      <c r="AP64" s="154" t="str">
        <f t="shared" ref="AP64" si="1465">$B64&amp;AQ$1</f>
        <v>6423344958</v>
      </c>
      <c r="AQ64" s="154">
        <f>SUMIF('All 39SD Disbursements'!$F:$F,AP64,'All 39SD Disbursements'!$G:$G)</f>
        <v>0</v>
      </c>
      <c r="AR64" s="154" t="str">
        <f t="shared" ref="AR64" si="1466">$B64&amp;AS$1</f>
        <v>6423344986</v>
      </c>
      <c r="AS64" s="154">
        <f>SUMIF('All 39SD Disbursements'!$F:$F,AR64,'All 39SD Disbursements'!$G:$G)</f>
        <v>0</v>
      </c>
      <c r="AT64" s="154" t="str">
        <f t="shared" ref="AT64" si="1467">$B64&amp;AU$1</f>
        <v>6423345017</v>
      </c>
      <c r="AU64" s="154">
        <f>SUMIF('All 39SD Disbursements'!$F:$F,AT64,'All 39SD Disbursements'!$G:$G)</f>
        <v>0</v>
      </c>
      <c r="AV64" s="154" t="str">
        <f t="shared" ref="AV64" si="1468">$B64&amp;AW$1</f>
        <v>6423345047</v>
      </c>
      <c r="AW64" s="154">
        <f>SUMIF('All 39SD Disbursements'!$F:$F,AV64,'All 39SD Disbursements'!$G:$G)</f>
        <v>0</v>
      </c>
      <c r="AX64" s="154" t="str">
        <f t="shared" ref="AX64" si="1469">$B64&amp;AY$1</f>
        <v>6423345078</v>
      </c>
      <c r="AY64" s="154">
        <f>SUMIF('All 39SD Disbursements'!$F:$F,AX64,'All 39SD Disbursements'!$G:$G)</f>
        <v>0</v>
      </c>
      <c r="AZ64" s="154" t="str">
        <f t="shared" ref="AZ64" si="1470">$B64&amp;BA$1</f>
        <v>6423345108</v>
      </c>
      <c r="BA64" s="154">
        <f>SUMIF('All 39SD Disbursements'!$F:$F,AZ64,'All 39SD Disbursements'!$G:$G)</f>
        <v>0</v>
      </c>
      <c r="BB64" s="154" t="str">
        <f t="shared" ref="BB64" si="1471">$B64&amp;BC$1</f>
        <v>6423345139</v>
      </c>
      <c r="BC64" s="154">
        <f>SUMIF('All 39SD Disbursements'!$F:$F,BB64,'All 39SD Disbursements'!$G:$G)</f>
        <v>0</v>
      </c>
      <c r="BD64" s="154" t="str">
        <f t="shared" ref="BD64" si="1472">$B64&amp;BE$1</f>
        <v>6423345170</v>
      </c>
      <c r="BE64" s="154">
        <f>SUMIF('All 39SD Disbursements'!$F:$F,BD64,'All 39SD Disbursements'!$G:$G)</f>
        <v>0</v>
      </c>
      <c r="BF64" s="154" t="str">
        <f t="shared" ref="BF64" si="1473">$B64&amp;BG$1</f>
        <v>6423345200</v>
      </c>
      <c r="BG64" s="154">
        <f>SUMIF('All 39SD Disbursements'!$F:$F,BF64,'All 39SD Disbursements'!$G:$G)</f>
        <v>0</v>
      </c>
      <c r="BH64" s="154" t="str">
        <f t="shared" ref="BH64" si="1474">$B64&amp;BI$1</f>
        <v>6423345231</v>
      </c>
      <c r="BI64" s="154">
        <f>SUMIF('All 39SD Disbursements'!$F:$F,BH64,'All 39SD Disbursements'!$G:$G)</f>
        <v>0</v>
      </c>
      <c r="BJ64" s="154" t="str">
        <f t="shared" ref="BJ64" si="1475">$B64&amp;BK$1</f>
        <v>6423345261</v>
      </c>
      <c r="BK64" s="154">
        <f>SUMIF('All 39SD Disbursements'!$F:$F,BJ64,'All 39SD Disbursements'!$G:$G)</f>
        <v>0</v>
      </c>
      <c r="BL64" s="154">
        <f t="shared" si="27"/>
        <v>0</v>
      </c>
      <c r="BM64" s="154">
        <f t="shared" si="774"/>
        <v>17519</v>
      </c>
      <c r="BN64" s="154">
        <f t="shared" si="29"/>
        <v>17519</v>
      </c>
      <c r="BO64" s="143"/>
    </row>
    <row r="65" spans="1:67" x14ac:dyDescent="0.2">
      <c r="A65" s="148" t="s">
        <v>60</v>
      </c>
      <c r="B65" s="149" t="s">
        <v>60</v>
      </c>
      <c r="C65" s="148" t="s">
        <v>2</v>
      </c>
      <c r="D65" s="150">
        <f>VLOOKUP(B65,'21-22 Allocation'!A:C,3,FALSE)</f>
        <v>59974</v>
      </c>
      <c r="E65" s="150">
        <v>0</v>
      </c>
      <c r="F65" s="150">
        <f t="shared" si="0"/>
        <v>59974</v>
      </c>
      <c r="G65" s="150">
        <f>-SUMIF('All 39SD Disbursements'!A:A,Recon!A:A,'All 39SD Disbursements'!G:G)</f>
        <v>0</v>
      </c>
      <c r="H65" s="150" t="str">
        <f t="shared" si="1"/>
        <v>8001044440</v>
      </c>
      <c r="I65" s="150">
        <f>SUMIF('All 39SD Disbursements'!$F:$F,H65,'All 39SD Disbursements'!$G:$G)</f>
        <v>0</v>
      </c>
      <c r="J65" s="150" t="str">
        <f t="shared" si="1"/>
        <v>8001044470</v>
      </c>
      <c r="K65" s="150">
        <f>SUMIF('All 39SD Disbursements'!$F:$F,J65,'All 39SD Disbursements'!$G:$G)</f>
        <v>0</v>
      </c>
      <c r="L65" s="150" t="str">
        <f t="shared" ref="L65" si="1476">$B65&amp;M$1</f>
        <v>8001044501</v>
      </c>
      <c r="M65" s="150">
        <f>SUMIF('All 39SD Disbursements'!$F:$F,L65,'All 39SD Disbursements'!$G:$G)</f>
        <v>0</v>
      </c>
      <c r="N65" s="150" t="str">
        <f t="shared" ref="N65" si="1477">$B65&amp;O$1</f>
        <v>8001044531</v>
      </c>
      <c r="O65" s="150">
        <f>SUMIF('All 39SD Disbursements'!$F:$F,N65,'All 39SD Disbursements'!$G:$G)</f>
        <v>0</v>
      </c>
      <c r="P65" s="150" t="str">
        <f t="shared" si="4"/>
        <v>8001044562</v>
      </c>
      <c r="Q65" s="150">
        <f>SUMIF('All 39SD Disbursements'!$F:$F,P65,'All 39SD Disbursements'!$G:$G)</f>
        <v>0</v>
      </c>
      <c r="R65" s="150" t="str">
        <f t="shared" ref="R65" si="1478">$B65&amp;S$1</f>
        <v>8001044593</v>
      </c>
      <c r="S65" s="150">
        <f>SUMIF('All 39SD Disbursements'!$F:$F,R65,'All 39SD Disbursements'!$G:$G)</f>
        <v>0</v>
      </c>
      <c r="T65" s="150" t="str">
        <f t="shared" ref="T65" si="1479">$B65&amp;U$1</f>
        <v>8001044621</v>
      </c>
      <c r="U65" s="150">
        <f>SUMIF('All 39SD Disbursements'!$F:$F,T65,'All 39SD Disbursements'!$G:$G)</f>
        <v>0</v>
      </c>
      <c r="V65" s="150" t="str">
        <f t="shared" ref="V65" si="1480">$B65&amp;W$1</f>
        <v>8001044652</v>
      </c>
      <c r="W65" s="150">
        <f>SUMIF('All 39SD Disbursements'!$F:$F,V65,'All 39SD Disbursements'!$G:$G)</f>
        <v>0</v>
      </c>
      <c r="X65" s="150" t="str">
        <f t="shared" ref="X65" si="1481">$B65&amp;Y$1</f>
        <v>8001044682</v>
      </c>
      <c r="Y65" s="150">
        <f>SUMIF('All 39SD Disbursements'!$F:$F,X65,'All 39SD Disbursements'!$G:$G)</f>
        <v>0</v>
      </c>
      <c r="Z65" s="150" t="str">
        <f t="shared" ref="Z65" si="1482">$B65&amp;AA$1</f>
        <v>8001044713</v>
      </c>
      <c r="AA65" s="150">
        <f>SUMIF('All 39SD Disbursements'!$F:$F,Z65,'All 39SD Disbursements'!$G:$G)</f>
        <v>0</v>
      </c>
      <c r="AB65" s="150" t="str">
        <f t="shared" ref="AB65" si="1483">$B65&amp;AC$1</f>
        <v>8001044743</v>
      </c>
      <c r="AC65" s="150">
        <f>SUMIF('All 39SD Disbursements'!$F:$F,AB65,'All 39SD Disbursements'!$G:$G)</f>
        <v>0</v>
      </c>
      <c r="AD65" s="150" t="str">
        <f t="shared" ref="AD65" si="1484">$B65&amp;AE$1</f>
        <v>8001044774</v>
      </c>
      <c r="AE65" s="150">
        <f>SUMIF('All 39SD Disbursements'!$F:$F,AD65,'All 39SD Disbursements'!$G:$G)</f>
        <v>0</v>
      </c>
      <c r="AF65" s="150" t="str">
        <f t="shared" ref="AF65" si="1485">$B65&amp;AG$1</f>
        <v>8001044805</v>
      </c>
      <c r="AG65" s="150">
        <f>SUMIF('All 39SD Disbursements'!$F:$F,AF65,'All 39SD Disbursements'!$G:$G)</f>
        <v>0</v>
      </c>
      <c r="AH65" s="150" t="str">
        <f t="shared" ref="AH65" si="1486">$B65&amp;AI$1</f>
        <v>8001044835</v>
      </c>
      <c r="AI65" s="150">
        <f>SUMIF('All 39SD Disbursements'!$F:$F,AH65,'All 39SD Disbursements'!$G:$G)</f>
        <v>0</v>
      </c>
      <c r="AJ65" s="150" t="str">
        <f t="shared" ref="AJ65" si="1487">$B65&amp;AK$1</f>
        <v>8001044866</v>
      </c>
      <c r="AK65" s="150">
        <f>SUMIF('All 39SD Disbursements'!$F:$F,AJ65,'All 39SD Disbursements'!$G:$G)</f>
        <v>0</v>
      </c>
      <c r="AL65" s="150" t="str">
        <f t="shared" ref="AL65:AN65" si="1488">$B65&amp;AM$1</f>
        <v>8001044896</v>
      </c>
      <c r="AM65" s="150">
        <f>SUMIF('All 39SD Disbursements'!$F:$F,AL65,'All 39SD Disbursements'!$G:$G)</f>
        <v>0</v>
      </c>
      <c r="AN65" s="150" t="str">
        <f t="shared" si="1488"/>
        <v>8001044927</v>
      </c>
      <c r="AO65" s="150">
        <f>SUMIF('All 39SD Disbursements'!$F:$F,AN65,'All 39SD Disbursements'!$G:$G)</f>
        <v>0</v>
      </c>
      <c r="AP65" s="150" t="str">
        <f t="shared" ref="AP65" si="1489">$B65&amp;AQ$1</f>
        <v>8001044958</v>
      </c>
      <c r="AQ65" s="150">
        <f>SUMIF('All 39SD Disbursements'!$F:$F,AP65,'All 39SD Disbursements'!$G:$G)</f>
        <v>0</v>
      </c>
      <c r="AR65" s="150" t="str">
        <f t="shared" ref="AR65" si="1490">$B65&amp;AS$1</f>
        <v>8001044986</v>
      </c>
      <c r="AS65" s="150">
        <f>SUMIF('All 39SD Disbursements'!$F:$F,AR65,'All 39SD Disbursements'!$G:$G)</f>
        <v>0</v>
      </c>
      <c r="AT65" s="150" t="str">
        <f t="shared" ref="AT65" si="1491">$B65&amp;AU$1</f>
        <v>8001045017</v>
      </c>
      <c r="AU65" s="150">
        <f>SUMIF('All 39SD Disbursements'!$F:$F,AT65,'All 39SD Disbursements'!$G:$G)</f>
        <v>0</v>
      </c>
      <c r="AV65" s="150" t="str">
        <f t="shared" ref="AV65" si="1492">$B65&amp;AW$1</f>
        <v>8001045047</v>
      </c>
      <c r="AW65" s="150">
        <f>SUMIF('All 39SD Disbursements'!$F:$F,AV65,'All 39SD Disbursements'!$G:$G)</f>
        <v>0</v>
      </c>
      <c r="AX65" s="150" t="str">
        <f t="shared" ref="AX65" si="1493">$B65&amp;AY$1</f>
        <v>8001045078</v>
      </c>
      <c r="AY65" s="150">
        <f>SUMIF('All 39SD Disbursements'!$F:$F,AX65,'All 39SD Disbursements'!$G:$G)</f>
        <v>0</v>
      </c>
      <c r="AZ65" s="150" t="str">
        <f t="shared" ref="AZ65" si="1494">$B65&amp;BA$1</f>
        <v>8001045108</v>
      </c>
      <c r="BA65" s="150">
        <f>SUMIF('All 39SD Disbursements'!$F:$F,AZ65,'All 39SD Disbursements'!$G:$G)</f>
        <v>0</v>
      </c>
      <c r="BB65" s="150" t="str">
        <f t="shared" ref="BB65" si="1495">$B65&amp;BC$1</f>
        <v>8001045139</v>
      </c>
      <c r="BC65" s="150">
        <f>SUMIF('All 39SD Disbursements'!$F:$F,BB65,'All 39SD Disbursements'!$G:$G)</f>
        <v>0</v>
      </c>
      <c r="BD65" s="150" t="str">
        <f t="shared" ref="BD65" si="1496">$B65&amp;BE$1</f>
        <v>8001045170</v>
      </c>
      <c r="BE65" s="150">
        <f>SUMIF('All 39SD Disbursements'!$F:$F,BD65,'All 39SD Disbursements'!$G:$G)</f>
        <v>0</v>
      </c>
      <c r="BF65" s="150" t="str">
        <f t="shared" ref="BF65" si="1497">$B65&amp;BG$1</f>
        <v>8001045200</v>
      </c>
      <c r="BG65" s="150">
        <f>SUMIF('All 39SD Disbursements'!$F:$F,BF65,'All 39SD Disbursements'!$G:$G)</f>
        <v>0</v>
      </c>
      <c r="BH65" s="150" t="str">
        <f t="shared" ref="BH65" si="1498">$B65&amp;BI$1</f>
        <v>8001045231</v>
      </c>
      <c r="BI65" s="150">
        <f>SUMIF('All 39SD Disbursements'!$F:$F,BH65,'All 39SD Disbursements'!$G:$G)</f>
        <v>0</v>
      </c>
      <c r="BJ65" s="150" t="str">
        <f t="shared" ref="BJ65" si="1499">$B65&amp;BK$1</f>
        <v>8001045261</v>
      </c>
      <c r="BK65" s="150">
        <f>SUMIF('All 39SD Disbursements'!$F:$F,BJ65,'All 39SD Disbursements'!$G:$G)</f>
        <v>0</v>
      </c>
      <c r="BL65" s="150">
        <f t="shared" si="27"/>
        <v>0</v>
      </c>
      <c r="BM65" s="150">
        <f>D65-BL65</f>
        <v>59974</v>
      </c>
      <c r="BN65" s="151">
        <f t="shared" si="29"/>
        <v>59974</v>
      </c>
    </row>
    <row r="66" spans="1:67" s="147" customFormat="1" x14ac:dyDescent="0.2">
      <c r="A66" s="152" t="s">
        <v>62</v>
      </c>
      <c r="B66" s="153" t="s">
        <v>62</v>
      </c>
      <c r="C66" s="152" t="s">
        <v>179</v>
      </c>
      <c r="D66" s="154">
        <f>VLOOKUP(B66,'21-22 Allocation'!A:C,3,FALSE)</f>
        <v>474</v>
      </c>
      <c r="E66" s="154">
        <v>0</v>
      </c>
      <c r="F66" s="154">
        <f t="shared" si="0"/>
        <v>474</v>
      </c>
      <c r="G66" s="154">
        <f>-SUMIF('All 39SD Disbursements'!A:A,Recon!A:A,'All 39SD Disbursements'!G:G)</f>
        <v>0</v>
      </c>
      <c r="H66" s="154" t="str">
        <f t="shared" si="1"/>
        <v>6605044440</v>
      </c>
      <c r="I66" s="154">
        <f>SUMIF('All 39SD Disbursements'!$F:$F,H66,'All 39SD Disbursements'!$G:$G)</f>
        <v>0</v>
      </c>
      <c r="J66" s="154" t="str">
        <f t="shared" si="1"/>
        <v>6605044470</v>
      </c>
      <c r="K66" s="154">
        <f>SUMIF('All 39SD Disbursements'!$F:$F,J66,'All 39SD Disbursements'!$G:$G)</f>
        <v>614</v>
      </c>
      <c r="L66" s="154" t="str">
        <f t="shared" ref="L66" si="1500">$B66&amp;M$1</f>
        <v>6605044501</v>
      </c>
      <c r="M66" s="154">
        <f>SUMIF('All 39SD Disbursements'!$F:$F,L66,'All 39SD Disbursements'!$G:$G)</f>
        <v>-614</v>
      </c>
      <c r="N66" s="154" t="str">
        <f t="shared" ref="N66" si="1501">$B66&amp;O$1</f>
        <v>6605044531</v>
      </c>
      <c r="O66" s="154">
        <f>SUMIF('All 39SD Disbursements'!$F:$F,N66,'All 39SD Disbursements'!$G:$G)</f>
        <v>0</v>
      </c>
      <c r="P66" s="154" t="str">
        <f t="shared" si="4"/>
        <v>6605044562</v>
      </c>
      <c r="Q66" s="154">
        <f>SUMIF('All 39SD Disbursements'!$F:$F,P66,'All 39SD Disbursements'!$G:$G)</f>
        <v>0</v>
      </c>
      <c r="R66" s="154" t="str">
        <f t="shared" ref="R66" si="1502">$B66&amp;S$1</f>
        <v>6605044593</v>
      </c>
      <c r="S66" s="154">
        <f>SUMIF('All 39SD Disbursements'!$F:$F,R66,'All 39SD Disbursements'!$G:$G)</f>
        <v>0</v>
      </c>
      <c r="T66" s="154" t="str">
        <f t="shared" ref="T66" si="1503">$B66&amp;U$1</f>
        <v>6605044621</v>
      </c>
      <c r="U66" s="154">
        <f>SUMIF('All 39SD Disbursements'!$F:$F,T66,'All 39SD Disbursements'!$G:$G)</f>
        <v>0</v>
      </c>
      <c r="V66" s="154" t="str">
        <f t="shared" ref="V66" si="1504">$B66&amp;W$1</f>
        <v>6605044652</v>
      </c>
      <c r="W66" s="154">
        <f>SUMIF('All 39SD Disbursements'!$F:$F,V66,'All 39SD Disbursements'!$G:$G)</f>
        <v>0</v>
      </c>
      <c r="X66" s="154" t="str">
        <f t="shared" ref="X66" si="1505">$B66&amp;Y$1</f>
        <v>6605044682</v>
      </c>
      <c r="Y66" s="154">
        <f>SUMIF('All 39SD Disbursements'!$F:$F,X66,'All 39SD Disbursements'!$G:$G)</f>
        <v>0</v>
      </c>
      <c r="Z66" s="154" t="str">
        <f t="shared" ref="Z66" si="1506">$B66&amp;AA$1</f>
        <v>6605044713</v>
      </c>
      <c r="AA66" s="154">
        <f>SUMIF('All 39SD Disbursements'!$F:$F,Z66,'All 39SD Disbursements'!$G:$G)</f>
        <v>0</v>
      </c>
      <c r="AB66" s="154" t="str">
        <f t="shared" ref="AB66" si="1507">$B66&amp;AC$1</f>
        <v>6605044743</v>
      </c>
      <c r="AC66" s="154">
        <f>SUMIF('All 39SD Disbursements'!$F:$F,AB66,'All 39SD Disbursements'!$G:$G)</f>
        <v>0</v>
      </c>
      <c r="AD66" s="154" t="str">
        <f t="shared" ref="AD66" si="1508">$B66&amp;AE$1</f>
        <v>6605044774</v>
      </c>
      <c r="AE66" s="154">
        <f>SUMIF('All 39SD Disbursements'!$F:$F,AD66,'All 39SD Disbursements'!$G:$G)</f>
        <v>0</v>
      </c>
      <c r="AF66" s="154" t="str">
        <f t="shared" ref="AF66" si="1509">$B66&amp;AG$1</f>
        <v>6605044805</v>
      </c>
      <c r="AG66" s="154">
        <f>SUMIF('All 39SD Disbursements'!$F:$F,AF66,'All 39SD Disbursements'!$G:$G)</f>
        <v>0</v>
      </c>
      <c r="AH66" s="154" t="str">
        <f t="shared" ref="AH66" si="1510">$B66&amp;AI$1</f>
        <v>6605044835</v>
      </c>
      <c r="AI66" s="154">
        <f>SUMIF('All 39SD Disbursements'!$F:$F,AH66,'All 39SD Disbursements'!$G:$G)</f>
        <v>0</v>
      </c>
      <c r="AJ66" s="154" t="str">
        <f t="shared" ref="AJ66" si="1511">$B66&amp;AK$1</f>
        <v>6605044866</v>
      </c>
      <c r="AK66" s="154">
        <f>SUMIF('All 39SD Disbursements'!$F:$F,AJ66,'All 39SD Disbursements'!$G:$G)</f>
        <v>0</v>
      </c>
      <c r="AL66" s="154" t="str">
        <f t="shared" ref="AL66:AN66" si="1512">$B66&amp;AM$1</f>
        <v>6605044896</v>
      </c>
      <c r="AM66" s="154">
        <f>SUMIF('All 39SD Disbursements'!$F:$F,AL66,'All 39SD Disbursements'!$G:$G)</f>
        <v>0</v>
      </c>
      <c r="AN66" s="154" t="str">
        <f t="shared" si="1512"/>
        <v>6605044927</v>
      </c>
      <c r="AO66" s="154">
        <f>SUMIF('All 39SD Disbursements'!$F:$F,AN66,'All 39SD Disbursements'!$G:$G)</f>
        <v>0</v>
      </c>
      <c r="AP66" s="154" t="str">
        <f t="shared" ref="AP66" si="1513">$B66&amp;AQ$1</f>
        <v>6605044958</v>
      </c>
      <c r="AQ66" s="154">
        <f>SUMIF('All 39SD Disbursements'!$F:$F,AP66,'All 39SD Disbursements'!$G:$G)</f>
        <v>0</v>
      </c>
      <c r="AR66" s="154" t="str">
        <f t="shared" ref="AR66" si="1514">$B66&amp;AS$1</f>
        <v>6605044986</v>
      </c>
      <c r="AS66" s="154">
        <f>SUMIF('All 39SD Disbursements'!$F:$F,AR66,'All 39SD Disbursements'!$G:$G)</f>
        <v>0</v>
      </c>
      <c r="AT66" s="154" t="str">
        <f t="shared" ref="AT66" si="1515">$B66&amp;AU$1</f>
        <v>6605045017</v>
      </c>
      <c r="AU66" s="154">
        <f>SUMIF('All 39SD Disbursements'!$F:$F,AT66,'All 39SD Disbursements'!$G:$G)</f>
        <v>0</v>
      </c>
      <c r="AV66" s="154" t="str">
        <f t="shared" ref="AV66" si="1516">$B66&amp;AW$1</f>
        <v>6605045047</v>
      </c>
      <c r="AW66" s="154">
        <f>SUMIF('All 39SD Disbursements'!$F:$F,AV66,'All 39SD Disbursements'!$G:$G)</f>
        <v>0</v>
      </c>
      <c r="AX66" s="154" t="str">
        <f t="shared" ref="AX66" si="1517">$B66&amp;AY$1</f>
        <v>6605045078</v>
      </c>
      <c r="AY66" s="154">
        <f>SUMIF('All 39SD Disbursements'!$F:$F,AX66,'All 39SD Disbursements'!$G:$G)</f>
        <v>0</v>
      </c>
      <c r="AZ66" s="154" t="str">
        <f t="shared" ref="AZ66" si="1518">$B66&amp;BA$1</f>
        <v>6605045108</v>
      </c>
      <c r="BA66" s="154">
        <f>SUMIF('All 39SD Disbursements'!$F:$F,AZ66,'All 39SD Disbursements'!$G:$G)</f>
        <v>0</v>
      </c>
      <c r="BB66" s="154" t="str">
        <f t="shared" ref="BB66" si="1519">$B66&amp;BC$1</f>
        <v>6605045139</v>
      </c>
      <c r="BC66" s="154">
        <f>SUMIF('All 39SD Disbursements'!$F:$F,BB66,'All 39SD Disbursements'!$G:$G)</f>
        <v>0</v>
      </c>
      <c r="BD66" s="154" t="str">
        <f t="shared" ref="BD66" si="1520">$B66&amp;BE$1</f>
        <v>6605045170</v>
      </c>
      <c r="BE66" s="154">
        <f>SUMIF('All 39SD Disbursements'!$F:$F,BD66,'All 39SD Disbursements'!$G:$G)</f>
        <v>0</v>
      </c>
      <c r="BF66" s="154" t="str">
        <f t="shared" ref="BF66" si="1521">$B66&amp;BG$1</f>
        <v>6605045200</v>
      </c>
      <c r="BG66" s="154">
        <f>SUMIF('All 39SD Disbursements'!$F:$F,BF66,'All 39SD Disbursements'!$G:$G)</f>
        <v>0</v>
      </c>
      <c r="BH66" s="154" t="str">
        <f t="shared" ref="BH66" si="1522">$B66&amp;BI$1</f>
        <v>6605045231</v>
      </c>
      <c r="BI66" s="154">
        <f>SUMIF('All 39SD Disbursements'!$F:$F,BH66,'All 39SD Disbursements'!$G:$G)</f>
        <v>0</v>
      </c>
      <c r="BJ66" s="154" t="str">
        <f t="shared" ref="BJ66" si="1523">$B66&amp;BK$1</f>
        <v>6605045261</v>
      </c>
      <c r="BK66" s="154">
        <f>SUMIF('All 39SD Disbursements'!$F:$F,BJ66,'All 39SD Disbursements'!$G:$G)</f>
        <v>0</v>
      </c>
      <c r="BL66" s="154">
        <f t="shared" si="27"/>
        <v>0</v>
      </c>
      <c r="BM66" s="154">
        <f t="shared" si="774"/>
        <v>474</v>
      </c>
      <c r="BN66" s="154">
        <f t="shared" si="29"/>
        <v>474</v>
      </c>
      <c r="BO66" s="143"/>
    </row>
    <row r="67" spans="1:67" x14ac:dyDescent="0.2">
      <c r="A67" s="148" t="s">
        <v>61</v>
      </c>
      <c r="B67" s="149" t="s">
        <v>61</v>
      </c>
      <c r="C67" s="148" t="s">
        <v>180</v>
      </c>
      <c r="D67" s="150">
        <f>VLOOKUP(B67,'21-22 Allocation'!A:C,3,FALSE)</f>
        <v>0</v>
      </c>
      <c r="E67" s="150">
        <v>0</v>
      </c>
      <c r="F67" s="150">
        <f t="shared" si="0"/>
        <v>0</v>
      </c>
      <c r="G67" s="150">
        <f>-SUMIF('All 39SD Disbursements'!A:A,Recon!A:A,'All 39SD Disbursements'!G:G)</f>
        <v>0</v>
      </c>
      <c r="H67" s="150" t="str">
        <f t="shared" si="1"/>
        <v>6606044440</v>
      </c>
      <c r="I67" s="150">
        <f>SUMIF('All 39SD Disbursements'!$F:$F,H67,'All 39SD Disbursements'!$G:$G)</f>
        <v>0</v>
      </c>
      <c r="J67" s="150" t="str">
        <f t="shared" si="1"/>
        <v>6606044470</v>
      </c>
      <c r="K67" s="150">
        <f>SUMIF('All 39SD Disbursements'!$F:$F,J67,'All 39SD Disbursements'!$G:$G)</f>
        <v>0</v>
      </c>
      <c r="L67" s="150" t="str">
        <f t="shared" ref="L67" si="1524">$B67&amp;M$1</f>
        <v>6606044501</v>
      </c>
      <c r="M67" s="150">
        <f>SUMIF('All 39SD Disbursements'!$F:$F,L67,'All 39SD Disbursements'!$G:$G)</f>
        <v>0</v>
      </c>
      <c r="N67" s="150" t="str">
        <f t="shared" ref="N67" si="1525">$B67&amp;O$1</f>
        <v>6606044531</v>
      </c>
      <c r="O67" s="150">
        <f>SUMIF('All 39SD Disbursements'!$F:$F,N67,'All 39SD Disbursements'!$G:$G)</f>
        <v>0</v>
      </c>
      <c r="P67" s="150" t="str">
        <f t="shared" ref="P67:P69" si="1526">$B67&amp;Q$1</f>
        <v>6606044562</v>
      </c>
      <c r="Q67" s="150">
        <f>SUMIF('All 39SD Disbursements'!$F:$F,P67,'All 39SD Disbursements'!$G:$G)</f>
        <v>0</v>
      </c>
      <c r="R67" s="150" t="str">
        <f t="shared" ref="R67" si="1527">$B67&amp;S$1</f>
        <v>6606044593</v>
      </c>
      <c r="S67" s="150">
        <f>SUMIF('All 39SD Disbursements'!$F:$F,R67,'All 39SD Disbursements'!$G:$G)</f>
        <v>0</v>
      </c>
      <c r="T67" s="150" t="str">
        <f t="shared" ref="T67" si="1528">$B67&amp;U$1</f>
        <v>6606044621</v>
      </c>
      <c r="U67" s="150">
        <f>SUMIF('All 39SD Disbursements'!$F:$F,T67,'All 39SD Disbursements'!$G:$G)</f>
        <v>0</v>
      </c>
      <c r="V67" s="150" t="str">
        <f t="shared" ref="V67" si="1529">$B67&amp;W$1</f>
        <v>6606044652</v>
      </c>
      <c r="W67" s="150">
        <f>SUMIF('All 39SD Disbursements'!$F:$F,V67,'All 39SD Disbursements'!$G:$G)</f>
        <v>0</v>
      </c>
      <c r="X67" s="150" t="str">
        <f t="shared" ref="X67" si="1530">$B67&amp;Y$1</f>
        <v>6606044682</v>
      </c>
      <c r="Y67" s="150">
        <f>SUMIF('All 39SD Disbursements'!$F:$F,X67,'All 39SD Disbursements'!$G:$G)</f>
        <v>0</v>
      </c>
      <c r="Z67" s="150" t="str">
        <f t="shared" ref="Z67" si="1531">$B67&amp;AA$1</f>
        <v>6606044713</v>
      </c>
      <c r="AA67" s="150">
        <f>SUMIF('All 39SD Disbursements'!$F:$F,Z67,'All 39SD Disbursements'!$G:$G)</f>
        <v>0</v>
      </c>
      <c r="AB67" s="150" t="str">
        <f t="shared" ref="AB67" si="1532">$B67&amp;AC$1</f>
        <v>6606044743</v>
      </c>
      <c r="AC67" s="150">
        <f>SUMIF('All 39SD Disbursements'!$F:$F,AB67,'All 39SD Disbursements'!$G:$G)</f>
        <v>0</v>
      </c>
      <c r="AD67" s="150" t="str">
        <f t="shared" ref="AD67" si="1533">$B67&amp;AE$1</f>
        <v>6606044774</v>
      </c>
      <c r="AE67" s="150">
        <f>SUMIF('All 39SD Disbursements'!$F:$F,AD67,'All 39SD Disbursements'!$G:$G)</f>
        <v>0</v>
      </c>
      <c r="AF67" s="150" t="str">
        <f t="shared" ref="AF67" si="1534">$B67&amp;AG$1</f>
        <v>6606044805</v>
      </c>
      <c r="AG67" s="150">
        <f>SUMIF('All 39SD Disbursements'!$F:$F,AF67,'All 39SD Disbursements'!$G:$G)</f>
        <v>0</v>
      </c>
      <c r="AH67" s="150" t="str">
        <f t="shared" ref="AH67" si="1535">$B67&amp;AI$1</f>
        <v>6606044835</v>
      </c>
      <c r="AI67" s="150">
        <f>SUMIF('All 39SD Disbursements'!$F:$F,AH67,'All 39SD Disbursements'!$G:$G)</f>
        <v>0</v>
      </c>
      <c r="AJ67" s="150" t="str">
        <f t="shared" ref="AJ67" si="1536">$B67&amp;AK$1</f>
        <v>6606044866</v>
      </c>
      <c r="AK67" s="150">
        <f>SUMIF('All 39SD Disbursements'!$F:$F,AJ67,'All 39SD Disbursements'!$G:$G)</f>
        <v>0</v>
      </c>
      <c r="AL67" s="150" t="str">
        <f t="shared" ref="AL67:AN67" si="1537">$B67&amp;AM$1</f>
        <v>6606044896</v>
      </c>
      <c r="AM67" s="150">
        <f>SUMIF('All 39SD Disbursements'!$F:$F,AL67,'All 39SD Disbursements'!$G:$G)</f>
        <v>0</v>
      </c>
      <c r="AN67" s="150" t="str">
        <f t="shared" si="1537"/>
        <v>6606044927</v>
      </c>
      <c r="AO67" s="150">
        <f>SUMIF('All 39SD Disbursements'!$F:$F,AN67,'All 39SD Disbursements'!$G:$G)</f>
        <v>0</v>
      </c>
      <c r="AP67" s="150" t="str">
        <f t="shared" ref="AP67" si="1538">$B67&amp;AQ$1</f>
        <v>6606044958</v>
      </c>
      <c r="AQ67" s="150">
        <f>SUMIF('All 39SD Disbursements'!$F:$F,AP67,'All 39SD Disbursements'!$G:$G)</f>
        <v>0</v>
      </c>
      <c r="AR67" s="150" t="str">
        <f t="shared" ref="AR67" si="1539">$B67&amp;AS$1</f>
        <v>6606044986</v>
      </c>
      <c r="AS67" s="150">
        <f>SUMIF('All 39SD Disbursements'!$F:$F,AR67,'All 39SD Disbursements'!$G:$G)</f>
        <v>0</v>
      </c>
      <c r="AT67" s="150" t="str">
        <f t="shared" ref="AT67" si="1540">$B67&amp;AU$1</f>
        <v>6606045017</v>
      </c>
      <c r="AU67" s="150">
        <f>SUMIF('All 39SD Disbursements'!$F:$F,AT67,'All 39SD Disbursements'!$G:$G)</f>
        <v>0</v>
      </c>
      <c r="AV67" s="150" t="str">
        <f t="shared" ref="AV67" si="1541">$B67&amp;AW$1</f>
        <v>6606045047</v>
      </c>
      <c r="AW67" s="150">
        <f>SUMIF('All 39SD Disbursements'!$F:$F,AV67,'All 39SD Disbursements'!$G:$G)</f>
        <v>0</v>
      </c>
      <c r="AX67" s="150" t="str">
        <f t="shared" ref="AX67" si="1542">$B67&amp;AY$1</f>
        <v>6606045078</v>
      </c>
      <c r="AY67" s="150">
        <f>SUMIF('All 39SD Disbursements'!$F:$F,AX67,'All 39SD Disbursements'!$G:$G)</f>
        <v>0</v>
      </c>
      <c r="AZ67" s="150" t="str">
        <f t="shared" ref="AZ67" si="1543">$B67&amp;BA$1</f>
        <v>6606045108</v>
      </c>
      <c r="BA67" s="150">
        <f>SUMIF('All 39SD Disbursements'!$F:$F,AZ67,'All 39SD Disbursements'!$G:$G)</f>
        <v>0</v>
      </c>
      <c r="BB67" s="150" t="str">
        <f t="shared" ref="BB67" si="1544">$B67&amp;BC$1</f>
        <v>6606045139</v>
      </c>
      <c r="BC67" s="150">
        <f>SUMIF('All 39SD Disbursements'!$F:$F,BB67,'All 39SD Disbursements'!$G:$G)</f>
        <v>0</v>
      </c>
      <c r="BD67" s="150" t="str">
        <f t="shared" ref="BD67" si="1545">$B67&amp;BE$1</f>
        <v>6606045170</v>
      </c>
      <c r="BE67" s="150">
        <f>SUMIF('All 39SD Disbursements'!$F:$F,BD67,'All 39SD Disbursements'!$G:$G)</f>
        <v>0</v>
      </c>
      <c r="BF67" s="150" t="str">
        <f t="shared" ref="BF67" si="1546">$B67&amp;BG$1</f>
        <v>6606045200</v>
      </c>
      <c r="BG67" s="150">
        <f>SUMIF('All 39SD Disbursements'!$F:$F,BF67,'All 39SD Disbursements'!$G:$G)</f>
        <v>0</v>
      </c>
      <c r="BH67" s="150" t="str">
        <f t="shared" ref="BH67" si="1547">$B67&amp;BI$1</f>
        <v>6606045231</v>
      </c>
      <c r="BI67" s="150">
        <f>SUMIF('All 39SD Disbursements'!$F:$F,BH67,'All 39SD Disbursements'!$G:$G)</f>
        <v>0</v>
      </c>
      <c r="BJ67" s="150" t="str">
        <f t="shared" ref="BJ67" si="1548">$B67&amp;BK$1</f>
        <v>6606045261</v>
      </c>
      <c r="BK67" s="150">
        <f>SUMIF('All 39SD Disbursements'!$F:$F,BJ67,'All 39SD Disbursements'!$G:$G)</f>
        <v>0</v>
      </c>
      <c r="BL67" s="150">
        <f t="shared" ref="BL67:BL69" si="1549">BK67+BI67+BG67+BE67+BC67+BA67+AY67+AW67+AU67+AS67+AQ67+AO67+AM67+AK67+AI67+AG67+AE67+AC67+AA67+Y67+W67+U67+S67+Q67+O67+M67+K67+I67</f>
        <v>0</v>
      </c>
      <c r="BM67" s="150">
        <f t="shared" ref="BM67:BM69" si="1550">D67-BL67</f>
        <v>0</v>
      </c>
      <c r="BN67" s="151">
        <f t="shared" si="29"/>
        <v>0</v>
      </c>
    </row>
    <row r="68" spans="1:67" s="147" customFormat="1" x14ac:dyDescent="0.2">
      <c r="A68" s="152" t="s">
        <v>63</v>
      </c>
      <c r="B68" s="153" t="s">
        <v>63</v>
      </c>
      <c r="C68" s="152" t="s">
        <v>3</v>
      </c>
      <c r="D68" s="154">
        <f>VLOOKUP(B68,'21-22 Allocation'!A:C,3,FALSE)</f>
        <v>0</v>
      </c>
      <c r="E68" s="154">
        <v>0</v>
      </c>
      <c r="F68" s="154">
        <f t="shared" ref="F68:F69" si="1551">D68-E68</f>
        <v>0</v>
      </c>
      <c r="G68" s="154">
        <f>-SUMIF('All 39SD Disbursements'!A:A,Recon!A:A,'All 39SD Disbursements'!G:G)</f>
        <v>0</v>
      </c>
      <c r="H68" s="154" t="str">
        <f t="shared" ref="H68:J69" si="1552">$B68&amp;I$1</f>
        <v>6607044440</v>
      </c>
      <c r="I68" s="154">
        <f>SUMIF('All 39SD Disbursements'!$F:$F,H68,'All 39SD Disbursements'!$G:$G)</f>
        <v>0</v>
      </c>
      <c r="J68" s="154" t="str">
        <f t="shared" si="1552"/>
        <v>6607044470</v>
      </c>
      <c r="K68" s="154">
        <f>SUMIF('All 39SD Disbursements'!$F:$F,J68,'All 39SD Disbursements'!$G:$G)</f>
        <v>0</v>
      </c>
      <c r="L68" s="154" t="str">
        <f t="shared" ref="L68" si="1553">$B68&amp;M$1</f>
        <v>6607044501</v>
      </c>
      <c r="M68" s="154">
        <f>SUMIF('All 39SD Disbursements'!$F:$F,L68,'All 39SD Disbursements'!$G:$G)</f>
        <v>0</v>
      </c>
      <c r="N68" s="154" t="str">
        <f t="shared" ref="N68" si="1554">$B68&amp;O$1</f>
        <v>6607044531</v>
      </c>
      <c r="O68" s="154">
        <f>SUMIF('All 39SD Disbursements'!$F:$F,N68,'All 39SD Disbursements'!$G:$G)</f>
        <v>0</v>
      </c>
      <c r="P68" s="154" t="str">
        <f t="shared" si="1526"/>
        <v>6607044562</v>
      </c>
      <c r="Q68" s="154">
        <f>SUMIF('All 39SD Disbursements'!$F:$F,P68,'All 39SD Disbursements'!$G:$G)</f>
        <v>0</v>
      </c>
      <c r="R68" s="154" t="str">
        <f t="shared" ref="R68" si="1555">$B68&amp;S$1</f>
        <v>6607044593</v>
      </c>
      <c r="S68" s="154">
        <f>SUMIF('All 39SD Disbursements'!$F:$F,R68,'All 39SD Disbursements'!$G:$G)</f>
        <v>0</v>
      </c>
      <c r="T68" s="154" t="str">
        <f t="shared" ref="T68" si="1556">$B68&amp;U$1</f>
        <v>6607044621</v>
      </c>
      <c r="U68" s="154">
        <f>SUMIF('All 39SD Disbursements'!$F:$F,T68,'All 39SD Disbursements'!$G:$G)</f>
        <v>0</v>
      </c>
      <c r="V68" s="154" t="str">
        <f t="shared" ref="V68" si="1557">$B68&amp;W$1</f>
        <v>6607044652</v>
      </c>
      <c r="W68" s="154">
        <f>SUMIF('All 39SD Disbursements'!$F:$F,V68,'All 39SD Disbursements'!$G:$G)</f>
        <v>0</v>
      </c>
      <c r="X68" s="154" t="str">
        <f t="shared" ref="X68" si="1558">$B68&amp;Y$1</f>
        <v>6607044682</v>
      </c>
      <c r="Y68" s="154">
        <f>SUMIF('All 39SD Disbursements'!$F:$F,X68,'All 39SD Disbursements'!$G:$G)</f>
        <v>0</v>
      </c>
      <c r="Z68" s="154" t="str">
        <f t="shared" ref="Z68" si="1559">$B68&amp;AA$1</f>
        <v>6607044713</v>
      </c>
      <c r="AA68" s="154">
        <f>SUMIF('All 39SD Disbursements'!$F:$F,Z68,'All 39SD Disbursements'!$G:$G)</f>
        <v>0</v>
      </c>
      <c r="AB68" s="154" t="str">
        <f t="shared" ref="AB68" si="1560">$B68&amp;AC$1</f>
        <v>6607044743</v>
      </c>
      <c r="AC68" s="154">
        <f>SUMIF('All 39SD Disbursements'!$F:$F,AB68,'All 39SD Disbursements'!$G:$G)</f>
        <v>0</v>
      </c>
      <c r="AD68" s="154" t="str">
        <f t="shared" ref="AD68" si="1561">$B68&amp;AE$1</f>
        <v>6607044774</v>
      </c>
      <c r="AE68" s="154">
        <f>SUMIF('All 39SD Disbursements'!$F:$F,AD68,'All 39SD Disbursements'!$G:$G)</f>
        <v>0</v>
      </c>
      <c r="AF68" s="154" t="str">
        <f t="shared" ref="AF68" si="1562">$B68&amp;AG$1</f>
        <v>6607044805</v>
      </c>
      <c r="AG68" s="154">
        <f>SUMIF('All 39SD Disbursements'!$F:$F,AF68,'All 39SD Disbursements'!$G:$G)</f>
        <v>0</v>
      </c>
      <c r="AH68" s="154" t="str">
        <f t="shared" ref="AH68" si="1563">$B68&amp;AI$1</f>
        <v>6607044835</v>
      </c>
      <c r="AI68" s="154">
        <f>SUMIF('All 39SD Disbursements'!$F:$F,AH68,'All 39SD Disbursements'!$G:$G)</f>
        <v>0</v>
      </c>
      <c r="AJ68" s="154" t="str">
        <f t="shared" ref="AJ68" si="1564">$B68&amp;AK$1</f>
        <v>6607044866</v>
      </c>
      <c r="AK68" s="154">
        <f>SUMIF('All 39SD Disbursements'!$F:$F,AJ68,'All 39SD Disbursements'!$G:$G)</f>
        <v>0</v>
      </c>
      <c r="AL68" s="154" t="str">
        <f t="shared" ref="AL68:AN68" si="1565">$B68&amp;AM$1</f>
        <v>6607044896</v>
      </c>
      <c r="AM68" s="154">
        <f>SUMIF('All 39SD Disbursements'!$F:$F,AL68,'All 39SD Disbursements'!$G:$G)</f>
        <v>0</v>
      </c>
      <c r="AN68" s="154" t="str">
        <f t="shared" si="1565"/>
        <v>6607044927</v>
      </c>
      <c r="AO68" s="154">
        <f>SUMIF('All 39SD Disbursements'!$F:$F,AN68,'All 39SD Disbursements'!$G:$G)</f>
        <v>0</v>
      </c>
      <c r="AP68" s="154" t="str">
        <f t="shared" ref="AP68" si="1566">$B68&amp;AQ$1</f>
        <v>6607044958</v>
      </c>
      <c r="AQ68" s="154">
        <f>SUMIF('All 39SD Disbursements'!$F:$F,AP68,'All 39SD Disbursements'!$G:$G)</f>
        <v>0</v>
      </c>
      <c r="AR68" s="154" t="str">
        <f t="shared" ref="AR68" si="1567">$B68&amp;AS$1</f>
        <v>6607044986</v>
      </c>
      <c r="AS68" s="154">
        <f>SUMIF('All 39SD Disbursements'!$F:$F,AR68,'All 39SD Disbursements'!$G:$G)</f>
        <v>0</v>
      </c>
      <c r="AT68" s="154" t="str">
        <f t="shared" ref="AT68" si="1568">$B68&amp;AU$1</f>
        <v>6607045017</v>
      </c>
      <c r="AU68" s="154">
        <f>SUMIF('All 39SD Disbursements'!$F:$F,AT68,'All 39SD Disbursements'!$G:$G)</f>
        <v>0</v>
      </c>
      <c r="AV68" s="154" t="str">
        <f t="shared" ref="AV68" si="1569">$B68&amp;AW$1</f>
        <v>6607045047</v>
      </c>
      <c r="AW68" s="154">
        <f>SUMIF('All 39SD Disbursements'!$F:$F,AV68,'All 39SD Disbursements'!$G:$G)</f>
        <v>0</v>
      </c>
      <c r="AX68" s="154" t="str">
        <f t="shared" ref="AX68" si="1570">$B68&amp;AY$1</f>
        <v>6607045078</v>
      </c>
      <c r="AY68" s="154">
        <f>SUMIF('All 39SD Disbursements'!$F:$F,AX68,'All 39SD Disbursements'!$G:$G)</f>
        <v>0</v>
      </c>
      <c r="AZ68" s="154" t="str">
        <f t="shared" ref="AZ68" si="1571">$B68&amp;BA$1</f>
        <v>6607045108</v>
      </c>
      <c r="BA68" s="154">
        <f>SUMIF('All 39SD Disbursements'!$F:$F,AZ68,'All 39SD Disbursements'!$G:$G)</f>
        <v>0</v>
      </c>
      <c r="BB68" s="154" t="str">
        <f t="shared" ref="BB68" si="1572">$B68&amp;BC$1</f>
        <v>6607045139</v>
      </c>
      <c r="BC68" s="154">
        <f>SUMIF('All 39SD Disbursements'!$F:$F,BB68,'All 39SD Disbursements'!$G:$G)</f>
        <v>0</v>
      </c>
      <c r="BD68" s="154" t="str">
        <f t="shared" ref="BD68" si="1573">$B68&amp;BE$1</f>
        <v>6607045170</v>
      </c>
      <c r="BE68" s="154">
        <f>SUMIF('All 39SD Disbursements'!$F:$F,BD68,'All 39SD Disbursements'!$G:$G)</f>
        <v>0</v>
      </c>
      <c r="BF68" s="154" t="str">
        <f t="shared" ref="BF68" si="1574">$B68&amp;BG$1</f>
        <v>6607045200</v>
      </c>
      <c r="BG68" s="154">
        <f>SUMIF('All 39SD Disbursements'!$F:$F,BF68,'All 39SD Disbursements'!$G:$G)</f>
        <v>0</v>
      </c>
      <c r="BH68" s="154" t="str">
        <f t="shared" ref="BH68" si="1575">$B68&amp;BI$1</f>
        <v>6607045231</v>
      </c>
      <c r="BI68" s="154">
        <f>SUMIF('All 39SD Disbursements'!$F:$F,BH68,'All 39SD Disbursements'!$G:$G)</f>
        <v>0</v>
      </c>
      <c r="BJ68" s="154" t="str">
        <f t="shared" ref="BJ68" si="1576">$B68&amp;BK$1</f>
        <v>6607045261</v>
      </c>
      <c r="BK68" s="154">
        <f>SUMIF('All 39SD Disbursements'!$F:$F,BJ68,'All 39SD Disbursements'!$G:$G)</f>
        <v>0</v>
      </c>
      <c r="BL68" s="154">
        <f t="shared" si="1549"/>
        <v>0</v>
      </c>
      <c r="BM68" s="154">
        <f t="shared" si="1550"/>
        <v>0</v>
      </c>
      <c r="BN68" s="154">
        <f t="shared" ref="BN68:BN69" si="1577">F68-BL68</f>
        <v>0</v>
      </c>
      <c r="BO68" s="143"/>
    </row>
    <row r="69" spans="1:67" ht="13.5" thickBot="1" x14ac:dyDescent="0.25">
      <c r="A69" s="159" t="s">
        <v>64</v>
      </c>
      <c r="B69" s="160" t="s">
        <v>64</v>
      </c>
      <c r="C69" s="159" t="s">
        <v>4</v>
      </c>
      <c r="D69" s="161">
        <f>VLOOKUP(B69,'21-22 Allocation'!A:C,3,FALSE)</f>
        <v>0</v>
      </c>
      <c r="E69" s="161">
        <v>0</v>
      </c>
      <c r="F69" s="161">
        <f t="shared" si="1551"/>
        <v>0</v>
      </c>
      <c r="G69" s="161">
        <f>-SUMIF('All 39SD Disbursements'!A:A,Recon!A:A,'All 39SD Disbursements'!G:G)</f>
        <v>0</v>
      </c>
      <c r="H69" s="161" t="str">
        <f t="shared" si="1552"/>
        <v>6608044440</v>
      </c>
      <c r="I69" s="161">
        <f>SUMIF('All 39SD Disbursements'!$F:$F,H69,'All 39SD Disbursements'!$G:$G)</f>
        <v>0</v>
      </c>
      <c r="J69" s="161" t="str">
        <f t="shared" si="1552"/>
        <v>6608044470</v>
      </c>
      <c r="K69" s="161">
        <f>SUMIF('All 39SD Disbursements'!$F:$F,J69,'All 39SD Disbursements'!$G:$G)</f>
        <v>0</v>
      </c>
      <c r="L69" s="161" t="str">
        <f t="shared" ref="L69" si="1578">$B69&amp;M$1</f>
        <v>6608044501</v>
      </c>
      <c r="M69" s="161">
        <f>SUMIF('All 39SD Disbursements'!$F:$F,L69,'All 39SD Disbursements'!$G:$G)</f>
        <v>0</v>
      </c>
      <c r="N69" s="161" t="str">
        <f t="shared" ref="N69" si="1579">$B69&amp;O$1</f>
        <v>6608044531</v>
      </c>
      <c r="O69" s="161">
        <f>SUMIF('All 39SD Disbursements'!$F:$F,N69,'All 39SD Disbursements'!$G:$G)</f>
        <v>0</v>
      </c>
      <c r="P69" s="161" t="str">
        <f t="shared" si="1526"/>
        <v>6608044562</v>
      </c>
      <c r="Q69" s="161">
        <f>SUMIF('All 39SD Disbursements'!$F:$F,P69,'All 39SD Disbursements'!$G:$G)</f>
        <v>0</v>
      </c>
      <c r="R69" s="161" t="str">
        <f t="shared" ref="R69" si="1580">$B69&amp;S$1</f>
        <v>6608044593</v>
      </c>
      <c r="S69" s="161">
        <f>SUMIF('All 39SD Disbursements'!$F:$F,R69,'All 39SD Disbursements'!$G:$G)</f>
        <v>0</v>
      </c>
      <c r="T69" s="161" t="str">
        <f t="shared" ref="T69" si="1581">$B69&amp;U$1</f>
        <v>6608044621</v>
      </c>
      <c r="U69" s="161">
        <f>SUMIF('All 39SD Disbursements'!$F:$F,T69,'All 39SD Disbursements'!$G:$G)</f>
        <v>0</v>
      </c>
      <c r="V69" s="161" t="str">
        <f t="shared" ref="V69" si="1582">$B69&amp;W$1</f>
        <v>6608044652</v>
      </c>
      <c r="W69" s="161">
        <f>SUMIF('All 39SD Disbursements'!$F:$F,V69,'All 39SD Disbursements'!$G:$G)</f>
        <v>0</v>
      </c>
      <c r="X69" s="161" t="str">
        <f t="shared" ref="X69" si="1583">$B69&amp;Y$1</f>
        <v>6608044682</v>
      </c>
      <c r="Y69" s="161">
        <f>SUMIF('All 39SD Disbursements'!$F:$F,X69,'All 39SD Disbursements'!$G:$G)</f>
        <v>0</v>
      </c>
      <c r="Z69" s="161" t="str">
        <f t="shared" ref="Z69" si="1584">$B69&amp;AA$1</f>
        <v>6608044713</v>
      </c>
      <c r="AA69" s="161">
        <f>SUMIF('All 39SD Disbursements'!$F:$F,Z69,'All 39SD Disbursements'!$G:$G)</f>
        <v>0</v>
      </c>
      <c r="AB69" s="161" t="str">
        <f t="shared" ref="AB69" si="1585">$B69&amp;AC$1</f>
        <v>6608044743</v>
      </c>
      <c r="AC69" s="161">
        <f>SUMIF('All 39SD Disbursements'!$F:$F,AB69,'All 39SD Disbursements'!$G:$G)</f>
        <v>0</v>
      </c>
      <c r="AD69" s="161" t="str">
        <f t="shared" ref="AD69" si="1586">$B69&amp;AE$1</f>
        <v>6608044774</v>
      </c>
      <c r="AE69" s="161">
        <f>SUMIF('All 39SD Disbursements'!$F:$F,AD69,'All 39SD Disbursements'!$G:$G)</f>
        <v>0</v>
      </c>
      <c r="AF69" s="161" t="str">
        <f t="shared" ref="AF69" si="1587">$B69&amp;AG$1</f>
        <v>6608044805</v>
      </c>
      <c r="AG69" s="161">
        <f>SUMIF('All 39SD Disbursements'!$F:$F,AF69,'All 39SD Disbursements'!$G:$G)</f>
        <v>0</v>
      </c>
      <c r="AH69" s="161" t="str">
        <f t="shared" ref="AH69" si="1588">$B69&amp;AI$1</f>
        <v>6608044835</v>
      </c>
      <c r="AI69" s="161">
        <f>SUMIF('All 39SD Disbursements'!$F:$F,AH69,'All 39SD Disbursements'!$G:$G)</f>
        <v>0</v>
      </c>
      <c r="AJ69" s="161" t="str">
        <f t="shared" ref="AJ69" si="1589">$B69&amp;AK$1</f>
        <v>6608044866</v>
      </c>
      <c r="AK69" s="161">
        <f>SUMIF('All 39SD Disbursements'!$F:$F,AJ69,'All 39SD Disbursements'!$G:$G)</f>
        <v>0</v>
      </c>
      <c r="AL69" s="161" t="str">
        <f t="shared" ref="AL69:AN69" si="1590">$B69&amp;AM$1</f>
        <v>6608044896</v>
      </c>
      <c r="AM69" s="161">
        <f>SUMIF('All 39SD Disbursements'!$F:$F,AL69,'All 39SD Disbursements'!$G:$G)</f>
        <v>0</v>
      </c>
      <c r="AN69" s="161" t="str">
        <f t="shared" si="1590"/>
        <v>6608044927</v>
      </c>
      <c r="AO69" s="161">
        <f>SUMIF('All 39SD Disbursements'!$F:$F,AN69,'All 39SD Disbursements'!$G:$G)</f>
        <v>0</v>
      </c>
      <c r="AP69" s="161" t="str">
        <f t="shared" ref="AP69" si="1591">$B69&amp;AQ$1</f>
        <v>6608044958</v>
      </c>
      <c r="AQ69" s="161">
        <f>SUMIF('All 39SD Disbursements'!$F:$F,AP69,'All 39SD Disbursements'!$G:$G)</f>
        <v>0</v>
      </c>
      <c r="AR69" s="161" t="str">
        <f t="shared" ref="AR69" si="1592">$B69&amp;AS$1</f>
        <v>6608044986</v>
      </c>
      <c r="AS69" s="161">
        <f>SUMIF('All 39SD Disbursements'!$F:$F,AR69,'All 39SD Disbursements'!$G:$G)</f>
        <v>0</v>
      </c>
      <c r="AT69" s="161" t="str">
        <f t="shared" ref="AT69" si="1593">$B69&amp;AU$1</f>
        <v>6608045017</v>
      </c>
      <c r="AU69" s="161">
        <f>SUMIF('All 39SD Disbursements'!$F:$F,AT69,'All 39SD Disbursements'!$G:$G)</f>
        <v>0</v>
      </c>
      <c r="AV69" s="161" t="str">
        <f t="shared" ref="AV69" si="1594">$B69&amp;AW$1</f>
        <v>6608045047</v>
      </c>
      <c r="AW69" s="161">
        <f>SUMIF('All 39SD Disbursements'!$F:$F,AV69,'All 39SD Disbursements'!$G:$G)</f>
        <v>0</v>
      </c>
      <c r="AX69" s="161" t="str">
        <f t="shared" ref="AX69" si="1595">$B69&amp;AY$1</f>
        <v>6608045078</v>
      </c>
      <c r="AY69" s="161">
        <f>SUMIF('All 39SD Disbursements'!$F:$F,AX69,'All 39SD Disbursements'!$G:$G)</f>
        <v>0</v>
      </c>
      <c r="AZ69" s="161" t="str">
        <f t="shared" ref="AZ69" si="1596">$B69&amp;BA$1</f>
        <v>6608045108</v>
      </c>
      <c r="BA69" s="161">
        <f>SUMIF('All 39SD Disbursements'!$F:$F,AZ69,'All 39SD Disbursements'!$G:$G)</f>
        <v>0</v>
      </c>
      <c r="BB69" s="161" t="str">
        <f t="shared" ref="BB69" si="1597">$B69&amp;BC$1</f>
        <v>6608045139</v>
      </c>
      <c r="BC69" s="161">
        <f>SUMIF('All 39SD Disbursements'!$F:$F,BB69,'All 39SD Disbursements'!$G:$G)</f>
        <v>0</v>
      </c>
      <c r="BD69" s="161" t="str">
        <f t="shared" ref="BD69" si="1598">$B69&amp;BE$1</f>
        <v>6608045170</v>
      </c>
      <c r="BE69" s="161">
        <f>SUMIF('All 39SD Disbursements'!$F:$F,BD69,'All 39SD Disbursements'!$G:$G)</f>
        <v>0</v>
      </c>
      <c r="BF69" s="161" t="str">
        <f t="shared" ref="BF69" si="1599">$B69&amp;BG$1</f>
        <v>6608045200</v>
      </c>
      <c r="BG69" s="161">
        <f>SUMIF('All 39SD Disbursements'!$F:$F,BF69,'All 39SD Disbursements'!$G:$G)</f>
        <v>0</v>
      </c>
      <c r="BH69" s="161" t="str">
        <f t="shared" ref="BH69" si="1600">$B69&amp;BI$1</f>
        <v>6608045231</v>
      </c>
      <c r="BI69" s="161">
        <f>SUMIF('All 39SD Disbursements'!$F:$F,BH69,'All 39SD Disbursements'!$G:$G)</f>
        <v>0</v>
      </c>
      <c r="BJ69" s="161" t="str">
        <f t="shared" ref="BJ69" si="1601">$B69&amp;BK$1</f>
        <v>6608045261</v>
      </c>
      <c r="BK69" s="161">
        <f>SUMIF('All 39SD Disbursements'!$F:$F,BJ69,'All 39SD Disbursements'!$G:$G)</f>
        <v>0</v>
      </c>
      <c r="BL69" s="161">
        <f t="shared" si="1549"/>
        <v>0</v>
      </c>
      <c r="BM69" s="161">
        <f t="shared" si="1550"/>
        <v>0</v>
      </c>
      <c r="BN69" s="162">
        <f t="shared" si="1577"/>
        <v>0</v>
      </c>
    </row>
    <row r="70" spans="1:67" x14ac:dyDescent="0.2"/>
    <row r="71" spans="1:67" s="166" customFormat="1" ht="13.5" thickBot="1" x14ac:dyDescent="0.25">
      <c r="A71" s="165"/>
      <c r="C71" s="166" t="s">
        <v>182</v>
      </c>
      <c r="D71" s="167">
        <f>SUM(D2:D70)</f>
        <v>2689222</v>
      </c>
      <c r="E71" s="167">
        <f t="shared" ref="E71:BK71" si="1602">SUM(E2:E70)</f>
        <v>0</v>
      </c>
      <c r="F71" s="167">
        <f t="shared" si="1602"/>
        <v>2689222</v>
      </c>
      <c r="G71" s="167">
        <f t="shared" si="1602"/>
        <v>-408181.47</v>
      </c>
      <c r="H71" s="167">
        <f t="shared" si="1602"/>
        <v>0</v>
      </c>
      <c r="I71" s="167">
        <f t="shared" si="1602"/>
        <v>0</v>
      </c>
      <c r="J71" s="167">
        <f t="shared" si="1602"/>
        <v>0</v>
      </c>
      <c r="K71" s="167">
        <f t="shared" si="1602"/>
        <v>910</v>
      </c>
      <c r="L71" s="167">
        <f t="shared" si="1602"/>
        <v>0</v>
      </c>
      <c r="M71" s="167">
        <f t="shared" si="1602"/>
        <v>42352.77</v>
      </c>
      <c r="N71" s="167">
        <f t="shared" si="1602"/>
        <v>0</v>
      </c>
      <c r="O71" s="167">
        <f t="shared" si="1602"/>
        <v>17864.54</v>
      </c>
      <c r="P71" s="167">
        <f t="shared" si="1602"/>
        <v>0</v>
      </c>
      <c r="Q71" s="167">
        <f t="shared" si="1602"/>
        <v>39766.42</v>
      </c>
      <c r="R71" s="167">
        <f t="shared" si="1602"/>
        <v>0</v>
      </c>
      <c r="S71" s="167">
        <f t="shared" si="1602"/>
        <v>87123.82</v>
      </c>
      <c r="T71" s="167">
        <f t="shared" si="1602"/>
        <v>0</v>
      </c>
      <c r="U71" s="167">
        <f t="shared" si="1602"/>
        <v>44788.020000000004</v>
      </c>
      <c r="V71" s="167">
        <f t="shared" si="1602"/>
        <v>0</v>
      </c>
      <c r="W71" s="167">
        <f t="shared" si="1602"/>
        <v>101485.25999999998</v>
      </c>
      <c r="X71" s="167">
        <f t="shared" si="1602"/>
        <v>0</v>
      </c>
      <c r="Y71" s="167">
        <f t="shared" si="1602"/>
        <v>73890.64</v>
      </c>
      <c r="Z71" s="167">
        <f t="shared" si="1602"/>
        <v>0</v>
      </c>
      <c r="AA71" s="167">
        <f t="shared" si="1602"/>
        <v>0</v>
      </c>
      <c r="AB71" s="167">
        <f t="shared" si="1602"/>
        <v>0</v>
      </c>
      <c r="AC71" s="167">
        <f t="shared" si="1602"/>
        <v>0</v>
      </c>
      <c r="AD71" s="167">
        <f t="shared" si="1602"/>
        <v>0</v>
      </c>
      <c r="AE71" s="167">
        <f t="shared" si="1602"/>
        <v>0</v>
      </c>
      <c r="AF71" s="167">
        <f t="shared" si="1602"/>
        <v>0</v>
      </c>
      <c r="AG71" s="167">
        <f t="shared" si="1602"/>
        <v>0</v>
      </c>
      <c r="AH71" s="167">
        <f t="shared" si="1602"/>
        <v>0</v>
      </c>
      <c r="AI71" s="167">
        <f t="shared" si="1602"/>
        <v>0</v>
      </c>
      <c r="AJ71" s="167">
        <f t="shared" si="1602"/>
        <v>0</v>
      </c>
      <c r="AK71" s="167">
        <f t="shared" si="1602"/>
        <v>0</v>
      </c>
      <c r="AL71" s="167">
        <f t="shared" si="1602"/>
        <v>0</v>
      </c>
      <c r="AM71" s="167">
        <f t="shared" si="1602"/>
        <v>0</v>
      </c>
      <c r="AN71" s="167">
        <f t="shared" si="1602"/>
        <v>0</v>
      </c>
      <c r="AO71" s="167">
        <f t="shared" si="1602"/>
        <v>0</v>
      </c>
      <c r="AP71" s="167">
        <f t="shared" si="1602"/>
        <v>0</v>
      </c>
      <c r="AQ71" s="167">
        <f t="shared" si="1602"/>
        <v>0</v>
      </c>
      <c r="AR71" s="167">
        <f t="shared" si="1602"/>
        <v>0</v>
      </c>
      <c r="AS71" s="167">
        <f t="shared" si="1602"/>
        <v>0</v>
      </c>
      <c r="AT71" s="167">
        <f t="shared" si="1602"/>
        <v>0</v>
      </c>
      <c r="AU71" s="167">
        <f t="shared" si="1602"/>
        <v>0</v>
      </c>
      <c r="AV71" s="167">
        <f t="shared" si="1602"/>
        <v>0</v>
      </c>
      <c r="AW71" s="167">
        <f t="shared" si="1602"/>
        <v>0</v>
      </c>
      <c r="AX71" s="167">
        <f t="shared" si="1602"/>
        <v>0</v>
      </c>
      <c r="AY71" s="167">
        <f t="shared" si="1602"/>
        <v>0</v>
      </c>
      <c r="AZ71" s="167">
        <f t="shared" si="1602"/>
        <v>0</v>
      </c>
      <c r="BA71" s="167">
        <f t="shared" si="1602"/>
        <v>0</v>
      </c>
      <c r="BB71" s="167">
        <f t="shared" si="1602"/>
        <v>0</v>
      </c>
      <c r="BC71" s="167">
        <f t="shared" si="1602"/>
        <v>0</v>
      </c>
      <c r="BD71" s="167">
        <f t="shared" si="1602"/>
        <v>0</v>
      </c>
      <c r="BE71" s="167">
        <f t="shared" si="1602"/>
        <v>0</v>
      </c>
      <c r="BF71" s="167">
        <f t="shared" si="1602"/>
        <v>0</v>
      </c>
      <c r="BG71" s="167">
        <f t="shared" si="1602"/>
        <v>0</v>
      </c>
      <c r="BH71" s="167">
        <f t="shared" si="1602"/>
        <v>0</v>
      </c>
      <c r="BI71" s="167">
        <f t="shared" si="1602"/>
        <v>0</v>
      </c>
      <c r="BJ71" s="167">
        <f t="shared" si="1602"/>
        <v>0</v>
      </c>
      <c r="BK71" s="167">
        <f t="shared" si="1602"/>
        <v>0</v>
      </c>
      <c r="BL71" s="167">
        <f>SUM(BL2:BL70)</f>
        <v>408181.47</v>
      </c>
      <c r="BM71" s="167">
        <f>SUM(BM2:BM70)</f>
        <v>2281040.5300000003</v>
      </c>
      <c r="BN71" s="167">
        <f>SUM(BN2:BN70)</f>
        <v>2281040.5300000003</v>
      </c>
      <c r="BO71" s="168"/>
    </row>
    <row r="72" spans="1:67" s="143" customFormat="1" ht="9" customHeight="1" thickTop="1" x14ac:dyDescent="0.2"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</row>
  </sheetData>
  <sheetProtection algorithmName="SHA-512" hashValue="JSGQwuxBoKFCVnj3n4t0G8wHStOK0UmaSha/ZrYlD5rcnp/fMEMczEafY/ifdVNZcGrCiFvp1ZXrrSy8gAv/Qg==" saltValue="vviLSP/6e9pgA4bcK5bpv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topLeftCell="A4" workbookViewId="0">
      <selection activeCell="F10" sqref="F10"/>
    </sheetView>
  </sheetViews>
  <sheetFormatPr defaultColWidth="9.140625" defaultRowHeight="12.75" x14ac:dyDescent="0.2"/>
  <cols>
    <col min="1" max="1" width="15.140625" style="1" bestFit="1" customWidth="1"/>
    <col min="2" max="2" width="17.7109375" style="1" bestFit="1" customWidth="1"/>
    <col min="3" max="3" width="33" style="1" bestFit="1" customWidth="1"/>
    <col min="4" max="4" width="13.28515625" style="1" bestFit="1" customWidth="1"/>
    <col min="5" max="16384" width="9.140625" style="1"/>
  </cols>
  <sheetData>
    <row r="1" spans="1:4" x14ac:dyDescent="0.2">
      <c r="A1" s="20" t="s">
        <v>3259</v>
      </c>
      <c r="B1" s="20" t="s">
        <v>3260</v>
      </c>
    </row>
    <row r="2" spans="1:4" x14ac:dyDescent="0.2">
      <c r="A2" s="20">
        <f>SUM('DB Remaining Balances'!D:D)</f>
        <v>0</v>
      </c>
      <c r="B2" s="20">
        <f>Recon!E71</f>
        <v>0</v>
      </c>
      <c r="C2" s="1" t="s">
        <v>3261</v>
      </c>
    </row>
    <row r="3" spans="1:4" x14ac:dyDescent="0.2">
      <c r="A3" s="23">
        <f>-SUM('DB Remaining Balances'!F:F)</f>
        <v>-408181.47000000003</v>
      </c>
      <c r="B3" s="20">
        <f>Recon!G71</f>
        <v>-408181.47</v>
      </c>
      <c r="C3" s="1" t="s">
        <v>184</v>
      </c>
    </row>
    <row r="4" spans="1:4" x14ac:dyDescent="0.2">
      <c r="A4" s="21">
        <f>SUM(A2:A3)</f>
        <v>-408181.47000000003</v>
      </c>
      <c r="B4" s="21">
        <f>SUM(B2:B3)</f>
        <v>-408181.47</v>
      </c>
      <c r="C4" s="1" t="s">
        <v>3262</v>
      </c>
      <c r="D4" s="24"/>
    </row>
    <row r="5" spans="1:4" s="30" customFormat="1" x14ac:dyDescent="0.2">
      <c r="B5" s="31"/>
    </row>
    <row r="6" spans="1:4" x14ac:dyDescent="0.2">
      <c r="A6" s="21">
        <f>SUM(A5:A5)</f>
        <v>0</v>
      </c>
      <c r="B6" s="21">
        <f>SUM(B5:B5)</f>
        <v>0</v>
      </c>
    </row>
    <row r="7" spans="1:4" ht="13.5" thickBot="1" x14ac:dyDescent="0.25">
      <c r="A7" s="22">
        <f>A4+A6</f>
        <v>-408181.47000000003</v>
      </c>
      <c r="B7" s="22">
        <f>B4+B6</f>
        <v>-408181.47</v>
      </c>
      <c r="C7" s="1" t="s">
        <v>3263</v>
      </c>
    </row>
    <row r="8" spans="1:4" ht="14.25" thickTop="1" thickBot="1" x14ac:dyDescent="0.25"/>
    <row r="9" spans="1:4" ht="13.5" thickBot="1" x14ac:dyDescent="0.25">
      <c r="A9" s="24"/>
      <c r="B9" s="45">
        <f>B7-A7</f>
        <v>0</v>
      </c>
      <c r="C9" s="1" t="s">
        <v>3321</v>
      </c>
    </row>
    <row r="10" spans="1:4" ht="13.5" thickBot="1" x14ac:dyDescent="0.25">
      <c r="A10" s="24"/>
    </row>
    <row r="11" spans="1:4" ht="13.5" thickBot="1" x14ac:dyDescent="0.25">
      <c r="A11" s="46" t="s">
        <v>3322</v>
      </c>
      <c r="B11" s="47" t="s">
        <v>3323</v>
      </c>
      <c r="C11" s="47" t="s">
        <v>3324</v>
      </c>
      <c r="D11" s="48" t="s">
        <v>3325</v>
      </c>
    </row>
    <row r="12" spans="1:4" ht="13.5" customHeight="1" x14ac:dyDescent="0.2">
      <c r="A12" s="49"/>
      <c r="B12" s="50"/>
      <c r="C12" s="51"/>
      <c r="D12" s="52"/>
    </row>
    <row r="13" spans="1:4" x14ac:dyDescent="0.2">
      <c r="A13" s="53"/>
      <c r="B13" s="54"/>
      <c r="C13" s="55"/>
      <c r="D13" s="56"/>
    </row>
    <row r="14" spans="1:4" x14ac:dyDescent="0.2">
      <c r="A14" s="53"/>
      <c r="B14" s="54"/>
      <c r="C14" s="55"/>
      <c r="D14" s="56"/>
    </row>
    <row r="15" spans="1:4" x14ac:dyDescent="0.2">
      <c r="A15" s="53"/>
      <c r="B15" s="54"/>
      <c r="C15" s="55"/>
      <c r="D15" s="56"/>
    </row>
    <row r="16" spans="1:4" x14ac:dyDescent="0.2">
      <c r="A16" s="53"/>
      <c r="B16" s="54"/>
      <c r="C16" s="55"/>
      <c r="D16" s="56"/>
    </row>
    <row r="17" spans="1:4" x14ac:dyDescent="0.2">
      <c r="A17" s="53"/>
      <c r="B17" s="54"/>
      <c r="C17" s="55"/>
      <c r="D17" s="56"/>
    </row>
    <row r="18" spans="1:4" x14ac:dyDescent="0.2">
      <c r="A18" s="53"/>
      <c r="B18" s="54"/>
      <c r="C18" s="55"/>
      <c r="D18" s="56"/>
    </row>
    <row r="19" spans="1:4" ht="13.5" thickBot="1" x14ac:dyDescent="0.25">
      <c r="A19" s="57"/>
      <c r="B19" s="58"/>
      <c r="C19" s="59"/>
      <c r="D19" s="60"/>
    </row>
    <row r="20" spans="1:4" ht="13.5" thickBot="1" x14ac:dyDescent="0.25">
      <c r="B20" s="61">
        <f>SUM(A12:A19)-SUM(B12:B19)</f>
        <v>0</v>
      </c>
    </row>
    <row r="22" spans="1:4" ht="13.5" thickBot="1" x14ac:dyDescent="0.25">
      <c r="B22" s="62">
        <f>B9-B20</f>
        <v>0</v>
      </c>
      <c r="C22" s="1" t="s">
        <v>3326</v>
      </c>
    </row>
    <row r="23" spans="1:4" ht="13.5" thickTop="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5"/>
  <sheetViews>
    <sheetView topLeftCell="A55" zoomScaleNormal="100" workbookViewId="0">
      <selection activeCell="B76" sqref="B76"/>
    </sheetView>
  </sheetViews>
  <sheetFormatPr defaultRowHeight="15" x14ac:dyDescent="0.25"/>
  <cols>
    <col min="1" max="1" width="7.7109375" bestFit="1" customWidth="1"/>
    <col min="2" max="2" width="51.5703125" bestFit="1" customWidth="1"/>
    <col min="3" max="3" width="16.85546875" bestFit="1" customWidth="1"/>
  </cols>
  <sheetData>
    <row r="1" spans="1:3" x14ac:dyDescent="0.25">
      <c r="A1" s="33" t="s">
        <v>66</v>
      </c>
      <c r="B1" s="130" t="s">
        <v>67</v>
      </c>
      <c r="C1" s="41">
        <v>28106</v>
      </c>
    </row>
    <row r="2" spans="1:3" x14ac:dyDescent="0.25">
      <c r="A2" s="35" t="s">
        <v>68</v>
      </c>
      <c r="B2" s="130" t="s">
        <v>69</v>
      </c>
      <c r="C2" s="41">
        <v>113723</v>
      </c>
    </row>
    <row r="3" spans="1:3" x14ac:dyDescent="0.25">
      <c r="A3" s="36" t="s">
        <v>70</v>
      </c>
      <c r="B3" s="130" t="s">
        <v>71</v>
      </c>
      <c r="C3" s="41">
        <v>20168</v>
      </c>
    </row>
    <row r="4" spans="1:3" x14ac:dyDescent="0.25">
      <c r="A4" s="36" t="s">
        <v>72</v>
      </c>
      <c r="B4" s="130" t="s">
        <v>73</v>
      </c>
      <c r="C4" s="41">
        <v>55631</v>
      </c>
    </row>
    <row r="5" spans="1:3" x14ac:dyDescent="0.25">
      <c r="A5" s="36" t="s">
        <v>74</v>
      </c>
      <c r="B5" s="130" t="s">
        <v>75</v>
      </c>
      <c r="C5" s="41">
        <v>28967</v>
      </c>
    </row>
    <row r="6" spans="1:3" x14ac:dyDescent="0.25">
      <c r="A6" s="36" t="s">
        <v>76</v>
      </c>
      <c r="B6" s="130" t="s">
        <v>77</v>
      </c>
      <c r="C6" s="41">
        <v>8362</v>
      </c>
    </row>
    <row r="7" spans="1:3" x14ac:dyDescent="0.25">
      <c r="A7" s="36" t="s">
        <v>78</v>
      </c>
      <c r="B7" s="130" t="s">
        <v>79</v>
      </c>
      <c r="C7" s="41">
        <v>4020</v>
      </c>
    </row>
    <row r="8" spans="1:3" x14ac:dyDescent="0.25">
      <c r="A8" s="36" t="s">
        <v>80</v>
      </c>
      <c r="B8" s="130" t="s">
        <v>81</v>
      </c>
      <c r="C8" s="41">
        <v>164075</v>
      </c>
    </row>
    <row r="9" spans="1:3" x14ac:dyDescent="0.25">
      <c r="A9" s="36" t="s">
        <v>82</v>
      </c>
      <c r="B9" s="130" t="s">
        <v>83</v>
      </c>
      <c r="C9" s="41">
        <v>41036</v>
      </c>
    </row>
    <row r="10" spans="1:3" x14ac:dyDescent="0.25">
      <c r="A10" s="36" t="s">
        <v>84</v>
      </c>
      <c r="B10" s="130" t="s">
        <v>85</v>
      </c>
      <c r="C10" s="41">
        <v>127939</v>
      </c>
    </row>
    <row r="11" spans="1:3" x14ac:dyDescent="0.25">
      <c r="A11" s="36" t="s">
        <v>86</v>
      </c>
      <c r="B11" s="130" t="s">
        <v>87</v>
      </c>
      <c r="C11" s="41">
        <v>90359</v>
      </c>
    </row>
    <row r="12" spans="1:3" x14ac:dyDescent="0.25">
      <c r="A12" s="36" t="s">
        <v>88</v>
      </c>
      <c r="B12" s="130" t="s">
        <v>89</v>
      </c>
      <c r="C12" s="41">
        <v>85516</v>
      </c>
    </row>
    <row r="13" spans="1:3" x14ac:dyDescent="0.25">
      <c r="A13" s="36" t="s">
        <v>90</v>
      </c>
      <c r="B13" s="130" t="s">
        <v>91</v>
      </c>
      <c r="C13" s="41">
        <v>14548</v>
      </c>
    </row>
    <row r="14" spans="1:3" x14ac:dyDescent="0.25">
      <c r="A14" s="36" t="s">
        <v>92</v>
      </c>
      <c r="B14" s="130" t="s">
        <v>93</v>
      </c>
      <c r="C14" s="41">
        <v>297438</v>
      </c>
    </row>
    <row r="15" spans="1:3" x14ac:dyDescent="0.25">
      <c r="A15" s="36" t="s">
        <v>95</v>
      </c>
      <c r="B15" s="130" t="s">
        <v>96</v>
      </c>
      <c r="C15" s="41">
        <v>173849</v>
      </c>
    </row>
    <row r="16" spans="1:3" x14ac:dyDescent="0.25">
      <c r="A16" s="35" t="s">
        <v>1061</v>
      </c>
      <c r="B16" s="130" t="s">
        <v>94</v>
      </c>
      <c r="C16" s="41">
        <v>21031</v>
      </c>
    </row>
    <row r="17" spans="1:3" x14ac:dyDescent="0.25">
      <c r="A17" s="35" t="s">
        <v>1065</v>
      </c>
      <c r="B17" s="130" t="s">
        <v>3039</v>
      </c>
      <c r="C17" s="41">
        <v>5764</v>
      </c>
    </row>
    <row r="18" spans="1:3" x14ac:dyDescent="0.25">
      <c r="A18" s="36" t="s">
        <v>97</v>
      </c>
      <c r="B18" s="130" t="s">
        <v>98</v>
      </c>
      <c r="C18" s="41">
        <v>39096</v>
      </c>
    </row>
    <row r="19" spans="1:3" x14ac:dyDescent="0.25">
      <c r="A19" s="36" t="s">
        <v>99</v>
      </c>
      <c r="B19" s="130" t="s">
        <v>100</v>
      </c>
      <c r="C19" s="41">
        <v>27038</v>
      </c>
    </row>
    <row r="20" spans="1:3" x14ac:dyDescent="0.25">
      <c r="A20" s="36" t="s">
        <v>101</v>
      </c>
      <c r="B20" s="130" t="s">
        <v>102</v>
      </c>
      <c r="C20" s="41">
        <v>23310</v>
      </c>
    </row>
    <row r="21" spans="1:3" x14ac:dyDescent="0.25">
      <c r="A21" s="36" t="s">
        <v>103</v>
      </c>
      <c r="B21" s="130" t="s">
        <v>104</v>
      </c>
      <c r="C21" s="41">
        <v>83746</v>
      </c>
    </row>
    <row r="22" spans="1:3" x14ac:dyDescent="0.25">
      <c r="A22" s="36" t="s">
        <v>105</v>
      </c>
      <c r="B22" s="130" t="s">
        <v>106</v>
      </c>
      <c r="C22" s="41">
        <v>15078</v>
      </c>
    </row>
    <row r="23" spans="1:3" x14ac:dyDescent="0.25">
      <c r="A23" s="36" t="s">
        <v>107</v>
      </c>
      <c r="B23" s="130" t="s">
        <v>108</v>
      </c>
      <c r="C23" s="41">
        <v>69732</v>
      </c>
    </row>
    <row r="24" spans="1:3" x14ac:dyDescent="0.25">
      <c r="A24" s="36" t="s">
        <v>109</v>
      </c>
      <c r="B24" s="130" t="s">
        <v>110</v>
      </c>
      <c r="C24" s="41">
        <v>17359</v>
      </c>
    </row>
    <row r="25" spans="1:3" x14ac:dyDescent="0.25">
      <c r="A25" s="36" t="s">
        <v>111</v>
      </c>
      <c r="B25" s="130" t="s">
        <v>112</v>
      </c>
      <c r="C25" s="41">
        <v>71454</v>
      </c>
    </row>
    <row r="26" spans="1:3" x14ac:dyDescent="0.25">
      <c r="A26" s="36" t="s">
        <v>113</v>
      </c>
      <c r="B26" s="130" t="s">
        <v>114</v>
      </c>
      <c r="C26" s="41">
        <v>14348</v>
      </c>
    </row>
    <row r="27" spans="1:3" x14ac:dyDescent="0.25">
      <c r="A27" s="36" t="s">
        <v>115</v>
      </c>
      <c r="B27" s="130" t="s">
        <v>116</v>
      </c>
      <c r="C27" s="41">
        <v>10528</v>
      </c>
    </row>
    <row r="28" spans="1:3" x14ac:dyDescent="0.25">
      <c r="A28" s="36" t="s">
        <v>117</v>
      </c>
      <c r="B28" s="130" t="s">
        <v>118</v>
      </c>
      <c r="C28" s="41">
        <v>5802</v>
      </c>
    </row>
    <row r="29" spans="1:3" x14ac:dyDescent="0.25">
      <c r="A29" s="36" t="s">
        <v>119</v>
      </c>
      <c r="B29" s="130" t="s">
        <v>120</v>
      </c>
      <c r="C29" s="41">
        <v>239027</v>
      </c>
    </row>
    <row r="30" spans="1:3" x14ac:dyDescent="0.25">
      <c r="A30" s="35" t="s">
        <v>3315</v>
      </c>
      <c r="B30" s="130" t="s">
        <v>3316</v>
      </c>
      <c r="C30" s="41">
        <v>20912</v>
      </c>
    </row>
    <row r="31" spans="1:3" x14ac:dyDescent="0.25">
      <c r="A31" s="36" t="s">
        <v>121</v>
      </c>
      <c r="B31" s="130" t="s">
        <v>122</v>
      </c>
      <c r="C31" s="41">
        <v>84355</v>
      </c>
    </row>
    <row r="32" spans="1:3" x14ac:dyDescent="0.25">
      <c r="A32" s="36" t="s">
        <v>123</v>
      </c>
      <c r="B32" s="130" t="s">
        <v>124</v>
      </c>
      <c r="C32" s="41">
        <v>42568</v>
      </c>
    </row>
    <row r="33" spans="1:3" x14ac:dyDescent="0.25">
      <c r="A33" s="36" t="s">
        <v>125</v>
      </c>
      <c r="B33" s="130" t="s">
        <v>126</v>
      </c>
      <c r="C33" s="41">
        <v>3163</v>
      </c>
    </row>
    <row r="34" spans="1:3" x14ac:dyDescent="0.25">
      <c r="A34" s="36" t="s">
        <v>127</v>
      </c>
      <c r="B34" s="130" t="s">
        <v>128</v>
      </c>
      <c r="C34" s="41">
        <v>6120</v>
      </c>
    </row>
    <row r="35" spans="1:3" x14ac:dyDescent="0.25">
      <c r="A35" s="36" t="s">
        <v>129</v>
      </c>
      <c r="B35" s="130" t="s">
        <v>130</v>
      </c>
      <c r="C35" s="41">
        <v>67718</v>
      </c>
    </row>
    <row r="36" spans="1:3" x14ac:dyDescent="0.25">
      <c r="A36" s="36" t="s">
        <v>131</v>
      </c>
      <c r="B36" s="130" t="s">
        <v>132</v>
      </c>
      <c r="C36" s="41">
        <v>5923</v>
      </c>
    </row>
    <row r="37" spans="1:3" x14ac:dyDescent="0.25">
      <c r="A37" s="36" t="s">
        <v>133</v>
      </c>
      <c r="B37" s="130" t="s">
        <v>134</v>
      </c>
      <c r="C37" s="41">
        <v>18376</v>
      </c>
    </row>
    <row r="38" spans="1:3" s="2" customFormat="1" x14ac:dyDescent="0.25">
      <c r="A38" s="36" t="s">
        <v>135</v>
      </c>
      <c r="B38" s="130" t="s">
        <v>136</v>
      </c>
      <c r="C38" s="41">
        <v>10215</v>
      </c>
    </row>
    <row r="39" spans="1:3" x14ac:dyDescent="0.25">
      <c r="A39" s="35" t="s">
        <v>3311</v>
      </c>
      <c r="B39" s="130" t="s">
        <v>3312</v>
      </c>
      <c r="C39" s="41">
        <v>4728</v>
      </c>
    </row>
    <row r="40" spans="1:3" x14ac:dyDescent="0.25">
      <c r="A40" s="36" t="s">
        <v>137</v>
      </c>
      <c r="B40" s="130" t="s">
        <v>138</v>
      </c>
      <c r="C40" s="41">
        <v>52784</v>
      </c>
    </row>
    <row r="41" spans="1:3" s="2" customFormat="1" x14ac:dyDescent="0.25">
      <c r="A41" s="36" t="s">
        <v>139</v>
      </c>
      <c r="B41" s="130" t="s">
        <v>140</v>
      </c>
      <c r="C41" s="41">
        <v>30886</v>
      </c>
    </row>
    <row r="42" spans="1:3" s="2" customFormat="1" x14ac:dyDescent="0.25">
      <c r="A42" s="36" t="s">
        <v>3455</v>
      </c>
      <c r="B42" s="130" t="s">
        <v>3456</v>
      </c>
      <c r="C42" s="41">
        <v>16181</v>
      </c>
    </row>
    <row r="43" spans="1:3" x14ac:dyDescent="0.25">
      <c r="A43" s="35" t="s">
        <v>3313</v>
      </c>
      <c r="B43" s="130" t="s">
        <v>3314</v>
      </c>
      <c r="C43" s="41">
        <v>9891</v>
      </c>
    </row>
    <row r="44" spans="1:3" x14ac:dyDescent="0.25">
      <c r="A44" s="36" t="s">
        <v>141</v>
      </c>
      <c r="B44" s="130" t="s">
        <v>142</v>
      </c>
      <c r="C44" s="41">
        <v>19895</v>
      </c>
    </row>
    <row r="45" spans="1:3" x14ac:dyDescent="0.25">
      <c r="A45" s="35" t="s">
        <v>143</v>
      </c>
      <c r="B45" s="130" t="s">
        <v>144</v>
      </c>
      <c r="C45" s="41">
        <v>10287</v>
      </c>
    </row>
    <row r="46" spans="1:3" x14ac:dyDescent="0.25">
      <c r="A46" s="36" t="s">
        <v>145</v>
      </c>
      <c r="B46" s="130" t="s">
        <v>146</v>
      </c>
      <c r="C46" s="41">
        <v>72183</v>
      </c>
    </row>
    <row r="47" spans="1:3" x14ac:dyDescent="0.25">
      <c r="A47" s="36" t="s">
        <v>171</v>
      </c>
      <c r="B47" s="130" t="s">
        <v>172</v>
      </c>
      <c r="C47" s="41">
        <v>25434</v>
      </c>
    </row>
    <row r="48" spans="1:3" x14ac:dyDescent="0.25">
      <c r="A48" s="36" t="s">
        <v>147</v>
      </c>
      <c r="B48" s="130" t="s">
        <v>148</v>
      </c>
      <c r="C48" s="41">
        <v>31839</v>
      </c>
    </row>
    <row r="49" spans="1:3" x14ac:dyDescent="0.25">
      <c r="A49" s="36" t="s">
        <v>3424</v>
      </c>
      <c r="B49" s="130" t="s">
        <v>3442</v>
      </c>
      <c r="C49" s="41">
        <v>13148</v>
      </c>
    </row>
    <row r="50" spans="1:3" x14ac:dyDescent="0.25">
      <c r="A50" s="36" t="s">
        <v>151</v>
      </c>
      <c r="B50" s="130" t="s">
        <v>152</v>
      </c>
      <c r="C50" s="41">
        <v>10879</v>
      </c>
    </row>
    <row r="51" spans="1:3" x14ac:dyDescent="0.25">
      <c r="A51" s="36" t="s">
        <v>149</v>
      </c>
      <c r="B51" s="130" t="s">
        <v>150</v>
      </c>
      <c r="C51" s="41">
        <v>5049</v>
      </c>
    </row>
    <row r="52" spans="1:3" x14ac:dyDescent="0.25">
      <c r="A52" s="36" t="s">
        <v>153</v>
      </c>
      <c r="B52" s="130" t="s">
        <v>154</v>
      </c>
      <c r="C52" s="41">
        <v>15185</v>
      </c>
    </row>
    <row r="53" spans="1:3" x14ac:dyDescent="0.25">
      <c r="A53" s="36" t="s">
        <v>155</v>
      </c>
      <c r="B53" s="130" t="s">
        <v>156</v>
      </c>
      <c r="C53" s="41">
        <v>14350</v>
      </c>
    </row>
    <row r="54" spans="1:3" x14ac:dyDescent="0.25">
      <c r="A54" s="36" t="s">
        <v>157</v>
      </c>
      <c r="B54" s="130" t="s">
        <v>158</v>
      </c>
      <c r="C54" s="41">
        <v>13730</v>
      </c>
    </row>
    <row r="55" spans="1:3" x14ac:dyDescent="0.25">
      <c r="A55" s="36" t="s">
        <v>175</v>
      </c>
      <c r="B55" s="130" t="s">
        <v>176</v>
      </c>
      <c r="C55" s="41">
        <v>3288</v>
      </c>
    </row>
    <row r="56" spans="1:3" x14ac:dyDescent="0.25">
      <c r="A56" s="36" t="s">
        <v>159</v>
      </c>
      <c r="B56" s="130" t="s">
        <v>160</v>
      </c>
      <c r="C56" s="41">
        <v>24190</v>
      </c>
    </row>
    <row r="57" spans="1:3" x14ac:dyDescent="0.25">
      <c r="A57" s="36" t="s">
        <v>161</v>
      </c>
      <c r="B57" s="130" t="s">
        <v>162</v>
      </c>
      <c r="C57" s="41">
        <v>24249</v>
      </c>
    </row>
    <row r="58" spans="1:3" x14ac:dyDescent="0.25">
      <c r="A58" s="36" t="s">
        <v>163</v>
      </c>
      <c r="B58" s="130" t="s">
        <v>164</v>
      </c>
      <c r="C58" s="41">
        <v>17486</v>
      </c>
    </row>
    <row r="59" spans="1:3" x14ac:dyDescent="0.25">
      <c r="A59" s="36" t="s">
        <v>165</v>
      </c>
      <c r="B59" s="130" t="s">
        <v>166</v>
      </c>
      <c r="C59" s="41">
        <v>13563</v>
      </c>
    </row>
    <row r="60" spans="1:3" x14ac:dyDescent="0.25">
      <c r="A60" s="36" t="s">
        <v>167</v>
      </c>
      <c r="B60" s="130" t="s">
        <v>168</v>
      </c>
      <c r="C60" s="41">
        <v>9719</v>
      </c>
    </row>
    <row r="61" spans="1:3" s="2" customFormat="1" x14ac:dyDescent="0.25">
      <c r="A61" s="36" t="s">
        <v>169</v>
      </c>
      <c r="B61" s="130" t="s">
        <v>170</v>
      </c>
      <c r="C61" s="41">
        <v>4990</v>
      </c>
    </row>
    <row r="62" spans="1:3" x14ac:dyDescent="0.25">
      <c r="A62" s="35" t="s">
        <v>173</v>
      </c>
      <c r="B62" s="130" t="s">
        <v>174</v>
      </c>
      <c r="C62" s="41">
        <v>10921</v>
      </c>
    </row>
    <row r="63" spans="1:3" x14ac:dyDescent="0.25">
      <c r="A63" s="36" t="s">
        <v>3317</v>
      </c>
      <c r="B63" s="131" t="s">
        <v>3318</v>
      </c>
      <c r="C63" s="41">
        <v>17519</v>
      </c>
    </row>
    <row r="64" spans="1:3" x14ac:dyDescent="0.25">
      <c r="A64" s="36" t="s">
        <v>60</v>
      </c>
      <c r="B64" s="132" t="s">
        <v>2</v>
      </c>
      <c r="C64" s="41">
        <v>59974</v>
      </c>
    </row>
    <row r="65" spans="1:3" x14ac:dyDescent="0.25">
      <c r="A65" s="36"/>
      <c r="B65" s="38" t="s">
        <v>177</v>
      </c>
      <c r="C65" s="42">
        <f>SUM(C1:C64)</f>
        <v>2688748</v>
      </c>
    </row>
    <row r="66" spans="1:3" x14ac:dyDescent="0.25">
      <c r="A66" s="36"/>
      <c r="B66" s="39" t="s">
        <v>178</v>
      </c>
      <c r="C66" s="43"/>
    </row>
    <row r="67" spans="1:3" x14ac:dyDescent="0.25">
      <c r="A67" s="35" t="s">
        <v>62</v>
      </c>
      <c r="B67" s="34" t="s">
        <v>179</v>
      </c>
      <c r="C67" s="41">
        <v>474</v>
      </c>
    </row>
    <row r="68" spans="1:3" x14ac:dyDescent="0.25">
      <c r="A68" s="35" t="s">
        <v>61</v>
      </c>
      <c r="B68" s="34" t="s">
        <v>180</v>
      </c>
      <c r="C68" s="41">
        <v>0</v>
      </c>
    </row>
    <row r="69" spans="1:3" x14ac:dyDescent="0.25">
      <c r="A69" s="35" t="s">
        <v>63</v>
      </c>
      <c r="B69" s="34" t="s">
        <v>3</v>
      </c>
      <c r="C69" s="41">
        <v>0</v>
      </c>
    </row>
    <row r="70" spans="1:3" x14ac:dyDescent="0.25">
      <c r="A70" s="36" t="s">
        <v>64</v>
      </c>
      <c r="B70" s="37" t="s">
        <v>4</v>
      </c>
      <c r="C70" s="41">
        <v>0</v>
      </c>
    </row>
    <row r="71" spans="1:3" x14ac:dyDescent="0.25">
      <c r="A71" s="36"/>
      <c r="B71" s="38" t="s">
        <v>181</v>
      </c>
      <c r="C71" s="42">
        <f>SUM(C67:C70)</f>
        <v>474</v>
      </c>
    </row>
    <row r="72" spans="1:3" x14ac:dyDescent="0.25">
      <c r="A72" s="36"/>
      <c r="B72" s="39"/>
      <c r="C72" s="43"/>
    </row>
    <row r="73" spans="1:3" x14ac:dyDescent="0.25">
      <c r="B73" s="40" t="s">
        <v>182</v>
      </c>
      <c r="C73" s="44">
        <f>C65+C71</f>
        <v>2689222</v>
      </c>
    </row>
    <row r="74" spans="1:3" x14ac:dyDescent="0.25">
      <c r="B74" t="s">
        <v>182</v>
      </c>
      <c r="C74" s="133">
        <v>2689222</v>
      </c>
    </row>
    <row r="75" spans="1:3" x14ac:dyDescent="0.25">
      <c r="C75" s="95">
        <f>C73-C74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6"/>
  <sheetViews>
    <sheetView workbookViewId="0">
      <selection activeCell="G9" sqref="G9:H9"/>
    </sheetView>
  </sheetViews>
  <sheetFormatPr defaultColWidth="42.140625" defaultRowHeight="15" x14ac:dyDescent="0.25"/>
  <cols>
    <col min="1" max="1" width="9" style="126" bestFit="1" customWidth="1"/>
    <col min="2" max="2" width="39.42578125" style="126" bestFit="1" customWidth="1"/>
    <col min="3" max="3" width="19.7109375" style="127" bestFit="1" customWidth="1"/>
    <col min="4" max="4" width="10.85546875" style="126" bestFit="1" customWidth="1"/>
    <col min="5" max="5" width="9.7109375" style="126" bestFit="1" customWidth="1"/>
    <col min="6" max="6" width="10.85546875" style="126" bestFit="1" customWidth="1"/>
    <col min="7" max="7" width="14.28515625" style="126" bestFit="1" customWidth="1"/>
    <col min="8" max="8" width="10.85546875" style="126" bestFit="1" customWidth="1"/>
    <col min="9" max="9" width="11.85546875" style="126" bestFit="1" customWidth="1"/>
    <col min="10" max="10" width="14.140625" style="126" bestFit="1" customWidth="1"/>
    <col min="11" max="11" width="16.5703125" style="126" bestFit="1" customWidth="1"/>
    <col min="12" max="12" width="13.7109375" style="6" bestFit="1" customWidth="1"/>
    <col min="13" max="16384" width="42.140625" style="6"/>
  </cols>
  <sheetData>
    <row r="1" spans="1:14" x14ac:dyDescent="0.25">
      <c r="A1" s="102"/>
      <c r="B1" s="103"/>
      <c r="C1" s="104"/>
      <c r="D1" s="105" t="s">
        <v>3461</v>
      </c>
      <c r="E1" s="105" t="s">
        <v>3334</v>
      </c>
      <c r="F1" s="105" t="s">
        <v>3286</v>
      </c>
      <c r="G1" s="106" t="s">
        <v>3335</v>
      </c>
      <c r="H1" s="105" t="s">
        <v>3336</v>
      </c>
      <c r="I1" s="105" t="s">
        <v>3336</v>
      </c>
      <c r="J1" s="105" t="s">
        <v>3337</v>
      </c>
      <c r="K1" s="105" t="s">
        <v>3462</v>
      </c>
      <c r="L1" s="246" t="s">
        <v>3338</v>
      </c>
    </row>
    <row r="2" spans="1:14" x14ac:dyDescent="0.25">
      <c r="A2" s="102"/>
      <c r="B2" s="103"/>
      <c r="C2" s="104"/>
      <c r="D2" s="105" t="s">
        <v>183</v>
      </c>
      <c r="E2" s="105" t="s">
        <v>3339</v>
      </c>
      <c r="F2" s="105" t="s">
        <v>3340</v>
      </c>
      <c r="G2" s="106" t="s">
        <v>3341</v>
      </c>
      <c r="H2" s="105" t="s">
        <v>3342</v>
      </c>
      <c r="I2" s="105" t="s">
        <v>3343</v>
      </c>
      <c r="J2" s="105" t="s">
        <v>3344</v>
      </c>
      <c r="K2" s="105" t="s">
        <v>3448</v>
      </c>
      <c r="L2" s="246"/>
    </row>
    <row r="3" spans="1:14" x14ac:dyDescent="0.25">
      <c r="A3" s="102"/>
      <c r="B3" s="103"/>
      <c r="C3" s="104"/>
      <c r="D3" s="107"/>
      <c r="E3" s="108">
        <v>44469</v>
      </c>
      <c r="F3" s="108" t="s">
        <v>3344</v>
      </c>
      <c r="G3" s="106" t="s">
        <v>3345</v>
      </c>
      <c r="H3" s="105" t="s">
        <v>3345</v>
      </c>
      <c r="I3" s="105" t="s">
        <v>3344</v>
      </c>
      <c r="J3" s="105" t="s">
        <v>3346</v>
      </c>
      <c r="K3" s="105" t="s">
        <v>3449</v>
      </c>
      <c r="L3" s="246"/>
    </row>
    <row r="4" spans="1:14" x14ac:dyDescent="0.25">
      <c r="A4" s="109" t="s">
        <v>3347</v>
      </c>
      <c r="B4" s="110" t="s">
        <v>3306</v>
      </c>
      <c r="C4" s="111" t="s">
        <v>3348</v>
      </c>
      <c r="D4" s="247"/>
      <c r="E4" s="248"/>
      <c r="F4" s="248"/>
      <c r="G4" s="248"/>
      <c r="H4" s="248"/>
      <c r="I4" s="248"/>
      <c r="J4" s="248"/>
      <c r="K4" s="248"/>
      <c r="L4" s="248"/>
    </row>
    <row r="5" spans="1:14" x14ac:dyDescent="0.25">
      <c r="A5" s="112" t="s">
        <v>66</v>
      </c>
      <c r="B5" s="113" t="s">
        <v>3349</v>
      </c>
      <c r="C5" s="114" t="s">
        <v>3350</v>
      </c>
      <c r="D5" s="115">
        <f>VLOOKUP(A5,'21-22 Allocation'!A:C,3,FALSE)</f>
        <v>28106</v>
      </c>
      <c r="E5" s="116">
        <v>0</v>
      </c>
      <c r="F5" s="116">
        <f>SUM(D5:E5)</f>
        <v>28106</v>
      </c>
      <c r="G5" s="238">
        <v>28106</v>
      </c>
      <c r="H5" s="238">
        <v>0</v>
      </c>
      <c r="I5" s="230">
        <f>G5-H5</f>
        <v>28106</v>
      </c>
      <c r="J5" s="230">
        <f>F5-G5</f>
        <v>0</v>
      </c>
      <c r="K5" s="230">
        <f>IF(H5&gt;D5,0,D5-H5)</f>
        <v>28106</v>
      </c>
      <c r="L5" s="118">
        <f>IF(H5&gt;D5,D5,H5)</f>
        <v>0</v>
      </c>
      <c r="M5" s="6">
        <v>42101</v>
      </c>
      <c r="N5" s="236">
        <f>M5-L5</f>
        <v>42101</v>
      </c>
    </row>
    <row r="6" spans="1:14" x14ac:dyDescent="0.25">
      <c r="A6" s="112" t="s">
        <v>68</v>
      </c>
      <c r="B6" s="113" t="s">
        <v>3351</v>
      </c>
      <c r="C6" s="114" t="s">
        <v>3352</v>
      </c>
      <c r="D6" s="115">
        <f>VLOOKUP(A6,'21-22 Allocation'!A:C,3,FALSE)</f>
        <v>113723</v>
      </c>
      <c r="E6" s="116">
        <v>0</v>
      </c>
      <c r="F6" s="116">
        <f t="shared" ref="F6:F69" si="0">SUM(D6:E6)</f>
        <v>113723</v>
      </c>
      <c r="G6" s="117">
        <v>113723</v>
      </c>
      <c r="H6" s="117">
        <v>0</v>
      </c>
      <c r="I6" s="230">
        <f t="shared" ref="I6:I69" si="1">G6-H6</f>
        <v>113723</v>
      </c>
      <c r="J6" s="230">
        <f t="shared" ref="J6:J69" si="2">F6-G6</f>
        <v>0</v>
      </c>
      <c r="K6" s="230">
        <f t="shared" ref="K6:K69" si="3">IF(H6&gt;D6,0,D6-H6)</f>
        <v>113723</v>
      </c>
      <c r="L6" s="118">
        <f t="shared" ref="L6:L69" si="4">IF(H6&gt;D6,D6,H6)</f>
        <v>0</v>
      </c>
      <c r="M6" s="6">
        <v>136186</v>
      </c>
      <c r="N6" s="236">
        <f t="shared" ref="N6:N69" si="5">M6-L6</f>
        <v>136186</v>
      </c>
    </row>
    <row r="7" spans="1:14" x14ac:dyDescent="0.25">
      <c r="A7" s="119" t="s">
        <v>70</v>
      </c>
      <c r="B7" s="113" t="s">
        <v>230</v>
      </c>
      <c r="C7" s="114" t="s">
        <v>3353</v>
      </c>
      <c r="D7" s="115">
        <f>VLOOKUP(A7,'21-22 Allocation'!A:C,3,FALSE)</f>
        <v>20168</v>
      </c>
      <c r="E7" s="116">
        <v>0</v>
      </c>
      <c r="F7" s="116">
        <f t="shared" si="0"/>
        <v>20168</v>
      </c>
      <c r="G7" s="117">
        <v>20168</v>
      </c>
      <c r="H7" s="117">
        <v>16757</v>
      </c>
      <c r="I7" s="230">
        <f t="shared" si="1"/>
        <v>3411</v>
      </c>
      <c r="J7" s="230">
        <f t="shared" si="2"/>
        <v>0</v>
      </c>
      <c r="K7" s="230">
        <f t="shared" si="3"/>
        <v>3411</v>
      </c>
      <c r="L7" s="118">
        <f t="shared" si="4"/>
        <v>16757</v>
      </c>
      <c r="M7" s="6">
        <v>50818</v>
      </c>
      <c r="N7" s="236">
        <f t="shared" si="5"/>
        <v>34061</v>
      </c>
    </row>
    <row r="8" spans="1:14" x14ac:dyDescent="0.25">
      <c r="A8" s="119" t="s">
        <v>72</v>
      </c>
      <c r="B8" s="113" t="s">
        <v>3354</v>
      </c>
      <c r="C8" s="114" t="s">
        <v>3355</v>
      </c>
      <c r="D8" s="115">
        <f>VLOOKUP(A8,'21-22 Allocation'!A:C,3,FALSE)</f>
        <v>55631</v>
      </c>
      <c r="E8" s="116">
        <v>0</v>
      </c>
      <c r="F8" s="116">
        <f t="shared" si="0"/>
        <v>55631</v>
      </c>
      <c r="G8" s="117"/>
      <c r="H8" s="117"/>
      <c r="I8" s="230">
        <f t="shared" si="1"/>
        <v>0</v>
      </c>
      <c r="J8" s="230">
        <f t="shared" si="2"/>
        <v>55631</v>
      </c>
      <c r="K8" s="230">
        <f>IF(H8&gt;D8,0,D8-H8)</f>
        <v>55631</v>
      </c>
      <c r="L8" s="118">
        <f>IF(H8&gt;D8,D8,H8)</f>
        <v>0</v>
      </c>
      <c r="M8" s="6">
        <v>36572</v>
      </c>
      <c r="N8" s="236">
        <f t="shared" si="5"/>
        <v>36572</v>
      </c>
    </row>
    <row r="9" spans="1:14" x14ac:dyDescent="0.25">
      <c r="A9" s="119" t="s">
        <v>74</v>
      </c>
      <c r="B9" s="113" t="s">
        <v>3356</v>
      </c>
      <c r="C9" s="114" t="s">
        <v>3357</v>
      </c>
      <c r="D9" s="115">
        <f>VLOOKUP(A9,'21-22 Allocation'!A:C,3,FALSE)</f>
        <v>28967</v>
      </c>
      <c r="E9" s="116">
        <v>0</v>
      </c>
      <c r="F9" s="116">
        <f t="shared" si="0"/>
        <v>28967</v>
      </c>
      <c r="G9" s="245">
        <v>28967</v>
      </c>
      <c r="H9" s="245">
        <v>28967</v>
      </c>
      <c r="I9" s="230">
        <f t="shared" si="1"/>
        <v>0</v>
      </c>
      <c r="J9" s="230">
        <f t="shared" si="2"/>
        <v>0</v>
      </c>
      <c r="K9" s="230">
        <f t="shared" si="3"/>
        <v>0</v>
      </c>
      <c r="L9" s="118">
        <f t="shared" si="4"/>
        <v>28967</v>
      </c>
      <c r="M9" s="6">
        <v>57430</v>
      </c>
      <c r="N9" s="236">
        <f t="shared" si="5"/>
        <v>28463</v>
      </c>
    </row>
    <row r="10" spans="1:14" x14ac:dyDescent="0.25">
      <c r="A10" s="119" t="s">
        <v>76</v>
      </c>
      <c r="B10" s="113" t="s">
        <v>3358</v>
      </c>
      <c r="C10" s="114" t="s">
        <v>3359</v>
      </c>
      <c r="D10" s="115">
        <f>VLOOKUP(A10,'21-22 Allocation'!A:C,3,FALSE)</f>
        <v>8362</v>
      </c>
      <c r="E10" s="116">
        <v>0</v>
      </c>
      <c r="F10" s="116">
        <f t="shared" si="0"/>
        <v>8362</v>
      </c>
      <c r="G10" s="117">
        <v>8362</v>
      </c>
      <c r="H10" s="117">
        <v>8362</v>
      </c>
      <c r="I10" s="230">
        <f t="shared" si="1"/>
        <v>0</v>
      </c>
      <c r="J10" s="230">
        <f t="shared" si="2"/>
        <v>0</v>
      </c>
      <c r="K10" s="230">
        <f t="shared" si="3"/>
        <v>0</v>
      </c>
      <c r="L10" s="118">
        <f t="shared" si="4"/>
        <v>8362</v>
      </c>
      <c r="M10" s="6">
        <v>33245</v>
      </c>
      <c r="N10" s="236">
        <f t="shared" si="5"/>
        <v>24883</v>
      </c>
    </row>
    <row r="11" spans="1:14" x14ac:dyDescent="0.25">
      <c r="A11" s="119" t="s">
        <v>78</v>
      </c>
      <c r="B11" s="113" t="s">
        <v>3360</v>
      </c>
      <c r="C11" s="114" t="s">
        <v>3361</v>
      </c>
      <c r="D11" s="115">
        <f>VLOOKUP(A11,'21-22 Allocation'!A:C,3,FALSE)</f>
        <v>4020</v>
      </c>
      <c r="E11" s="116">
        <v>0</v>
      </c>
      <c r="F11" s="116">
        <f t="shared" si="0"/>
        <v>4020</v>
      </c>
      <c r="G11" s="117">
        <v>4009</v>
      </c>
      <c r="H11" s="117">
        <v>4009</v>
      </c>
      <c r="I11" s="230">
        <f t="shared" si="1"/>
        <v>0</v>
      </c>
      <c r="J11" s="230">
        <f t="shared" si="2"/>
        <v>11</v>
      </c>
      <c r="K11" s="230">
        <f t="shared" si="3"/>
        <v>11</v>
      </c>
      <c r="L11" s="118">
        <f t="shared" si="4"/>
        <v>4009</v>
      </c>
      <c r="M11" s="6">
        <v>12987</v>
      </c>
      <c r="N11" s="236">
        <f t="shared" si="5"/>
        <v>8978</v>
      </c>
    </row>
    <row r="12" spans="1:14" x14ac:dyDescent="0.25">
      <c r="A12" s="119" t="s">
        <v>80</v>
      </c>
      <c r="B12" s="113" t="s">
        <v>3362</v>
      </c>
      <c r="C12" s="114" t="s">
        <v>3363</v>
      </c>
      <c r="D12" s="115">
        <f>VLOOKUP(A12,'21-22 Allocation'!A:C,3,FALSE)</f>
        <v>164075</v>
      </c>
      <c r="E12" s="116">
        <v>0</v>
      </c>
      <c r="F12" s="116">
        <f t="shared" si="0"/>
        <v>164075</v>
      </c>
      <c r="G12" s="117">
        <v>164075</v>
      </c>
      <c r="H12" s="117">
        <v>164075</v>
      </c>
      <c r="I12" s="230">
        <f t="shared" si="1"/>
        <v>0</v>
      </c>
      <c r="J12" s="230">
        <f t="shared" si="2"/>
        <v>0</v>
      </c>
      <c r="K12" s="230">
        <f t="shared" si="3"/>
        <v>0</v>
      </c>
      <c r="L12" s="118">
        <f t="shared" si="4"/>
        <v>164075</v>
      </c>
      <c r="M12" s="6">
        <v>155542</v>
      </c>
      <c r="N12" s="236">
        <f t="shared" si="5"/>
        <v>-8533</v>
      </c>
    </row>
    <row r="13" spans="1:14" x14ac:dyDescent="0.25">
      <c r="A13" s="119" t="s">
        <v>82</v>
      </c>
      <c r="B13" s="113" t="s">
        <v>3364</v>
      </c>
      <c r="C13" s="114" t="s">
        <v>3365</v>
      </c>
      <c r="D13" s="115">
        <f>VLOOKUP(A13,'21-22 Allocation'!A:C,3,FALSE)</f>
        <v>41036</v>
      </c>
      <c r="E13" s="116">
        <v>0</v>
      </c>
      <c r="F13" s="116">
        <f t="shared" si="0"/>
        <v>41036</v>
      </c>
      <c r="G13" s="244">
        <v>40340</v>
      </c>
      <c r="H13" s="244">
        <v>15350</v>
      </c>
      <c r="I13" s="230">
        <f t="shared" si="1"/>
        <v>24990</v>
      </c>
      <c r="J13" s="230">
        <f t="shared" si="2"/>
        <v>696</v>
      </c>
      <c r="K13" s="230">
        <f t="shared" si="3"/>
        <v>25686</v>
      </c>
      <c r="L13" s="118">
        <f t="shared" si="4"/>
        <v>15350</v>
      </c>
      <c r="M13" s="6">
        <v>57022</v>
      </c>
      <c r="N13" s="236">
        <f t="shared" si="5"/>
        <v>41672</v>
      </c>
    </row>
    <row r="14" spans="1:14" x14ac:dyDescent="0.25">
      <c r="A14" s="119" t="s">
        <v>84</v>
      </c>
      <c r="B14" s="113" t="s">
        <v>3366</v>
      </c>
      <c r="C14" s="114" t="s">
        <v>3367</v>
      </c>
      <c r="D14" s="115">
        <f>VLOOKUP(A14,'21-22 Allocation'!A:C,3,FALSE)</f>
        <v>127939</v>
      </c>
      <c r="E14" s="116">
        <v>0</v>
      </c>
      <c r="F14" s="116">
        <f t="shared" si="0"/>
        <v>127939</v>
      </c>
      <c r="G14" s="117"/>
      <c r="H14" s="117"/>
      <c r="I14" s="230">
        <f t="shared" si="1"/>
        <v>0</v>
      </c>
      <c r="J14" s="230">
        <f t="shared" si="2"/>
        <v>127939</v>
      </c>
      <c r="K14" s="230">
        <f t="shared" si="3"/>
        <v>127939</v>
      </c>
      <c r="L14" s="118">
        <f t="shared" si="4"/>
        <v>0</v>
      </c>
      <c r="M14" s="6">
        <v>197914</v>
      </c>
      <c r="N14" s="236">
        <f t="shared" si="5"/>
        <v>197914</v>
      </c>
    </row>
    <row r="15" spans="1:14" x14ac:dyDescent="0.25">
      <c r="A15" s="119" t="s">
        <v>86</v>
      </c>
      <c r="B15" s="113" t="s">
        <v>3368</v>
      </c>
      <c r="C15" s="114" t="s">
        <v>3369</v>
      </c>
      <c r="D15" s="115">
        <f>VLOOKUP(A15,'21-22 Allocation'!A:C,3,FALSE)</f>
        <v>90359</v>
      </c>
      <c r="E15" s="116">
        <v>0</v>
      </c>
      <c r="F15" s="116">
        <f t="shared" si="0"/>
        <v>90359</v>
      </c>
      <c r="G15" s="245">
        <v>90359</v>
      </c>
      <c r="H15" s="245">
        <v>90359</v>
      </c>
      <c r="I15" s="230">
        <f t="shared" si="1"/>
        <v>0</v>
      </c>
      <c r="J15" s="230">
        <f t="shared" si="2"/>
        <v>0</v>
      </c>
      <c r="K15" s="230">
        <f t="shared" si="3"/>
        <v>0</v>
      </c>
      <c r="L15" s="118">
        <f t="shared" si="4"/>
        <v>90359</v>
      </c>
      <c r="M15" s="6">
        <v>33000</v>
      </c>
      <c r="N15" s="236">
        <f t="shared" si="5"/>
        <v>-57359</v>
      </c>
    </row>
    <row r="16" spans="1:14" x14ac:dyDescent="0.25">
      <c r="A16" s="120" t="s">
        <v>88</v>
      </c>
      <c r="B16" s="113" t="s">
        <v>3370</v>
      </c>
      <c r="C16" s="114" t="s">
        <v>3371</v>
      </c>
      <c r="D16" s="115">
        <f>VLOOKUP(A16,'21-22 Allocation'!A:C,3,FALSE)</f>
        <v>85516</v>
      </c>
      <c r="E16" s="116">
        <v>0</v>
      </c>
      <c r="F16" s="116">
        <f t="shared" si="0"/>
        <v>85516</v>
      </c>
      <c r="G16" s="117">
        <v>85516</v>
      </c>
      <c r="H16" s="117">
        <v>4710</v>
      </c>
      <c r="I16" s="230">
        <f t="shared" si="1"/>
        <v>80806</v>
      </c>
      <c r="J16" s="230">
        <f t="shared" si="2"/>
        <v>0</v>
      </c>
      <c r="K16" s="230">
        <f t="shared" si="3"/>
        <v>80806</v>
      </c>
      <c r="L16" s="118">
        <f t="shared" si="4"/>
        <v>4710</v>
      </c>
      <c r="M16" s="6">
        <v>119168</v>
      </c>
      <c r="N16" s="236">
        <f t="shared" si="5"/>
        <v>114458</v>
      </c>
    </row>
    <row r="17" spans="1:14" x14ac:dyDescent="0.25">
      <c r="A17" s="119" t="s">
        <v>90</v>
      </c>
      <c r="B17" s="113" t="s">
        <v>542</v>
      </c>
      <c r="C17" s="114" t="s">
        <v>3372</v>
      </c>
      <c r="D17" s="115">
        <f>VLOOKUP(A17,'21-22 Allocation'!A:C,3,FALSE)</f>
        <v>14548</v>
      </c>
      <c r="E17" s="116">
        <v>0</v>
      </c>
      <c r="F17" s="116">
        <f t="shared" si="0"/>
        <v>14548</v>
      </c>
      <c r="G17" s="245">
        <v>11524</v>
      </c>
      <c r="H17" s="245">
        <v>11524</v>
      </c>
      <c r="I17" s="230">
        <f t="shared" si="1"/>
        <v>0</v>
      </c>
      <c r="J17" s="230">
        <f t="shared" si="2"/>
        <v>3024</v>
      </c>
      <c r="K17" s="230">
        <f t="shared" si="3"/>
        <v>3024</v>
      </c>
      <c r="L17" s="118">
        <f t="shared" si="4"/>
        <v>11524</v>
      </c>
      <c r="M17" s="6">
        <v>41475</v>
      </c>
      <c r="N17" s="236">
        <f t="shared" si="5"/>
        <v>29951</v>
      </c>
    </row>
    <row r="18" spans="1:14" x14ac:dyDescent="0.25">
      <c r="A18" s="119" t="s">
        <v>92</v>
      </c>
      <c r="B18" s="113" t="s">
        <v>553</v>
      </c>
      <c r="C18" s="114" t="s">
        <v>3373</v>
      </c>
      <c r="D18" s="115">
        <f>VLOOKUP(A18,'21-22 Allocation'!A:C,3,FALSE)</f>
        <v>297438</v>
      </c>
      <c r="E18" s="116">
        <v>0</v>
      </c>
      <c r="F18" s="116">
        <f t="shared" si="0"/>
        <v>297438</v>
      </c>
      <c r="G18" s="117">
        <v>297438</v>
      </c>
      <c r="H18" s="117">
        <v>297438</v>
      </c>
      <c r="I18" s="230">
        <f t="shared" si="1"/>
        <v>0</v>
      </c>
      <c r="J18" s="230">
        <f t="shared" si="2"/>
        <v>0</v>
      </c>
      <c r="K18" s="230">
        <f t="shared" si="3"/>
        <v>0</v>
      </c>
      <c r="L18" s="118">
        <f t="shared" si="4"/>
        <v>297438</v>
      </c>
      <c r="M18" s="6">
        <v>396057</v>
      </c>
      <c r="N18" s="236">
        <f t="shared" si="5"/>
        <v>98619</v>
      </c>
    </row>
    <row r="19" spans="1:14" x14ac:dyDescent="0.25">
      <c r="A19" s="119" t="s">
        <v>95</v>
      </c>
      <c r="B19" s="113" t="s">
        <v>3374</v>
      </c>
      <c r="C19" s="114" t="s">
        <v>3375</v>
      </c>
      <c r="D19" s="115">
        <f>VLOOKUP(A19,'21-22 Allocation'!A:C,3,FALSE)</f>
        <v>173849</v>
      </c>
      <c r="E19" s="116">
        <v>0</v>
      </c>
      <c r="F19" s="116">
        <f t="shared" si="0"/>
        <v>173849</v>
      </c>
      <c r="G19" s="244">
        <v>173849</v>
      </c>
      <c r="H19" s="244">
        <v>76463</v>
      </c>
      <c r="I19" s="230">
        <f t="shared" si="1"/>
        <v>97386</v>
      </c>
      <c r="J19" s="230">
        <f t="shared" si="2"/>
        <v>0</v>
      </c>
      <c r="K19" s="230">
        <f t="shared" si="3"/>
        <v>97386</v>
      </c>
      <c r="L19" s="118">
        <f t="shared" si="4"/>
        <v>76463</v>
      </c>
      <c r="M19" s="6">
        <v>116089</v>
      </c>
      <c r="N19" s="236">
        <f t="shared" si="5"/>
        <v>39626</v>
      </c>
    </row>
    <row r="20" spans="1:14" x14ac:dyDescent="0.25">
      <c r="A20" s="121" t="s">
        <v>1061</v>
      </c>
      <c r="B20" s="113" t="s">
        <v>94</v>
      </c>
      <c r="C20" s="114"/>
      <c r="D20" s="115">
        <f>VLOOKUP(A20,'21-22 Allocation'!A:C,3,FALSE)</f>
        <v>21031</v>
      </c>
      <c r="E20" s="116">
        <v>0</v>
      </c>
      <c r="F20" s="116">
        <f t="shared" si="0"/>
        <v>21031</v>
      </c>
      <c r="G20" s="117"/>
      <c r="H20" s="117"/>
      <c r="I20" s="230">
        <f t="shared" si="1"/>
        <v>0</v>
      </c>
      <c r="J20" s="230">
        <f t="shared" si="2"/>
        <v>21031</v>
      </c>
      <c r="K20" s="230">
        <f t="shared" si="3"/>
        <v>21031</v>
      </c>
      <c r="L20" s="118">
        <f t="shared" si="4"/>
        <v>0</v>
      </c>
      <c r="M20" s="6">
        <v>26756</v>
      </c>
      <c r="N20" s="236">
        <f t="shared" si="5"/>
        <v>26756</v>
      </c>
    </row>
    <row r="21" spans="1:14" x14ac:dyDescent="0.25">
      <c r="A21" s="112" t="s">
        <v>1065</v>
      </c>
      <c r="B21" s="113" t="s">
        <v>2604</v>
      </c>
      <c r="C21" s="114" t="s">
        <v>3376</v>
      </c>
      <c r="D21" s="115">
        <f>VLOOKUP(A21,'21-22 Allocation'!A:C,3,FALSE)</f>
        <v>5764</v>
      </c>
      <c r="E21" s="116">
        <v>0</v>
      </c>
      <c r="F21" s="116">
        <f t="shared" si="0"/>
        <v>5764</v>
      </c>
      <c r="G21" s="117"/>
      <c r="H21" s="117"/>
      <c r="I21" s="230">
        <f t="shared" si="1"/>
        <v>0</v>
      </c>
      <c r="J21" s="230">
        <f t="shared" si="2"/>
        <v>5764</v>
      </c>
      <c r="K21" s="230">
        <f t="shared" si="3"/>
        <v>5764</v>
      </c>
      <c r="L21" s="118">
        <f t="shared" si="4"/>
        <v>0</v>
      </c>
      <c r="M21" s="6">
        <v>18320</v>
      </c>
      <c r="N21" s="236">
        <f t="shared" si="5"/>
        <v>18320</v>
      </c>
    </row>
    <row r="22" spans="1:14" x14ac:dyDescent="0.25">
      <c r="A22" s="112" t="s">
        <v>97</v>
      </c>
      <c r="B22" s="113" t="s">
        <v>3377</v>
      </c>
      <c r="C22" s="114" t="s">
        <v>3378</v>
      </c>
      <c r="D22" s="115">
        <f>VLOOKUP(A22,'21-22 Allocation'!A:C,3,FALSE)</f>
        <v>39096</v>
      </c>
      <c r="E22" s="116">
        <v>0</v>
      </c>
      <c r="F22" s="116">
        <f t="shared" si="0"/>
        <v>39096</v>
      </c>
      <c r="G22" s="244">
        <v>39096</v>
      </c>
      <c r="H22" s="244">
        <v>0</v>
      </c>
      <c r="I22" s="230">
        <f t="shared" si="1"/>
        <v>39096</v>
      </c>
      <c r="J22" s="230">
        <f t="shared" si="2"/>
        <v>0</v>
      </c>
      <c r="K22" s="230">
        <f t="shared" si="3"/>
        <v>39096</v>
      </c>
      <c r="L22" s="118">
        <f t="shared" si="4"/>
        <v>0</v>
      </c>
      <c r="M22" s="6">
        <v>86814</v>
      </c>
      <c r="N22" s="236">
        <f t="shared" si="5"/>
        <v>86814</v>
      </c>
    </row>
    <row r="23" spans="1:14" x14ac:dyDescent="0.25">
      <c r="A23" s="119" t="s">
        <v>99</v>
      </c>
      <c r="B23" s="113" t="s">
        <v>3379</v>
      </c>
      <c r="C23" s="114" t="s">
        <v>3380</v>
      </c>
      <c r="D23" s="115">
        <f>VLOOKUP(A23,'21-22 Allocation'!A:C,3,FALSE)</f>
        <v>27038</v>
      </c>
      <c r="E23" s="116">
        <v>0</v>
      </c>
      <c r="F23" s="116">
        <f t="shared" si="0"/>
        <v>27038</v>
      </c>
      <c r="G23" s="117">
        <v>26260</v>
      </c>
      <c r="H23" s="117">
        <v>26260</v>
      </c>
      <c r="I23" s="230">
        <f t="shared" si="1"/>
        <v>0</v>
      </c>
      <c r="J23" s="230">
        <f t="shared" si="2"/>
        <v>778</v>
      </c>
      <c r="K23" s="230">
        <f t="shared" si="3"/>
        <v>778</v>
      </c>
      <c r="L23" s="118">
        <f t="shared" si="4"/>
        <v>26260</v>
      </c>
      <c r="M23" s="6">
        <v>74051</v>
      </c>
      <c r="N23" s="236">
        <f t="shared" si="5"/>
        <v>47791</v>
      </c>
    </row>
    <row r="24" spans="1:14" x14ac:dyDescent="0.25">
      <c r="A24" s="119" t="s">
        <v>101</v>
      </c>
      <c r="B24" s="113" t="s">
        <v>3381</v>
      </c>
      <c r="C24" s="114" t="s">
        <v>3382</v>
      </c>
      <c r="D24" s="115">
        <f>VLOOKUP(A24,'21-22 Allocation'!A:C,3,FALSE)</f>
        <v>23310</v>
      </c>
      <c r="E24" s="116">
        <v>0</v>
      </c>
      <c r="F24" s="116">
        <f t="shared" si="0"/>
        <v>23310</v>
      </c>
      <c r="G24" s="117">
        <v>23310</v>
      </c>
      <c r="H24" s="117">
        <v>23310</v>
      </c>
      <c r="I24" s="230">
        <f t="shared" si="1"/>
        <v>0</v>
      </c>
      <c r="J24" s="230">
        <f t="shared" si="2"/>
        <v>0</v>
      </c>
      <c r="K24" s="230">
        <f t="shared" si="3"/>
        <v>0</v>
      </c>
      <c r="L24" s="118">
        <f t="shared" si="4"/>
        <v>23310</v>
      </c>
      <c r="M24" s="6">
        <v>57324</v>
      </c>
      <c r="N24" s="236">
        <f t="shared" si="5"/>
        <v>34014</v>
      </c>
    </row>
    <row r="25" spans="1:14" x14ac:dyDescent="0.25">
      <c r="A25" s="119" t="s">
        <v>103</v>
      </c>
      <c r="B25" s="113" t="s">
        <v>3383</v>
      </c>
      <c r="C25" s="114" t="s">
        <v>3384</v>
      </c>
      <c r="D25" s="115">
        <f>VLOOKUP(A25,'21-22 Allocation'!A:C,3,FALSE)</f>
        <v>83746</v>
      </c>
      <c r="E25" s="116">
        <v>0</v>
      </c>
      <c r="F25" s="116">
        <f t="shared" si="0"/>
        <v>83746</v>
      </c>
      <c r="G25" s="244">
        <v>83000</v>
      </c>
      <c r="H25" s="244">
        <v>48000</v>
      </c>
      <c r="I25" s="230">
        <f t="shared" si="1"/>
        <v>35000</v>
      </c>
      <c r="J25" s="230">
        <f t="shared" si="2"/>
        <v>746</v>
      </c>
      <c r="K25" s="230">
        <f t="shared" si="3"/>
        <v>35746</v>
      </c>
      <c r="L25" s="118">
        <f t="shared" si="4"/>
        <v>48000</v>
      </c>
      <c r="M25" s="6">
        <v>153497</v>
      </c>
      <c r="N25" s="236">
        <f t="shared" si="5"/>
        <v>105497</v>
      </c>
    </row>
    <row r="26" spans="1:14" x14ac:dyDescent="0.25">
      <c r="A26" s="119" t="s">
        <v>105</v>
      </c>
      <c r="B26" s="113" t="s">
        <v>3385</v>
      </c>
      <c r="C26" s="114" t="s">
        <v>3386</v>
      </c>
      <c r="D26" s="115">
        <f>VLOOKUP(A26,'21-22 Allocation'!A:C,3,FALSE)</f>
        <v>15078</v>
      </c>
      <c r="E26" s="116">
        <v>0</v>
      </c>
      <c r="F26" s="116">
        <f t="shared" si="0"/>
        <v>15078</v>
      </c>
      <c r="G26" s="245">
        <v>15007</v>
      </c>
      <c r="H26" s="245">
        <v>15007</v>
      </c>
      <c r="I26" s="230">
        <f t="shared" si="1"/>
        <v>0</v>
      </c>
      <c r="J26" s="230">
        <f t="shared" si="2"/>
        <v>71</v>
      </c>
      <c r="K26" s="230">
        <f t="shared" si="3"/>
        <v>71</v>
      </c>
      <c r="L26" s="118">
        <f t="shared" si="4"/>
        <v>15007</v>
      </c>
      <c r="M26" s="6">
        <v>9906</v>
      </c>
      <c r="N26" s="236">
        <f t="shared" si="5"/>
        <v>-5101</v>
      </c>
    </row>
    <row r="27" spans="1:14" x14ac:dyDescent="0.25">
      <c r="A27" s="119" t="s">
        <v>107</v>
      </c>
      <c r="B27" s="113" t="s">
        <v>3387</v>
      </c>
      <c r="C27" s="114" t="s">
        <v>3388</v>
      </c>
      <c r="D27" s="115">
        <f>VLOOKUP(A27,'21-22 Allocation'!A:C,3,FALSE)</f>
        <v>69732</v>
      </c>
      <c r="E27" s="116">
        <v>0</v>
      </c>
      <c r="F27" s="116">
        <f t="shared" si="0"/>
        <v>69732</v>
      </c>
      <c r="G27" s="244">
        <v>69732</v>
      </c>
      <c r="H27" s="244">
        <v>2811</v>
      </c>
      <c r="I27" s="230">
        <f t="shared" si="1"/>
        <v>66921</v>
      </c>
      <c r="J27" s="230">
        <f t="shared" si="2"/>
        <v>0</v>
      </c>
      <c r="K27" s="230">
        <f t="shared" si="3"/>
        <v>66921</v>
      </c>
      <c r="L27" s="118">
        <f t="shared" si="4"/>
        <v>2811</v>
      </c>
      <c r="M27" s="6">
        <v>60698</v>
      </c>
      <c r="N27" s="236">
        <f t="shared" si="5"/>
        <v>57887</v>
      </c>
    </row>
    <row r="28" spans="1:14" x14ac:dyDescent="0.25">
      <c r="A28" s="119" t="s">
        <v>109</v>
      </c>
      <c r="B28" s="113" t="s">
        <v>3389</v>
      </c>
      <c r="C28" s="114" t="s">
        <v>3390</v>
      </c>
      <c r="D28" s="115">
        <f>VLOOKUP(A28,'21-22 Allocation'!A:C,3,FALSE)</f>
        <v>17359</v>
      </c>
      <c r="E28" s="116">
        <v>0</v>
      </c>
      <c r="F28" s="116">
        <f t="shared" si="0"/>
        <v>17359</v>
      </c>
      <c r="G28" s="117"/>
      <c r="H28" s="117"/>
      <c r="I28" s="230">
        <f t="shared" si="1"/>
        <v>0</v>
      </c>
      <c r="J28" s="230">
        <f t="shared" si="2"/>
        <v>17359</v>
      </c>
      <c r="K28" s="230">
        <f t="shared" si="3"/>
        <v>17359</v>
      </c>
      <c r="L28" s="118">
        <f t="shared" si="4"/>
        <v>0</v>
      </c>
      <c r="M28" s="6">
        <v>13687</v>
      </c>
      <c r="N28" s="236">
        <f t="shared" si="5"/>
        <v>13687</v>
      </c>
    </row>
    <row r="29" spans="1:14" x14ac:dyDescent="0.25">
      <c r="A29" s="119" t="s">
        <v>111</v>
      </c>
      <c r="B29" s="113" t="s">
        <v>3391</v>
      </c>
      <c r="C29" s="114" t="s">
        <v>3392</v>
      </c>
      <c r="D29" s="115">
        <f>VLOOKUP(A29,'21-22 Allocation'!A:C,3,FALSE)</f>
        <v>71454</v>
      </c>
      <c r="E29" s="116">
        <v>0</v>
      </c>
      <c r="F29" s="116">
        <f t="shared" si="0"/>
        <v>71454</v>
      </c>
      <c r="G29" s="117">
        <v>71454</v>
      </c>
      <c r="H29" s="117">
        <v>71454</v>
      </c>
      <c r="I29" s="230">
        <f t="shared" si="1"/>
        <v>0</v>
      </c>
      <c r="J29" s="230">
        <f t="shared" si="2"/>
        <v>0</v>
      </c>
      <c r="K29" s="230">
        <f t="shared" si="3"/>
        <v>0</v>
      </c>
      <c r="L29" s="118">
        <f t="shared" si="4"/>
        <v>71454</v>
      </c>
      <c r="M29" s="6">
        <v>10000</v>
      </c>
      <c r="N29" s="236">
        <f t="shared" si="5"/>
        <v>-61454</v>
      </c>
    </row>
    <row r="30" spans="1:14" x14ac:dyDescent="0.25">
      <c r="A30" s="119" t="s">
        <v>113</v>
      </c>
      <c r="B30" s="113" t="s">
        <v>114</v>
      </c>
      <c r="C30" s="114"/>
      <c r="D30" s="115">
        <f>VLOOKUP(A30,'21-22 Allocation'!A:C,3,FALSE)</f>
        <v>14348</v>
      </c>
      <c r="E30" s="116">
        <v>0</v>
      </c>
      <c r="F30" s="116">
        <f t="shared" si="0"/>
        <v>14348</v>
      </c>
      <c r="G30" s="244">
        <v>14348</v>
      </c>
      <c r="H30" s="244">
        <v>5486</v>
      </c>
      <c r="I30" s="230">
        <f t="shared" si="1"/>
        <v>8862</v>
      </c>
      <c r="J30" s="230">
        <f t="shared" si="2"/>
        <v>0</v>
      </c>
      <c r="K30" s="230">
        <f t="shared" si="3"/>
        <v>8862</v>
      </c>
      <c r="L30" s="118">
        <f t="shared" si="4"/>
        <v>5486</v>
      </c>
      <c r="M30" s="6">
        <v>23071</v>
      </c>
      <c r="N30" s="236">
        <f t="shared" si="5"/>
        <v>17585</v>
      </c>
    </row>
    <row r="31" spans="1:14" x14ac:dyDescent="0.25">
      <c r="A31" s="119" t="s">
        <v>115</v>
      </c>
      <c r="B31" s="113" t="s">
        <v>3393</v>
      </c>
      <c r="C31" s="114" t="s">
        <v>3394</v>
      </c>
      <c r="D31" s="115">
        <f>VLOOKUP(A31,'21-22 Allocation'!A:C,3,FALSE)</f>
        <v>10528</v>
      </c>
      <c r="E31" s="116">
        <v>0</v>
      </c>
      <c r="F31" s="116">
        <f t="shared" si="0"/>
        <v>10528</v>
      </c>
      <c r="G31" s="117">
        <v>10528</v>
      </c>
      <c r="H31" s="117">
        <v>10528</v>
      </c>
      <c r="I31" s="230">
        <f t="shared" si="1"/>
        <v>0</v>
      </c>
      <c r="J31" s="230">
        <f t="shared" si="2"/>
        <v>0</v>
      </c>
      <c r="K31" s="230">
        <f t="shared" si="3"/>
        <v>0</v>
      </c>
      <c r="L31" s="118">
        <f t="shared" si="4"/>
        <v>10528</v>
      </c>
      <c r="M31" s="6">
        <v>44620</v>
      </c>
      <c r="N31" s="236">
        <f t="shared" si="5"/>
        <v>34092</v>
      </c>
    </row>
    <row r="32" spans="1:14" x14ac:dyDescent="0.25">
      <c r="A32" s="119" t="s">
        <v>117</v>
      </c>
      <c r="B32" s="113" t="s">
        <v>805</v>
      </c>
      <c r="C32" s="114" t="s">
        <v>3395</v>
      </c>
      <c r="D32" s="115">
        <f>VLOOKUP(A32,'21-22 Allocation'!A:C,3,FALSE)</f>
        <v>5802</v>
      </c>
      <c r="E32" s="116">
        <v>0</v>
      </c>
      <c r="F32" s="116">
        <f t="shared" si="0"/>
        <v>5802</v>
      </c>
      <c r="G32" s="117">
        <v>5802</v>
      </c>
      <c r="H32" s="117">
        <v>5802</v>
      </c>
      <c r="I32" s="230">
        <f t="shared" si="1"/>
        <v>0</v>
      </c>
      <c r="J32" s="230">
        <f t="shared" si="2"/>
        <v>0</v>
      </c>
      <c r="K32" s="230">
        <f t="shared" si="3"/>
        <v>0</v>
      </c>
      <c r="L32" s="118">
        <f t="shared" si="4"/>
        <v>5802</v>
      </c>
      <c r="M32" s="6">
        <v>3888</v>
      </c>
      <c r="N32" s="236">
        <f t="shared" si="5"/>
        <v>-1914</v>
      </c>
    </row>
    <row r="33" spans="1:14" x14ac:dyDescent="0.25">
      <c r="A33" s="119" t="s">
        <v>119</v>
      </c>
      <c r="B33" s="113" t="s">
        <v>3396</v>
      </c>
      <c r="C33" s="114" t="s">
        <v>3397</v>
      </c>
      <c r="D33" s="115">
        <f>VLOOKUP(A33,'21-22 Allocation'!A:C,3,FALSE)</f>
        <v>239027</v>
      </c>
      <c r="E33" s="116">
        <v>0</v>
      </c>
      <c r="F33" s="116">
        <f t="shared" si="0"/>
        <v>239027</v>
      </c>
      <c r="G33" s="245">
        <v>239027</v>
      </c>
      <c r="H33" s="245">
        <v>239027</v>
      </c>
      <c r="I33" s="230">
        <f t="shared" si="1"/>
        <v>0</v>
      </c>
      <c r="J33" s="230">
        <f t="shared" si="2"/>
        <v>0</v>
      </c>
      <c r="K33" s="230">
        <f t="shared" si="3"/>
        <v>0</v>
      </c>
      <c r="L33" s="118">
        <f t="shared" si="4"/>
        <v>239027</v>
      </c>
      <c r="M33" s="6">
        <v>334631</v>
      </c>
      <c r="N33" s="236">
        <f t="shared" si="5"/>
        <v>95604</v>
      </c>
    </row>
    <row r="34" spans="1:14" x14ac:dyDescent="0.25">
      <c r="A34" s="119" t="s">
        <v>3315</v>
      </c>
      <c r="B34" s="113" t="s">
        <v>3316</v>
      </c>
      <c r="C34" s="114" t="s">
        <v>3398</v>
      </c>
      <c r="D34" s="115">
        <f>VLOOKUP(A34,'21-22 Allocation'!A:C,3,FALSE)</f>
        <v>20912</v>
      </c>
      <c r="E34" s="116">
        <v>0</v>
      </c>
      <c r="F34" s="116">
        <f t="shared" si="0"/>
        <v>20912</v>
      </c>
      <c r="G34" s="117"/>
      <c r="H34" s="117"/>
      <c r="I34" s="230">
        <f t="shared" si="1"/>
        <v>0</v>
      </c>
      <c r="J34" s="230">
        <f t="shared" si="2"/>
        <v>20912</v>
      </c>
      <c r="K34" s="230">
        <f t="shared" si="3"/>
        <v>20912</v>
      </c>
      <c r="L34" s="118">
        <f t="shared" si="4"/>
        <v>0</v>
      </c>
      <c r="M34" s="6">
        <v>23299</v>
      </c>
      <c r="N34" s="236">
        <f t="shared" si="5"/>
        <v>23299</v>
      </c>
    </row>
    <row r="35" spans="1:14" x14ac:dyDescent="0.25">
      <c r="A35" s="119" t="s">
        <v>121</v>
      </c>
      <c r="B35" s="113" t="s">
        <v>3399</v>
      </c>
      <c r="C35" s="114" t="s">
        <v>3400</v>
      </c>
      <c r="D35" s="115">
        <f>VLOOKUP(A35,'21-22 Allocation'!A:C,3,FALSE)</f>
        <v>84355</v>
      </c>
      <c r="E35" s="116">
        <v>0</v>
      </c>
      <c r="F35" s="116">
        <f t="shared" si="0"/>
        <v>84355</v>
      </c>
      <c r="G35" s="245">
        <v>84355</v>
      </c>
      <c r="H35" s="245">
        <v>84355</v>
      </c>
      <c r="I35" s="230">
        <f t="shared" si="1"/>
        <v>0</v>
      </c>
      <c r="J35" s="230">
        <f t="shared" si="2"/>
        <v>0</v>
      </c>
      <c r="K35" s="230">
        <f t="shared" si="3"/>
        <v>0</v>
      </c>
      <c r="L35" s="118">
        <f t="shared" si="4"/>
        <v>84355</v>
      </c>
      <c r="M35" s="6">
        <v>89981</v>
      </c>
      <c r="N35" s="236">
        <f t="shared" si="5"/>
        <v>5626</v>
      </c>
    </row>
    <row r="36" spans="1:14" x14ac:dyDescent="0.25">
      <c r="A36" s="119" t="s">
        <v>123</v>
      </c>
      <c r="B36" s="113" t="s">
        <v>3401</v>
      </c>
      <c r="C36" s="114" t="s">
        <v>3402</v>
      </c>
      <c r="D36" s="115">
        <f>VLOOKUP(A36,'21-22 Allocation'!A:C,3,FALSE)</f>
        <v>42568</v>
      </c>
      <c r="E36" s="116">
        <v>0</v>
      </c>
      <c r="F36" s="116">
        <f t="shared" si="0"/>
        <v>42568</v>
      </c>
      <c r="G36" s="117"/>
      <c r="H36" s="117"/>
      <c r="I36" s="230">
        <f t="shared" si="1"/>
        <v>0</v>
      </c>
      <c r="J36" s="230">
        <f t="shared" si="2"/>
        <v>42568</v>
      </c>
      <c r="K36" s="230">
        <f t="shared" si="3"/>
        <v>42568</v>
      </c>
      <c r="L36" s="118">
        <f t="shared" si="4"/>
        <v>0</v>
      </c>
      <c r="M36" s="6">
        <v>78936</v>
      </c>
      <c r="N36" s="236">
        <f t="shared" si="5"/>
        <v>78936</v>
      </c>
    </row>
    <row r="37" spans="1:14" x14ac:dyDescent="0.25">
      <c r="A37" s="119" t="s">
        <v>125</v>
      </c>
      <c r="B37" s="113" t="s">
        <v>3403</v>
      </c>
      <c r="C37" s="114" t="s">
        <v>3404</v>
      </c>
      <c r="D37" s="115">
        <f>VLOOKUP(A37,'21-22 Allocation'!A:C,3,FALSE)</f>
        <v>3163</v>
      </c>
      <c r="E37" s="116">
        <v>0</v>
      </c>
      <c r="F37" s="116">
        <f t="shared" si="0"/>
        <v>3163</v>
      </c>
      <c r="G37" s="245">
        <v>3163</v>
      </c>
      <c r="H37" s="245">
        <v>3163</v>
      </c>
      <c r="I37" s="230">
        <f t="shared" si="1"/>
        <v>0</v>
      </c>
      <c r="J37" s="230">
        <f t="shared" si="2"/>
        <v>0</v>
      </c>
      <c r="K37" s="230">
        <f t="shared" si="3"/>
        <v>0</v>
      </c>
      <c r="L37" s="118">
        <f t="shared" si="4"/>
        <v>3163</v>
      </c>
      <c r="M37" s="6">
        <v>11924</v>
      </c>
      <c r="N37" s="236">
        <f t="shared" si="5"/>
        <v>8761</v>
      </c>
    </row>
    <row r="38" spans="1:14" x14ac:dyDescent="0.25">
      <c r="A38" s="119" t="s">
        <v>127</v>
      </c>
      <c r="B38" s="113" t="s">
        <v>3405</v>
      </c>
      <c r="C38" s="114" t="s">
        <v>3406</v>
      </c>
      <c r="D38" s="115">
        <f>VLOOKUP(A38,'21-22 Allocation'!A:C,3,FALSE)</f>
        <v>6120</v>
      </c>
      <c r="E38" s="116">
        <v>0</v>
      </c>
      <c r="F38" s="116">
        <f t="shared" si="0"/>
        <v>6120</v>
      </c>
      <c r="G38" s="117">
        <v>6120</v>
      </c>
      <c r="H38" s="117">
        <v>6120</v>
      </c>
      <c r="I38" s="230">
        <f t="shared" si="1"/>
        <v>0</v>
      </c>
      <c r="J38" s="230">
        <f t="shared" si="2"/>
        <v>0</v>
      </c>
      <c r="K38" s="230">
        <f t="shared" si="3"/>
        <v>0</v>
      </c>
      <c r="L38" s="118">
        <f t="shared" si="4"/>
        <v>6120</v>
      </c>
      <c r="M38" s="6">
        <v>34518</v>
      </c>
      <c r="N38" s="236">
        <f t="shared" si="5"/>
        <v>28398</v>
      </c>
    </row>
    <row r="39" spans="1:14" x14ac:dyDescent="0.25">
      <c r="A39" s="119" t="s">
        <v>129</v>
      </c>
      <c r="B39" s="113" t="s">
        <v>1088</v>
      </c>
      <c r="C39" s="114" t="s">
        <v>3407</v>
      </c>
      <c r="D39" s="115">
        <f>VLOOKUP(A39,'21-22 Allocation'!A:C,3,FALSE)</f>
        <v>67718</v>
      </c>
      <c r="E39" s="116">
        <v>0</v>
      </c>
      <c r="F39" s="116">
        <f t="shared" si="0"/>
        <v>67718</v>
      </c>
      <c r="G39" s="245">
        <v>52245</v>
      </c>
      <c r="H39" s="245">
        <v>52245</v>
      </c>
      <c r="I39" s="230">
        <f t="shared" si="1"/>
        <v>0</v>
      </c>
      <c r="J39" s="230">
        <f t="shared" si="2"/>
        <v>15473</v>
      </c>
      <c r="K39" s="230">
        <f t="shared" si="3"/>
        <v>15473</v>
      </c>
      <c r="L39" s="118">
        <f t="shared" si="4"/>
        <v>52245</v>
      </c>
      <c r="M39" s="6">
        <v>165473</v>
      </c>
      <c r="N39" s="236">
        <f t="shared" si="5"/>
        <v>113228</v>
      </c>
    </row>
    <row r="40" spans="1:14" x14ac:dyDescent="0.25">
      <c r="A40" s="119" t="s">
        <v>131</v>
      </c>
      <c r="B40" s="113" t="s">
        <v>3408</v>
      </c>
      <c r="C40" s="114" t="s">
        <v>3409</v>
      </c>
      <c r="D40" s="115">
        <f>VLOOKUP(A40,'21-22 Allocation'!A:C,3,FALSE)</f>
        <v>5923</v>
      </c>
      <c r="E40" s="116">
        <v>0</v>
      </c>
      <c r="F40" s="116">
        <f t="shared" si="0"/>
        <v>5923</v>
      </c>
      <c r="G40" s="245">
        <v>5923</v>
      </c>
      <c r="H40" s="245">
        <v>5923</v>
      </c>
      <c r="I40" s="230">
        <f t="shared" si="1"/>
        <v>0</v>
      </c>
      <c r="J40" s="230">
        <f t="shared" si="2"/>
        <v>0</v>
      </c>
      <c r="K40" s="230">
        <f t="shared" si="3"/>
        <v>0</v>
      </c>
      <c r="L40" s="118">
        <f t="shared" si="4"/>
        <v>5923</v>
      </c>
      <c r="M40" s="6">
        <v>21878</v>
      </c>
      <c r="N40" s="236">
        <f t="shared" si="5"/>
        <v>15955</v>
      </c>
    </row>
    <row r="41" spans="1:14" x14ac:dyDescent="0.25">
      <c r="A41" s="119" t="s">
        <v>133</v>
      </c>
      <c r="B41" s="113" t="s">
        <v>3410</v>
      </c>
      <c r="C41" s="114" t="s">
        <v>3411</v>
      </c>
      <c r="D41" s="115">
        <f>VLOOKUP(A41,'21-22 Allocation'!A:C,3,FALSE)</f>
        <v>18376</v>
      </c>
      <c r="E41" s="116">
        <v>0</v>
      </c>
      <c r="F41" s="116">
        <f t="shared" si="0"/>
        <v>18376</v>
      </c>
      <c r="G41" s="245">
        <v>18376</v>
      </c>
      <c r="H41" s="245">
        <v>18376</v>
      </c>
      <c r="I41" s="230">
        <f t="shared" si="1"/>
        <v>0</v>
      </c>
      <c r="J41" s="230">
        <f t="shared" si="2"/>
        <v>0</v>
      </c>
      <c r="K41" s="230">
        <f t="shared" si="3"/>
        <v>0</v>
      </c>
      <c r="L41" s="118">
        <f t="shared" si="4"/>
        <v>18376</v>
      </c>
      <c r="M41" s="6">
        <v>31183</v>
      </c>
      <c r="N41" s="236">
        <f t="shared" si="5"/>
        <v>12807</v>
      </c>
    </row>
    <row r="42" spans="1:14" x14ac:dyDescent="0.25">
      <c r="A42" s="119" t="s">
        <v>135</v>
      </c>
      <c r="B42" s="113" t="s">
        <v>3412</v>
      </c>
      <c r="C42" s="114" t="s">
        <v>3413</v>
      </c>
      <c r="D42" s="115">
        <f>VLOOKUP(A42,'21-22 Allocation'!A:C,3,FALSE)</f>
        <v>10215</v>
      </c>
      <c r="E42" s="116">
        <v>0</v>
      </c>
      <c r="F42" s="116">
        <f t="shared" si="0"/>
        <v>10215</v>
      </c>
      <c r="G42" s="117">
        <v>10215</v>
      </c>
      <c r="H42" s="117">
        <v>10215</v>
      </c>
      <c r="I42" s="230">
        <f t="shared" si="1"/>
        <v>0</v>
      </c>
      <c r="J42" s="230">
        <f t="shared" si="2"/>
        <v>0</v>
      </c>
      <c r="K42" s="230">
        <f t="shared" si="3"/>
        <v>0</v>
      </c>
      <c r="L42" s="118">
        <f t="shared" si="4"/>
        <v>10215</v>
      </c>
      <c r="M42" s="6">
        <v>27622</v>
      </c>
      <c r="N42" s="236">
        <f t="shared" si="5"/>
        <v>17407</v>
      </c>
    </row>
    <row r="43" spans="1:14" x14ac:dyDescent="0.25">
      <c r="A43" s="119" t="s">
        <v>3311</v>
      </c>
      <c r="B43" s="113" t="s">
        <v>3312</v>
      </c>
      <c r="C43" s="114" t="s">
        <v>3414</v>
      </c>
      <c r="D43" s="115">
        <f>VLOOKUP(A43,'21-22 Allocation'!A:C,3,FALSE)</f>
        <v>4728</v>
      </c>
      <c r="E43" s="116">
        <v>0</v>
      </c>
      <c r="F43" s="116">
        <f t="shared" si="0"/>
        <v>4728</v>
      </c>
      <c r="G43" s="244">
        <v>0</v>
      </c>
      <c r="H43" s="244">
        <v>0</v>
      </c>
      <c r="I43" s="230">
        <f t="shared" si="1"/>
        <v>0</v>
      </c>
      <c r="J43" s="230">
        <f t="shared" si="2"/>
        <v>4728</v>
      </c>
      <c r="K43" s="230">
        <f t="shared" si="3"/>
        <v>4728</v>
      </c>
      <c r="L43" s="118">
        <f t="shared" si="4"/>
        <v>0</v>
      </c>
      <c r="M43" s="6">
        <v>0</v>
      </c>
      <c r="N43" s="236">
        <f t="shared" si="5"/>
        <v>0</v>
      </c>
    </row>
    <row r="44" spans="1:14" x14ac:dyDescent="0.25">
      <c r="A44" s="119" t="s">
        <v>137</v>
      </c>
      <c r="B44" s="113" t="s">
        <v>1315</v>
      </c>
      <c r="C44" s="114" t="s">
        <v>3415</v>
      </c>
      <c r="D44" s="115">
        <f>VLOOKUP(A44,'21-22 Allocation'!A:C,3,FALSE)</f>
        <v>52784</v>
      </c>
      <c r="E44" s="116">
        <v>0</v>
      </c>
      <c r="F44" s="116">
        <f t="shared" si="0"/>
        <v>52784</v>
      </c>
      <c r="G44" s="117"/>
      <c r="H44" s="117"/>
      <c r="I44" s="230">
        <f t="shared" si="1"/>
        <v>0</v>
      </c>
      <c r="J44" s="230">
        <f t="shared" si="2"/>
        <v>52784</v>
      </c>
      <c r="K44" s="230">
        <f t="shared" si="3"/>
        <v>52784</v>
      </c>
      <c r="L44" s="118">
        <f t="shared" si="4"/>
        <v>0</v>
      </c>
      <c r="M44" s="6">
        <v>78255</v>
      </c>
      <c r="N44" s="236">
        <f t="shared" si="5"/>
        <v>78255</v>
      </c>
    </row>
    <row r="45" spans="1:14" x14ac:dyDescent="0.25">
      <c r="A45" s="119" t="s">
        <v>139</v>
      </c>
      <c r="B45" s="113" t="s">
        <v>1322</v>
      </c>
      <c r="C45" s="114" t="s">
        <v>3416</v>
      </c>
      <c r="D45" s="115">
        <f>VLOOKUP(A45,'21-22 Allocation'!A:C,3,FALSE)</f>
        <v>30886</v>
      </c>
      <c r="E45" s="116">
        <v>0</v>
      </c>
      <c r="F45" s="116">
        <f t="shared" si="0"/>
        <v>30886</v>
      </c>
      <c r="G45" s="244">
        <v>30886</v>
      </c>
      <c r="H45" s="244">
        <v>30136</v>
      </c>
      <c r="I45" s="230">
        <f t="shared" si="1"/>
        <v>750</v>
      </c>
      <c r="J45" s="230">
        <f t="shared" si="2"/>
        <v>0</v>
      </c>
      <c r="K45" s="230">
        <f t="shared" si="3"/>
        <v>750</v>
      </c>
      <c r="L45" s="118">
        <f t="shared" si="4"/>
        <v>30136</v>
      </c>
      <c r="M45" s="6">
        <v>18650</v>
      </c>
      <c r="N45" s="236">
        <f t="shared" si="5"/>
        <v>-11486</v>
      </c>
    </row>
    <row r="46" spans="1:14" x14ac:dyDescent="0.25">
      <c r="A46" s="119" t="s">
        <v>3455</v>
      </c>
      <c r="B46" s="113" t="s">
        <v>3456</v>
      </c>
      <c r="C46" s="114"/>
      <c r="D46" s="115">
        <f>VLOOKUP(A46,'21-22 Allocation'!A:C,3,FALSE)</f>
        <v>16181</v>
      </c>
      <c r="E46" s="116">
        <v>0</v>
      </c>
      <c r="F46" s="116">
        <f t="shared" si="0"/>
        <v>16181</v>
      </c>
      <c r="G46" s="117">
        <v>0</v>
      </c>
      <c r="H46" s="117">
        <v>0</v>
      </c>
      <c r="I46" s="230">
        <f t="shared" si="1"/>
        <v>0</v>
      </c>
      <c r="J46" s="230">
        <f t="shared" si="2"/>
        <v>16181</v>
      </c>
      <c r="K46" s="230">
        <f t="shared" si="3"/>
        <v>16181</v>
      </c>
      <c r="L46" s="118">
        <f t="shared" si="4"/>
        <v>0</v>
      </c>
      <c r="M46" s="6">
        <v>18885</v>
      </c>
      <c r="N46" s="236">
        <f t="shared" si="5"/>
        <v>18885</v>
      </c>
    </row>
    <row r="47" spans="1:14" x14ac:dyDescent="0.25">
      <c r="A47" s="119" t="s">
        <v>3313</v>
      </c>
      <c r="B47" s="113" t="s">
        <v>3314</v>
      </c>
      <c r="C47" s="114" t="s">
        <v>3417</v>
      </c>
      <c r="D47" s="115">
        <f>VLOOKUP(A47,'21-22 Allocation'!A:C,3,FALSE)</f>
        <v>9891</v>
      </c>
      <c r="E47" s="116">
        <v>0</v>
      </c>
      <c r="F47" s="116">
        <f t="shared" si="0"/>
        <v>9891</v>
      </c>
      <c r="G47" s="117">
        <v>9891</v>
      </c>
      <c r="H47" s="117">
        <v>9891</v>
      </c>
      <c r="I47" s="230">
        <f t="shared" si="1"/>
        <v>0</v>
      </c>
      <c r="J47" s="230">
        <f t="shared" si="2"/>
        <v>0</v>
      </c>
      <c r="K47" s="230">
        <f t="shared" si="3"/>
        <v>0</v>
      </c>
      <c r="L47" s="118">
        <f t="shared" si="4"/>
        <v>9891</v>
      </c>
      <c r="M47" s="6">
        <v>13603</v>
      </c>
      <c r="N47" s="236">
        <f t="shared" si="5"/>
        <v>3712</v>
      </c>
    </row>
    <row r="48" spans="1:14" x14ac:dyDescent="0.25">
      <c r="A48" s="119" t="s">
        <v>141</v>
      </c>
      <c r="B48" s="113" t="s">
        <v>3418</v>
      </c>
      <c r="C48" s="114" t="s">
        <v>3419</v>
      </c>
      <c r="D48" s="115">
        <f>VLOOKUP(A48,'21-22 Allocation'!A:C,3,FALSE)</f>
        <v>19895</v>
      </c>
      <c r="E48" s="116">
        <v>0</v>
      </c>
      <c r="F48" s="116">
        <f t="shared" si="0"/>
        <v>19895</v>
      </c>
      <c r="G48" s="244">
        <v>19895</v>
      </c>
      <c r="H48" s="244">
        <v>17400</v>
      </c>
      <c r="I48" s="230">
        <f t="shared" si="1"/>
        <v>2495</v>
      </c>
      <c r="J48" s="230">
        <f t="shared" si="2"/>
        <v>0</v>
      </c>
      <c r="K48" s="230">
        <f t="shared" si="3"/>
        <v>2495</v>
      </c>
      <c r="L48" s="118">
        <f t="shared" si="4"/>
        <v>17400</v>
      </c>
      <c r="M48" s="6">
        <v>16946</v>
      </c>
      <c r="N48" s="236">
        <f t="shared" si="5"/>
        <v>-454</v>
      </c>
    </row>
    <row r="49" spans="1:14" x14ac:dyDescent="0.25">
      <c r="A49" s="112" t="s">
        <v>143</v>
      </c>
      <c r="B49" s="113" t="s">
        <v>144</v>
      </c>
      <c r="C49" s="114"/>
      <c r="D49" s="115">
        <f>VLOOKUP(A49,'21-22 Allocation'!A:C,3,FALSE)</f>
        <v>10287</v>
      </c>
      <c r="E49" s="116">
        <v>0</v>
      </c>
      <c r="F49" s="116">
        <f t="shared" si="0"/>
        <v>10287</v>
      </c>
      <c r="G49" s="117"/>
      <c r="H49" s="117"/>
      <c r="I49" s="230">
        <f t="shared" si="1"/>
        <v>0</v>
      </c>
      <c r="J49" s="230">
        <f t="shared" si="2"/>
        <v>10287</v>
      </c>
      <c r="K49" s="230">
        <f t="shared" si="3"/>
        <v>10287</v>
      </c>
      <c r="L49" s="118">
        <f t="shared" si="4"/>
        <v>0</v>
      </c>
      <c r="M49" s="6">
        <v>14902</v>
      </c>
      <c r="N49" s="236">
        <f t="shared" si="5"/>
        <v>14902</v>
      </c>
    </row>
    <row r="50" spans="1:14" x14ac:dyDescent="0.25">
      <c r="A50" s="112" t="s">
        <v>145</v>
      </c>
      <c r="B50" s="113" t="s">
        <v>3420</v>
      </c>
      <c r="C50" s="114" t="s">
        <v>3421</v>
      </c>
      <c r="D50" s="115">
        <f>VLOOKUP(A50,'21-22 Allocation'!A:C,3,FALSE)</f>
        <v>72183</v>
      </c>
      <c r="E50" s="116">
        <v>0</v>
      </c>
      <c r="F50" s="116">
        <f t="shared" si="0"/>
        <v>72183</v>
      </c>
      <c r="G50" s="117">
        <v>72183</v>
      </c>
      <c r="H50" s="117">
        <v>5618</v>
      </c>
      <c r="I50" s="230">
        <f t="shared" si="1"/>
        <v>66565</v>
      </c>
      <c r="J50" s="230">
        <f t="shared" si="2"/>
        <v>0</v>
      </c>
      <c r="K50" s="230">
        <f t="shared" si="3"/>
        <v>66565</v>
      </c>
      <c r="L50" s="118">
        <f t="shared" si="4"/>
        <v>5618</v>
      </c>
      <c r="M50" s="6">
        <v>94050</v>
      </c>
      <c r="N50" s="236">
        <f t="shared" si="5"/>
        <v>88432</v>
      </c>
    </row>
    <row r="51" spans="1:14" x14ac:dyDescent="0.25">
      <c r="A51" s="112" t="s">
        <v>171</v>
      </c>
      <c r="B51" s="113" t="s">
        <v>1836</v>
      </c>
      <c r="C51" s="114" t="s">
        <v>3422</v>
      </c>
      <c r="D51" s="115">
        <f>VLOOKUP(A51,'21-22 Allocation'!A:C,3,FALSE)</f>
        <v>25434</v>
      </c>
      <c r="E51" s="116">
        <v>0</v>
      </c>
      <c r="F51" s="116">
        <f t="shared" si="0"/>
        <v>25434</v>
      </c>
      <c r="G51" s="117"/>
      <c r="H51" s="117"/>
      <c r="I51" s="230">
        <f t="shared" si="1"/>
        <v>0</v>
      </c>
      <c r="J51" s="230">
        <f t="shared" si="2"/>
        <v>25434</v>
      </c>
      <c r="K51" s="230">
        <f t="shared" si="3"/>
        <v>25434</v>
      </c>
      <c r="L51" s="118">
        <f t="shared" si="4"/>
        <v>0</v>
      </c>
      <c r="M51" s="6">
        <v>39137</v>
      </c>
      <c r="N51" s="236">
        <f t="shared" si="5"/>
        <v>39137</v>
      </c>
    </row>
    <row r="52" spans="1:14" x14ac:dyDescent="0.25">
      <c r="A52" s="112" t="s">
        <v>147</v>
      </c>
      <c r="B52" s="113" t="s">
        <v>1752</v>
      </c>
      <c r="C52" s="114" t="s">
        <v>3423</v>
      </c>
      <c r="D52" s="115">
        <f>VLOOKUP(A52,'21-22 Allocation'!A:C,3,FALSE)</f>
        <v>31839</v>
      </c>
      <c r="E52" s="116">
        <v>0</v>
      </c>
      <c r="F52" s="116">
        <f t="shared" si="0"/>
        <v>31839</v>
      </c>
      <c r="G52" s="244">
        <v>31839</v>
      </c>
      <c r="H52" s="244">
        <v>29343</v>
      </c>
      <c r="I52" s="230">
        <f t="shared" si="1"/>
        <v>2496</v>
      </c>
      <c r="J52" s="230">
        <f t="shared" si="2"/>
        <v>0</v>
      </c>
      <c r="K52" s="230">
        <f t="shared" si="3"/>
        <v>2496</v>
      </c>
      <c r="L52" s="118">
        <f t="shared" si="4"/>
        <v>29343</v>
      </c>
      <c r="M52" s="6">
        <v>43834</v>
      </c>
      <c r="N52" s="236">
        <f t="shared" si="5"/>
        <v>14491</v>
      </c>
    </row>
    <row r="53" spans="1:14" x14ac:dyDescent="0.25">
      <c r="A53" s="112" t="s">
        <v>3424</v>
      </c>
      <c r="B53" s="113" t="s">
        <v>3425</v>
      </c>
      <c r="C53" s="114" t="s">
        <v>3423</v>
      </c>
      <c r="D53" s="115">
        <f>VLOOKUP(A53,'21-22 Allocation'!A:C,3,FALSE)</f>
        <v>13148</v>
      </c>
      <c r="E53" s="116">
        <v>0</v>
      </c>
      <c r="F53" s="116">
        <f t="shared" si="0"/>
        <v>13148</v>
      </c>
      <c r="G53" s="117"/>
      <c r="H53" s="117"/>
      <c r="I53" s="230">
        <f t="shared" si="1"/>
        <v>0</v>
      </c>
      <c r="J53" s="230">
        <f t="shared" si="2"/>
        <v>13148</v>
      </c>
      <c r="K53" s="230">
        <f t="shared" si="3"/>
        <v>13148</v>
      </c>
      <c r="L53" s="118">
        <f t="shared" si="4"/>
        <v>0</v>
      </c>
      <c r="M53" s="6">
        <v>0</v>
      </c>
      <c r="N53" s="236">
        <f t="shared" si="5"/>
        <v>0</v>
      </c>
    </row>
    <row r="54" spans="1:14" x14ac:dyDescent="0.25">
      <c r="A54" s="112" t="s">
        <v>151</v>
      </c>
      <c r="B54" s="113" t="s">
        <v>1772</v>
      </c>
      <c r="C54" s="114" t="s">
        <v>3426</v>
      </c>
      <c r="D54" s="115">
        <f>VLOOKUP(A54,'21-22 Allocation'!A:C,3,FALSE)</f>
        <v>10879</v>
      </c>
      <c r="E54" s="116">
        <v>0</v>
      </c>
      <c r="F54" s="116">
        <f t="shared" si="0"/>
        <v>10879</v>
      </c>
      <c r="G54" s="117">
        <v>10879</v>
      </c>
      <c r="H54" s="117">
        <v>10879</v>
      </c>
      <c r="I54" s="230">
        <f t="shared" si="1"/>
        <v>0</v>
      </c>
      <c r="J54" s="230">
        <f t="shared" si="2"/>
        <v>0</v>
      </c>
      <c r="K54" s="230">
        <f t="shared" si="3"/>
        <v>0</v>
      </c>
      <c r="L54" s="118">
        <f t="shared" si="4"/>
        <v>10879</v>
      </c>
      <c r="M54" s="6">
        <v>17901</v>
      </c>
      <c r="N54" s="236">
        <f t="shared" si="5"/>
        <v>7022</v>
      </c>
    </row>
    <row r="55" spans="1:14" x14ac:dyDescent="0.25">
      <c r="A55" s="112" t="s">
        <v>149</v>
      </c>
      <c r="B55" s="113" t="s">
        <v>3427</v>
      </c>
      <c r="C55" s="114" t="s">
        <v>3428</v>
      </c>
      <c r="D55" s="115">
        <f>VLOOKUP(A55,'21-22 Allocation'!A:C,3,FALSE)</f>
        <v>5049</v>
      </c>
      <c r="E55" s="116">
        <v>0</v>
      </c>
      <c r="F55" s="116">
        <f t="shared" si="0"/>
        <v>5049</v>
      </c>
      <c r="G55" s="245">
        <v>5049</v>
      </c>
      <c r="H55" s="245">
        <v>5049</v>
      </c>
      <c r="I55" s="230">
        <f t="shared" si="1"/>
        <v>0</v>
      </c>
      <c r="J55" s="230">
        <f t="shared" si="2"/>
        <v>0</v>
      </c>
      <c r="K55" s="230">
        <f t="shared" si="3"/>
        <v>0</v>
      </c>
      <c r="L55" s="118">
        <f t="shared" si="4"/>
        <v>5049</v>
      </c>
      <c r="M55" s="6">
        <v>27145</v>
      </c>
      <c r="N55" s="236">
        <f t="shared" si="5"/>
        <v>22096</v>
      </c>
    </row>
    <row r="56" spans="1:14" x14ac:dyDescent="0.25">
      <c r="A56" s="112" t="s">
        <v>153</v>
      </c>
      <c r="B56" s="113" t="s">
        <v>3429</v>
      </c>
      <c r="C56" s="114" t="s">
        <v>3430</v>
      </c>
      <c r="D56" s="115">
        <f>VLOOKUP(A56,'21-22 Allocation'!A:C,3,FALSE)</f>
        <v>15185</v>
      </c>
      <c r="E56" s="116">
        <v>0</v>
      </c>
      <c r="F56" s="116">
        <f t="shared" si="0"/>
        <v>15185</v>
      </c>
      <c r="G56" s="117">
        <v>15185</v>
      </c>
      <c r="H56" s="117">
        <v>15185</v>
      </c>
      <c r="I56" s="230">
        <f t="shared" si="1"/>
        <v>0</v>
      </c>
      <c r="J56" s="230">
        <f t="shared" si="2"/>
        <v>0</v>
      </c>
      <c r="K56" s="230">
        <f t="shared" si="3"/>
        <v>0</v>
      </c>
      <c r="L56" s="118">
        <f t="shared" si="4"/>
        <v>15185</v>
      </c>
      <c r="M56" s="6">
        <v>41771</v>
      </c>
      <c r="N56" s="236">
        <f t="shared" si="5"/>
        <v>26586</v>
      </c>
    </row>
    <row r="57" spans="1:14" x14ac:dyDescent="0.25">
      <c r="A57" s="112" t="s">
        <v>155</v>
      </c>
      <c r="B57" s="113" t="s">
        <v>3431</v>
      </c>
      <c r="C57" s="114" t="s">
        <v>3432</v>
      </c>
      <c r="D57" s="115">
        <f>VLOOKUP(A57,'21-22 Allocation'!A:C,3,FALSE)</f>
        <v>14350</v>
      </c>
      <c r="E57" s="116">
        <v>0</v>
      </c>
      <c r="F57" s="116">
        <f t="shared" si="0"/>
        <v>14350</v>
      </c>
      <c r="G57" s="244">
        <v>14350</v>
      </c>
      <c r="H57" s="244">
        <v>0</v>
      </c>
      <c r="I57" s="230">
        <f t="shared" si="1"/>
        <v>14350</v>
      </c>
      <c r="J57" s="230">
        <f t="shared" si="2"/>
        <v>0</v>
      </c>
      <c r="K57" s="230">
        <f t="shared" si="3"/>
        <v>14350</v>
      </c>
      <c r="L57" s="118">
        <f t="shared" si="4"/>
        <v>0</v>
      </c>
      <c r="M57" s="6">
        <v>31791</v>
      </c>
      <c r="N57" s="236">
        <f t="shared" si="5"/>
        <v>31791</v>
      </c>
    </row>
    <row r="58" spans="1:14" x14ac:dyDescent="0.25">
      <c r="A58" s="112" t="s">
        <v>157</v>
      </c>
      <c r="B58" s="113" t="s">
        <v>1788</v>
      </c>
      <c r="C58" s="114" t="s">
        <v>3384</v>
      </c>
      <c r="D58" s="115">
        <f>VLOOKUP(A58,'21-22 Allocation'!A:C,3,FALSE)</f>
        <v>13730</v>
      </c>
      <c r="E58" s="116">
        <v>0</v>
      </c>
      <c r="F58" s="116">
        <f t="shared" si="0"/>
        <v>13730</v>
      </c>
      <c r="G58" s="117">
        <v>13630</v>
      </c>
      <c r="H58" s="117">
        <v>13630</v>
      </c>
      <c r="I58" s="230">
        <f t="shared" si="1"/>
        <v>0</v>
      </c>
      <c r="J58" s="230">
        <f t="shared" si="2"/>
        <v>100</v>
      </c>
      <c r="K58" s="230">
        <f t="shared" si="3"/>
        <v>100</v>
      </c>
      <c r="L58" s="118">
        <f t="shared" si="4"/>
        <v>13630</v>
      </c>
      <c r="M58" s="6">
        <v>33589</v>
      </c>
      <c r="N58" s="236">
        <f t="shared" si="5"/>
        <v>19959</v>
      </c>
    </row>
    <row r="59" spans="1:14" x14ac:dyDescent="0.25">
      <c r="A59" s="112" t="s">
        <v>175</v>
      </c>
      <c r="B59" s="113" t="s">
        <v>3433</v>
      </c>
      <c r="C59" s="114" t="s">
        <v>3434</v>
      </c>
      <c r="D59" s="115">
        <f>VLOOKUP(A59,'21-22 Allocation'!A:C,3,FALSE)</f>
        <v>3288</v>
      </c>
      <c r="E59" s="116">
        <v>0</v>
      </c>
      <c r="F59" s="116">
        <f t="shared" si="0"/>
        <v>3288</v>
      </c>
      <c r="G59" s="117">
        <v>3288</v>
      </c>
      <c r="H59" s="117">
        <v>3288</v>
      </c>
      <c r="I59" s="230">
        <f t="shared" si="1"/>
        <v>0</v>
      </c>
      <c r="J59" s="230">
        <f t="shared" si="2"/>
        <v>0</v>
      </c>
      <c r="K59" s="230">
        <f t="shared" si="3"/>
        <v>0</v>
      </c>
      <c r="L59" s="118">
        <f t="shared" si="4"/>
        <v>3288</v>
      </c>
      <c r="M59" s="6">
        <v>13879</v>
      </c>
      <c r="N59" s="236">
        <f t="shared" si="5"/>
        <v>10591</v>
      </c>
    </row>
    <row r="60" spans="1:14" x14ac:dyDescent="0.25">
      <c r="A60" s="112" t="s">
        <v>159</v>
      </c>
      <c r="B60" s="113" t="s">
        <v>1792</v>
      </c>
      <c r="C60" s="114" t="s">
        <v>3398</v>
      </c>
      <c r="D60" s="115">
        <f>VLOOKUP(A60,'21-22 Allocation'!A:C,3,FALSE)</f>
        <v>24190</v>
      </c>
      <c r="E60" s="116">
        <v>0</v>
      </c>
      <c r="F60" s="116">
        <f t="shared" si="0"/>
        <v>24190</v>
      </c>
      <c r="G60" s="117">
        <v>24190</v>
      </c>
      <c r="H60" s="117">
        <v>24190</v>
      </c>
      <c r="I60" s="230">
        <f t="shared" si="1"/>
        <v>0</v>
      </c>
      <c r="J60" s="230">
        <f t="shared" si="2"/>
        <v>0</v>
      </c>
      <c r="K60" s="230">
        <f t="shared" si="3"/>
        <v>0</v>
      </c>
      <c r="L60" s="118">
        <f t="shared" si="4"/>
        <v>24190</v>
      </c>
      <c r="M60" s="6">
        <v>30405</v>
      </c>
      <c r="N60" s="236">
        <f t="shared" si="5"/>
        <v>6215</v>
      </c>
    </row>
    <row r="61" spans="1:14" x14ac:dyDescent="0.25">
      <c r="A61" s="112" t="s">
        <v>161</v>
      </c>
      <c r="B61" s="113" t="s">
        <v>1797</v>
      </c>
      <c r="C61" s="114" t="s">
        <v>3435</v>
      </c>
      <c r="D61" s="115">
        <f>VLOOKUP(A61,'21-22 Allocation'!A:C,3,FALSE)</f>
        <v>24249</v>
      </c>
      <c r="E61" s="116">
        <v>0</v>
      </c>
      <c r="F61" s="116">
        <f t="shared" si="0"/>
        <v>24249</v>
      </c>
      <c r="G61" s="245">
        <v>23581</v>
      </c>
      <c r="H61" s="245">
        <v>23581</v>
      </c>
      <c r="I61" s="230">
        <f t="shared" si="1"/>
        <v>0</v>
      </c>
      <c r="J61" s="230">
        <f t="shared" si="2"/>
        <v>668</v>
      </c>
      <c r="K61" s="230">
        <f t="shared" si="3"/>
        <v>668</v>
      </c>
      <c r="L61" s="118">
        <f t="shared" si="4"/>
        <v>23581</v>
      </c>
      <c r="M61" s="6">
        <v>37533</v>
      </c>
      <c r="N61" s="236">
        <f t="shared" si="5"/>
        <v>13952</v>
      </c>
    </row>
    <row r="62" spans="1:14" x14ac:dyDescent="0.25">
      <c r="A62" s="112" t="s">
        <v>163</v>
      </c>
      <c r="B62" s="113" t="s">
        <v>1804</v>
      </c>
      <c r="C62" s="114" t="s">
        <v>3436</v>
      </c>
      <c r="D62" s="115">
        <f>VLOOKUP(A62,'21-22 Allocation'!A:C,3,FALSE)</f>
        <v>17486</v>
      </c>
      <c r="E62" s="116">
        <v>0</v>
      </c>
      <c r="F62" s="116">
        <f t="shared" si="0"/>
        <v>17486</v>
      </c>
      <c r="G62" s="117">
        <v>17486</v>
      </c>
      <c r="H62" s="117">
        <v>17486</v>
      </c>
      <c r="I62" s="230">
        <f t="shared" si="1"/>
        <v>0</v>
      </c>
      <c r="J62" s="230">
        <f t="shared" si="2"/>
        <v>0</v>
      </c>
      <c r="K62" s="230">
        <f t="shared" si="3"/>
        <v>0</v>
      </c>
      <c r="L62" s="118">
        <f t="shared" si="4"/>
        <v>17486</v>
      </c>
      <c r="M62" s="6">
        <v>25276</v>
      </c>
      <c r="N62" s="236">
        <f t="shared" si="5"/>
        <v>7790</v>
      </c>
    </row>
    <row r="63" spans="1:14" x14ac:dyDescent="0.25">
      <c r="A63" s="112" t="s">
        <v>165</v>
      </c>
      <c r="B63" s="113" t="s">
        <v>3437</v>
      </c>
      <c r="C63" s="114" t="s">
        <v>3438</v>
      </c>
      <c r="D63" s="115">
        <f>VLOOKUP(A63,'21-22 Allocation'!A:C,3,FALSE)</f>
        <v>13563</v>
      </c>
      <c r="E63" s="116">
        <v>0</v>
      </c>
      <c r="F63" s="116">
        <f t="shared" si="0"/>
        <v>13563</v>
      </c>
      <c r="G63" s="117">
        <v>13563</v>
      </c>
      <c r="H63" s="117">
        <v>0</v>
      </c>
      <c r="I63" s="230">
        <f t="shared" si="1"/>
        <v>13563</v>
      </c>
      <c r="J63" s="230">
        <f t="shared" si="2"/>
        <v>0</v>
      </c>
      <c r="K63" s="230">
        <f t="shared" si="3"/>
        <v>13563</v>
      </c>
      <c r="L63" s="118">
        <f t="shared" si="4"/>
        <v>0</v>
      </c>
      <c r="M63" s="6">
        <v>35510</v>
      </c>
      <c r="N63" s="236">
        <f t="shared" si="5"/>
        <v>35510</v>
      </c>
    </row>
    <row r="64" spans="1:14" x14ac:dyDescent="0.25">
      <c r="A64" s="112" t="s">
        <v>167</v>
      </c>
      <c r="B64" s="113" t="s">
        <v>1826</v>
      </c>
      <c r="C64" s="114" t="s">
        <v>3439</v>
      </c>
      <c r="D64" s="115">
        <f>VLOOKUP(A64,'21-22 Allocation'!A:C,3,FALSE)</f>
        <v>9719</v>
      </c>
      <c r="E64" s="116">
        <v>0</v>
      </c>
      <c r="F64" s="116">
        <f t="shared" si="0"/>
        <v>9719</v>
      </c>
      <c r="G64" s="245">
        <v>6516</v>
      </c>
      <c r="H64" s="245">
        <v>6516</v>
      </c>
      <c r="I64" s="230">
        <f t="shared" si="1"/>
        <v>0</v>
      </c>
      <c r="J64" s="230">
        <f t="shared" si="2"/>
        <v>3203</v>
      </c>
      <c r="K64" s="230">
        <f t="shared" si="3"/>
        <v>3203</v>
      </c>
      <c r="L64" s="118">
        <f>IF(H64&gt;D64,D64,H64)</f>
        <v>6516</v>
      </c>
      <c r="M64" s="6">
        <v>44940</v>
      </c>
      <c r="N64" s="236">
        <f t="shared" si="5"/>
        <v>38424</v>
      </c>
    </row>
    <row r="65" spans="1:14" x14ac:dyDescent="0.25">
      <c r="A65" s="112" t="s">
        <v>169</v>
      </c>
      <c r="B65" s="113" t="s">
        <v>1829</v>
      </c>
      <c r="C65" s="114" t="s">
        <v>3440</v>
      </c>
      <c r="D65" s="115">
        <f>VLOOKUP(A65,'21-22 Allocation'!A:C,3,FALSE)</f>
        <v>4990</v>
      </c>
      <c r="E65" s="116">
        <v>0</v>
      </c>
      <c r="F65" s="116">
        <f t="shared" si="0"/>
        <v>4990</v>
      </c>
      <c r="G65" s="117">
        <v>4990</v>
      </c>
      <c r="H65" s="117">
        <v>4990</v>
      </c>
      <c r="I65" s="230">
        <f t="shared" si="1"/>
        <v>0</v>
      </c>
      <c r="J65" s="230">
        <f t="shared" si="2"/>
        <v>0</v>
      </c>
      <c r="K65" s="230">
        <f t="shared" si="3"/>
        <v>0</v>
      </c>
      <c r="L65" s="118">
        <f t="shared" si="4"/>
        <v>4990</v>
      </c>
      <c r="M65" s="6">
        <v>10615</v>
      </c>
      <c r="N65" s="236">
        <f t="shared" si="5"/>
        <v>5625</v>
      </c>
    </row>
    <row r="66" spans="1:14" x14ac:dyDescent="0.25">
      <c r="A66" s="112" t="s">
        <v>173</v>
      </c>
      <c r="B66" s="113" t="s">
        <v>1841</v>
      </c>
      <c r="C66" s="114" t="s">
        <v>3441</v>
      </c>
      <c r="D66" s="115">
        <f>VLOOKUP(A66,'21-22 Allocation'!A:C,3,FALSE)</f>
        <v>10921</v>
      </c>
      <c r="E66" s="116">
        <v>0</v>
      </c>
      <c r="F66" s="116">
        <f t="shared" si="0"/>
        <v>10921</v>
      </c>
      <c r="G66" s="117">
        <v>10921</v>
      </c>
      <c r="H66" s="117">
        <v>10921</v>
      </c>
      <c r="I66" s="230">
        <f t="shared" si="1"/>
        <v>0</v>
      </c>
      <c r="J66" s="230">
        <f t="shared" si="2"/>
        <v>0</v>
      </c>
      <c r="K66" s="230">
        <f t="shared" si="3"/>
        <v>0</v>
      </c>
      <c r="L66" s="118">
        <f t="shared" si="4"/>
        <v>10921</v>
      </c>
      <c r="M66" s="6">
        <v>23851</v>
      </c>
      <c r="N66" s="236">
        <f t="shared" si="5"/>
        <v>12930</v>
      </c>
    </row>
    <row r="67" spans="1:14" x14ac:dyDescent="0.25">
      <c r="A67" s="112" t="s">
        <v>3317</v>
      </c>
      <c r="B67" s="113" t="s">
        <v>3318</v>
      </c>
      <c r="C67" s="114" t="s">
        <v>3417</v>
      </c>
      <c r="D67" s="115">
        <f>VLOOKUP(A67,'21-22 Allocation'!A:C,3,FALSE)</f>
        <v>17519</v>
      </c>
      <c r="E67" s="116">
        <v>0</v>
      </c>
      <c r="F67" s="116">
        <f t="shared" si="0"/>
        <v>17519</v>
      </c>
      <c r="G67" s="245">
        <v>17519</v>
      </c>
      <c r="H67" s="245">
        <v>17519</v>
      </c>
      <c r="I67" s="230">
        <f t="shared" si="1"/>
        <v>0</v>
      </c>
      <c r="J67" s="230">
        <f t="shared" si="2"/>
        <v>0</v>
      </c>
      <c r="K67" s="230">
        <f t="shared" si="3"/>
        <v>0</v>
      </c>
      <c r="L67" s="118">
        <f t="shared" si="4"/>
        <v>17519</v>
      </c>
      <c r="M67" s="6">
        <v>20709</v>
      </c>
      <c r="N67" s="236">
        <f t="shared" si="5"/>
        <v>3190</v>
      </c>
    </row>
    <row r="68" spans="1:14" x14ac:dyDescent="0.25">
      <c r="A68" s="119" t="s">
        <v>60</v>
      </c>
      <c r="B68" s="113" t="s">
        <v>2</v>
      </c>
      <c r="C68" s="114"/>
      <c r="D68" s="115">
        <f>VLOOKUP(A68,'21-22 Allocation'!A:C,3,FALSE)</f>
        <v>59974</v>
      </c>
      <c r="E68" s="116">
        <v>0</v>
      </c>
      <c r="F68" s="116">
        <f t="shared" si="0"/>
        <v>59974</v>
      </c>
      <c r="G68" s="117">
        <v>59974</v>
      </c>
      <c r="H68" s="117">
        <v>16474</v>
      </c>
      <c r="I68" s="230">
        <f t="shared" si="1"/>
        <v>43500</v>
      </c>
      <c r="J68" s="230">
        <f t="shared" si="2"/>
        <v>0</v>
      </c>
      <c r="K68" s="230">
        <f t="shared" si="3"/>
        <v>43500</v>
      </c>
      <c r="L68" s="118">
        <f>IF(H68&gt;D68,D68,H68)</f>
        <v>16474</v>
      </c>
      <c r="M68" s="6">
        <v>10854</v>
      </c>
      <c r="N68" s="236">
        <f t="shared" si="5"/>
        <v>-5620</v>
      </c>
    </row>
    <row r="69" spans="1:14" x14ac:dyDescent="0.25">
      <c r="A69" s="112" t="s">
        <v>62</v>
      </c>
      <c r="B69" s="113" t="s">
        <v>179</v>
      </c>
      <c r="C69" s="114"/>
      <c r="D69" s="115">
        <f>VLOOKUP(A69,'21-22 Allocation'!A:C,3,FALSE)</f>
        <v>474</v>
      </c>
      <c r="E69" s="116">
        <v>0</v>
      </c>
      <c r="F69" s="116">
        <f t="shared" si="0"/>
        <v>474</v>
      </c>
      <c r="G69" s="244">
        <v>450</v>
      </c>
      <c r="H69" s="244">
        <v>450</v>
      </c>
      <c r="I69" s="230">
        <f t="shared" si="1"/>
        <v>0</v>
      </c>
      <c r="J69" s="230">
        <f t="shared" si="2"/>
        <v>24</v>
      </c>
      <c r="K69" s="230">
        <f t="shared" si="3"/>
        <v>24</v>
      </c>
      <c r="L69" s="118">
        <f t="shared" si="4"/>
        <v>450</v>
      </c>
      <c r="M69" s="6">
        <v>7000</v>
      </c>
      <c r="N69" s="236">
        <f t="shared" si="5"/>
        <v>6550</v>
      </c>
    </row>
    <row r="70" spans="1:14" ht="15.75" thickBot="1" x14ac:dyDescent="0.3">
      <c r="A70" s="122"/>
      <c r="B70" s="123"/>
      <c r="C70" s="124"/>
      <c r="D70" s="125">
        <f t="shared" ref="D70:L70" si="6">SUM(D5:D69)</f>
        <v>2689222</v>
      </c>
      <c r="E70" s="125">
        <f t="shared" si="6"/>
        <v>0</v>
      </c>
      <c r="F70" s="125">
        <f t="shared" si="6"/>
        <v>2689222</v>
      </c>
      <c r="G70" s="125">
        <f t="shared" si="6"/>
        <v>2250662</v>
      </c>
      <c r="H70" s="125">
        <f t="shared" si="6"/>
        <v>1608642</v>
      </c>
      <c r="I70" s="125">
        <f t="shared" si="6"/>
        <v>642020</v>
      </c>
      <c r="J70" s="125">
        <f t="shared" si="6"/>
        <v>438560</v>
      </c>
      <c r="K70" s="125">
        <f t="shared" si="6"/>
        <v>1080580</v>
      </c>
      <c r="L70" s="125">
        <f t="shared" si="6"/>
        <v>1608642</v>
      </c>
      <c r="N70" s="236">
        <f t="shared" ref="N70:N73" si="7">M70-L70</f>
        <v>-1608642</v>
      </c>
    </row>
    <row r="71" spans="1:14" ht="15.75" thickTop="1" x14ac:dyDescent="0.25">
      <c r="D71" s="128">
        <f>'21-22 Allocation'!C73</f>
        <v>2689222</v>
      </c>
      <c r="E71" s="128">
        <f>'[1]19-20 Approved'!$J$69+'[1]19-20 Approved'!$I$19</f>
        <v>622708</v>
      </c>
      <c r="L71" s="117">
        <f>IF(H71&gt;D71,0,D71-H71)</f>
        <v>2689222</v>
      </c>
      <c r="N71" s="236">
        <f t="shared" si="7"/>
        <v>-2689222</v>
      </c>
    </row>
    <row r="72" spans="1:14" x14ac:dyDescent="0.25">
      <c r="D72" s="128">
        <f>D71-D70</f>
        <v>0</v>
      </c>
      <c r="E72" s="128">
        <f>E70-E71</f>
        <v>-622708</v>
      </c>
      <c r="L72" s="117">
        <f>IF(H72&gt;D72,0,D72-H72)</f>
        <v>0</v>
      </c>
      <c r="N72" s="236">
        <f t="shared" si="7"/>
        <v>0</v>
      </c>
    </row>
    <row r="73" spans="1:14" ht="15.75" thickBot="1" x14ac:dyDescent="0.3">
      <c r="L73" s="125">
        <f>L71-L70</f>
        <v>1080580</v>
      </c>
      <c r="N73" s="236">
        <f t="shared" si="7"/>
        <v>-1080580</v>
      </c>
    </row>
    <row r="74" spans="1:14" ht="15.75" thickTop="1" x14ac:dyDescent="0.25"/>
    <row r="76" spans="1:14" x14ac:dyDescent="0.25">
      <c r="D76" s="128"/>
      <c r="E76" s="122"/>
      <c r="F76" s="122"/>
      <c r="G76" s="122"/>
      <c r="H76" s="129"/>
    </row>
  </sheetData>
  <mergeCells count="2">
    <mergeCell ref="L1:L3"/>
    <mergeCell ref="D4:L4"/>
  </mergeCells>
  <conditionalFormatting sqref="L71:L72">
    <cfRule type="cellIs" dxfId="5" priority="19" operator="greaterThan">
      <formula>0</formula>
    </cfRule>
    <cfRule type="cellIs" dxfId="4" priority="20" operator="equal">
      <formula>0</formula>
    </cfRule>
    <cfRule type="cellIs" dxfId="3" priority="21" operator="lessThan">
      <formula>0</formula>
    </cfRule>
  </conditionalFormatting>
  <conditionalFormatting sqref="I5:K69">
    <cfRule type="cellIs" dxfId="2" priority="7" operator="greaterThan">
      <formula>0</formula>
    </cfRule>
    <cfRule type="cellIs" dxfId="1" priority="8" operator="equal">
      <formula>0</formula>
    </cfRule>
    <cfRule type="cellIs" dxfId="0" priority="9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84"/>
  <sheetViews>
    <sheetView topLeftCell="A82" zoomScale="85" zoomScaleNormal="85" workbookViewId="0">
      <selection activeCell="F108" sqref="F108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workbookViewId="0">
      <selection activeCell="G31" sqref="G1:H1048576"/>
    </sheetView>
  </sheetViews>
  <sheetFormatPr defaultColWidth="20" defaultRowHeight="12.75" x14ac:dyDescent="0.2"/>
  <cols>
    <col min="1" max="1" width="15.140625" style="8" bestFit="1" customWidth="1"/>
    <col min="2" max="2" width="38.42578125" style="8" bestFit="1" customWidth="1"/>
    <col min="3" max="3" width="15" style="8" bestFit="1" customWidth="1"/>
    <col min="4" max="4" width="38.42578125" style="8" bestFit="1" customWidth="1"/>
    <col min="5" max="5" width="15.140625" style="8" bestFit="1" customWidth="1"/>
    <col min="6" max="6" width="38.42578125" style="8" bestFit="1" customWidth="1"/>
    <col min="7" max="254" width="20" style="8"/>
    <col min="255" max="255" width="20" style="8" customWidth="1"/>
    <col min="256" max="256" width="46.28515625" style="8" customWidth="1"/>
    <col min="257" max="257" width="20" style="8" customWidth="1"/>
    <col min="258" max="258" width="31.42578125" style="8" customWidth="1"/>
    <col min="259" max="510" width="20" style="8"/>
    <col min="511" max="511" width="20" style="8" customWidth="1"/>
    <col min="512" max="512" width="46.28515625" style="8" customWidth="1"/>
    <col min="513" max="513" width="20" style="8" customWidth="1"/>
    <col min="514" max="514" width="31.42578125" style="8" customWidth="1"/>
    <col min="515" max="766" width="20" style="8"/>
    <col min="767" max="767" width="20" style="8" customWidth="1"/>
    <col min="768" max="768" width="46.28515625" style="8" customWidth="1"/>
    <col min="769" max="769" width="20" style="8" customWidth="1"/>
    <col min="770" max="770" width="31.42578125" style="8" customWidth="1"/>
    <col min="771" max="1022" width="20" style="8"/>
    <col min="1023" max="1023" width="20" style="8" customWidth="1"/>
    <col min="1024" max="1024" width="46.28515625" style="8" customWidth="1"/>
    <col min="1025" max="1025" width="20" style="8" customWidth="1"/>
    <col min="1026" max="1026" width="31.42578125" style="8" customWidth="1"/>
    <col min="1027" max="1278" width="20" style="8"/>
    <col min="1279" max="1279" width="20" style="8" customWidth="1"/>
    <col min="1280" max="1280" width="46.28515625" style="8" customWidth="1"/>
    <col min="1281" max="1281" width="20" style="8" customWidth="1"/>
    <col min="1282" max="1282" width="31.42578125" style="8" customWidth="1"/>
    <col min="1283" max="1534" width="20" style="8"/>
    <col min="1535" max="1535" width="20" style="8" customWidth="1"/>
    <col min="1536" max="1536" width="46.28515625" style="8" customWidth="1"/>
    <col min="1537" max="1537" width="20" style="8" customWidth="1"/>
    <col min="1538" max="1538" width="31.42578125" style="8" customWidth="1"/>
    <col min="1539" max="1790" width="20" style="8"/>
    <col min="1791" max="1791" width="20" style="8" customWidth="1"/>
    <col min="1792" max="1792" width="46.28515625" style="8" customWidth="1"/>
    <col min="1793" max="1793" width="20" style="8" customWidth="1"/>
    <col min="1794" max="1794" width="31.42578125" style="8" customWidth="1"/>
    <col min="1795" max="2046" width="20" style="8"/>
    <col min="2047" max="2047" width="20" style="8" customWidth="1"/>
    <col min="2048" max="2048" width="46.28515625" style="8" customWidth="1"/>
    <col min="2049" max="2049" width="20" style="8" customWidth="1"/>
    <col min="2050" max="2050" width="31.42578125" style="8" customWidth="1"/>
    <col min="2051" max="2302" width="20" style="8"/>
    <col min="2303" max="2303" width="20" style="8" customWidth="1"/>
    <col min="2304" max="2304" width="46.28515625" style="8" customWidth="1"/>
    <col min="2305" max="2305" width="20" style="8" customWidth="1"/>
    <col min="2306" max="2306" width="31.42578125" style="8" customWidth="1"/>
    <col min="2307" max="2558" width="20" style="8"/>
    <col min="2559" max="2559" width="20" style="8" customWidth="1"/>
    <col min="2560" max="2560" width="46.28515625" style="8" customWidth="1"/>
    <col min="2561" max="2561" width="20" style="8" customWidth="1"/>
    <col min="2562" max="2562" width="31.42578125" style="8" customWidth="1"/>
    <col min="2563" max="2814" width="20" style="8"/>
    <col min="2815" max="2815" width="20" style="8" customWidth="1"/>
    <col min="2816" max="2816" width="46.28515625" style="8" customWidth="1"/>
    <col min="2817" max="2817" width="20" style="8" customWidth="1"/>
    <col min="2818" max="2818" width="31.42578125" style="8" customWidth="1"/>
    <col min="2819" max="3070" width="20" style="8"/>
    <col min="3071" max="3071" width="20" style="8" customWidth="1"/>
    <col min="3072" max="3072" width="46.28515625" style="8" customWidth="1"/>
    <col min="3073" max="3073" width="20" style="8" customWidth="1"/>
    <col min="3074" max="3074" width="31.42578125" style="8" customWidth="1"/>
    <col min="3075" max="3326" width="20" style="8"/>
    <col min="3327" max="3327" width="20" style="8" customWidth="1"/>
    <col min="3328" max="3328" width="46.28515625" style="8" customWidth="1"/>
    <col min="3329" max="3329" width="20" style="8" customWidth="1"/>
    <col min="3330" max="3330" width="31.42578125" style="8" customWidth="1"/>
    <col min="3331" max="3582" width="20" style="8"/>
    <col min="3583" max="3583" width="20" style="8" customWidth="1"/>
    <col min="3584" max="3584" width="46.28515625" style="8" customWidth="1"/>
    <col min="3585" max="3585" width="20" style="8" customWidth="1"/>
    <col min="3586" max="3586" width="31.42578125" style="8" customWidth="1"/>
    <col min="3587" max="3838" width="20" style="8"/>
    <col min="3839" max="3839" width="20" style="8" customWidth="1"/>
    <col min="3840" max="3840" width="46.28515625" style="8" customWidth="1"/>
    <col min="3841" max="3841" width="20" style="8" customWidth="1"/>
    <col min="3842" max="3842" width="31.42578125" style="8" customWidth="1"/>
    <col min="3843" max="4094" width="20" style="8"/>
    <col min="4095" max="4095" width="20" style="8" customWidth="1"/>
    <col min="4096" max="4096" width="46.28515625" style="8" customWidth="1"/>
    <col min="4097" max="4097" width="20" style="8" customWidth="1"/>
    <col min="4098" max="4098" width="31.42578125" style="8" customWidth="1"/>
    <col min="4099" max="4350" width="20" style="8"/>
    <col min="4351" max="4351" width="20" style="8" customWidth="1"/>
    <col min="4352" max="4352" width="46.28515625" style="8" customWidth="1"/>
    <col min="4353" max="4353" width="20" style="8" customWidth="1"/>
    <col min="4354" max="4354" width="31.42578125" style="8" customWidth="1"/>
    <col min="4355" max="4606" width="20" style="8"/>
    <col min="4607" max="4607" width="20" style="8" customWidth="1"/>
    <col min="4608" max="4608" width="46.28515625" style="8" customWidth="1"/>
    <col min="4609" max="4609" width="20" style="8" customWidth="1"/>
    <col min="4610" max="4610" width="31.42578125" style="8" customWidth="1"/>
    <col min="4611" max="4862" width="20" style="8"/>
    <col min="4863" max="4863" width="20" style="8" customWidth="1"/>
    <col min="4864" max="4864" width="46.28515625" style="8" customWidth="1"/>
    <col min="4865" max="4865" width="20" style="8" customWidth="1"/>
    <col min="4866" max="4866" width="31.42578125" style="8" customWidth="1"/>
    <col min="4867" max="5118" width="20" style="8"/>
    <col min="5119" max="5119" width="20" style="8" customWidth="1"/>
    <col min="5120" max="5120" width="46.28515625" style="8" customWidth="1"/>
    <col min="5121" max="5121" width="20" style="8" customWidth="1"/>
    <col min="5122" max="5122" width="31.42578125" style="8" customWidth="1"/>
    <col min="5123" max="5374" width="20" style="8"/>
    <col min="5375" max="5375" width="20" style="8" customWidth="1"/>
    <col min="5376" max="5376" width="46.28515625" style="8" customWidth="1"/>
    <col min="5377" max="5377" width="20" style="8" customWidth="1"/>
    <col min="5378" max="5378" width="31.42578125" style="8" customWidth="1"/>
    <col min="5379" max="5630" width="20" style="8"/>
    <col min="5631" max="5631" width="20" style="8" customWidth="1"/>
    <col min="5632" max="5632" width="46.28515625" style="8" customWidth="1"/>
    <col min="5633" max="5633" width="20" style="8" customWidth="1"/>
    <col min="5634" max="5634" width="31.42578125" style="8" customWidth="1"/>
    <col min="5635" max="5886" width="20" style="8"/>
    <col min="5887" max="5887" width="20" style="8" customWidth="1"/>
    <col min="5888" max="5888" width="46.28515625" style="8" customWidth="1"/>
    <col min="5889" max="5889" width="20" style="8" customWidth="1"/>
    <col min="5890" max="5890" width="31.42578125" style="8" customWidth="1"/>
    <col min="5891" max="6142" width="20" style="8"/>
    <col min="6143" max="6143" width="20" style="8" customWidth="1"/>
    <col min="6144" max="6144" width="46.28515625" style="8" customWidth="1"/>
    <col min="6145" max="6145" width="20" style="8" customWidth="1"/>
    <col min="6146" max="6146" width="31.42578125" style="8" customWidth="1"/>
    <col min="6147" max="6398" width="20" style="8"/>
    <col min="6399" max="6399" width="20" style="8" customWidth="1"/>
    <col min="6400" max="6400" width="46.28515625" style="8" customWidth="1"/>
    <col min="6401" max="6401" width="20" style="8" customWidth="1"/>
    <col min="6402" max="6402" width="31.42578125" style="8" customWidth="1"/>
    <col min="6403" max="6654" width="20" style="8"/>
    <col min="6655" max="6655" width="20" style="8" customWidth="1"/>
    <col min="6656" max="6656" width="46.28515625" style="8" customWidth="1"/>
    <col min="6657" max="6657" width="20" style="8" customWidth="1"/>
    <col min="6658" max="6658" width="31.42578125" style="8" customWidth="1"/>
    <col min="6659" max="6910" width="20" style="8"/>
    <col min="6911" max="6911" width="20" style="8" customWidth="1"/>
    <col min="6912" max="6912" width="46.28515625" style="8" customWidth="1"/>
    <col min="6913" max="6913" width="20" style="8" customWidth="1"/>
    <col min="6914" max="6914" width="31.42578125" style="8" customWidth="1"/>
    <col min="6915" max="7166" width="20" style="8"/>
    <col min="7167" max="7167" width="20" style="8" customWidth="1"/>
    <col min="7168" max="7168" width="46.28515625" style="8" customWidth="1"/>
    <col min="7169" max="7169" width="20" style="8" customWidth="1"/>
    <col min="7170" max="7170" width="31.42578125" style="8" customWidth="1"/>
    <col min="7171" max="7422" width="20" style="8"/>
    <col min="7423" max="7423" width="20" style="8" customWidth="1"/>
    <col min="7424" max="7424" width="46.28515625" style="8" customWidth="1"/>
    <col min="7425" max="7425" width="20" style="8" customWidth="1"/>
    <col min="7426" max="7426" width="31.42578125" style="8" customWidth="1"/>
    <col min="7427" max="7678" width="20" style="8"/>
    <col min="7679" max="7679" width="20" style="8" customWidth="1"/>
    <col min="7680" max="7680" width="46.28515625" style="8" customWidth="1"/>
    <col min="7681" max="7681" width="20" style="8" customWidth="1"/>
    <col min="7682" max="7682" width="31.42578125" style="8" customWidth="1"/>
    <col min="7683" max="7934" width="20" style="8"/>
    <col min="7935" max="7935" width="20" style="8" customWidth="1"/>
    <col min="7936" max="7936" width="46.28515625" style="8" customWidth="1"/>
    <col min="7937" max="7937" width="20" style="8" customWidth="1"/>
    <col min="7938" max="7938" width="31.42578125" style="8" customWidth="1"/>
    <col min="7939" max="8190" width="20" style="8"/>
    <col min="8191" max="8191" width="20" style="8" customWidth="1"/>
    <col min="8192" max="8192" width="46.28515625" style="8" customWidth="1"/>
    <col min="8193" max="8193" width="20" style="8" customWidth="1"/>
    <col min="8194" max="8194" width="31.42578125" style="8" customWidth="1"/>
    <col min="8195" max="8446" width="20" style="8"/>
    <col min="8447" max="8447" width="20" style="8" customWidth="1"/>
    <col min="8448" max="8448" width="46.28515625" style="8" customWidth="1"/>
    <col min="8449" max="8449" width="20" style="8" customWidth="1"/>
    <col min="8450" max="8450" width="31.42578125" style="8" customWidth="1"/>
    <col min="8451" max="8702" width="20" style="8"/>
    <col min="8703" max="8703" width="20" style="8" customWidth="1"/>
    <col min="8704" max="8704" width="46.28515625" style="8" customWidth="1"/>
    <col min="8705" max="8705" width="20" style="8" customWidth="1"/>
    <col min="8706" max="8706" width="31.42578125" style="8" customWidth="1"/>
    <col min="8707" max="8958" width="20" style="8"/>
    <col min="8959" max="8959" width="20" style="8" customWidth="1"/>
    <col min="8960" max="8960" width="46.28515625" style="8" customWidth="1"/>
    <col min="8961" max="8961" width="20" style="8" customWidth="1"/>
    <col min="8962" max="8962" width="31.42578125" style="8" customWidth="1"/>
    <col min="8963" max="9214" width="20" style="8"/>
    <col min="9215" max="9215" width="20" style="8" customWidth="1"/>
    <col min="9216" max="9216" width="46.28515625" style="8" customWidth="1"/>
    <col min="9217" max="9217" width="20" style="8" customWidth="1"/>
    <col min="9218" max="9218" width="31.42578125" style="8" customWidth="1"/>
    <col min="9219" max="9470" width="20" style="8"/>
    <col min="9471" max="9471" width="20" style="8" customWidth="1"/>
    <col min="9472" max="9472" width="46.28515625" style="8" customWidth="1"/>
    <col min="9473" max="9473" width="20" style="8" customWidth="1"/>
    <col min="9474" max="9474" width="31.42578125" style="8" customWidth="1"/>
    <col min="9475" max="9726" width="20" style="8"/>
    <col min="9727" max="9727" width="20" style="8" customWidth="1"/>
    <col min="9728" max="9728" width="46.28515625" style="8" customWidth="1"/>
    <col min="9729" max="9729" width="20" style="8" customWidth="1"/>
    <col min="9730" max="9730" width="31.42578125" style="8" customWidth="1"/>
    <col min="9731" max="9982" width="20" style="8"/>
    <col min="9983" max="9983" width="20" style="8" customWidth="1"/>
    <col min="9984" max="9984" width="46.28515625" style="8" customWidth="1"/>
    <col min="9985" max="9985" width="20" style="8" customWidth="1"/>
    <col min="9986" max="9986" width="31.42578125" style="8" customWidth="1"/>
    <col min="9987" max="10238" width="20" style="8"/>
    <col min="10239" max="10239" width="20" style="8" customWidth="1"/>
    <col min="10240" max="10240" width="46.28515625" style="8" customWidth="1"/>
    <col min="10241" max="10241" width="20" style="8" customWidth="1"/>
    <col min="10242" max="10242" width="31.42578125" style="8" customWidth="1"/>
    <col min="10243" max="10494" width="20" style="8"/>
    <col min="10495" max="10495" width="20" style="8" customWidth="1"/>
    <col min="10496" max="10496" width="46.28515625" style="8" customWidth="1"/>
    <col min="10497" max="10497" width="20" style="8" customWidth="1"/>
    <col min="10498" max="10498" width="31.42578125" style="8" customWidth="1"/>
    <col min="10499" max="10750" width="20" style="8"/>
    <col min="10751" max="10751" width="20" style="8" customWidth="1"/>
    <col min="10752" max="10752" width="46.28515625" style="8" customWidth="1"/>
    <col min="10753" max="10753" width="20" style="8" customWidth="1"/>
    <col min="10754" max="10754" width="31.42578125" style="8" customWidth="1"/>
    <col min="10755" max="11006" width="20" style="8"/>
    <col min="11007" max="11007" width="20" style="8" customWidth="1"/>
    <col min="11008" max="11008" width="46.28515625" style="8" customWidth="1"/>
    <col min="11009" max="11009" width="20" style="8" customWidth="1"/>
    <col min="11010" max="11010" width="31.42578125" style="8" customWidth="1"/>
    <col min="11011" max="11262" width="20" style="8"/>
    <col min="11263" max="11263" width="20" style="8" customWidth="1"/>
    <col min="11264" max="11264" width="46.28515625" style="8" customWidth="1"/>
    <col min="11265" max="11265" width="20" style="8" customWidth="1"/>
    <col min="11266" max="11266" width="31.42578125" style="8" customWidth="1"/>
    <col min="11267" max="11518" width="20" style="8"/>
    <col min="11519" max="11519" width="20" style="8" customWidth="1"/>
    <col min="11520" max="11520" width="46.28515625" style="8" customWidth="1"/>
    <col min="11521" max="11521" width="20" style="8" customWidth="1"/>
    <col min="11522" max="11522" width="31.42578125" style="8" customWidth="1"/>
    <col min="11523" max="11774" width="20" style="8"/>
    <col min="11775" max="11775" width="20" style="8" customWidth="1"/>
    <col min="11776" max="11776" width="46.28515625" style="8" customWidth="1"/>
    <col min="11777" max="11777" width="20" style="8" customWidth="1"/>
    <col min="11778" max="11778" width="31.42578125" style="8" customWidth="1"/>
    <col min="11779" max="12030" width="20" style="8"/>
    <col min="12031" max="12031" width="20" style="8" customWidth="1"/>
    <col min="12032" max="12032" width="46.28515625" style="8" customWidth="1"/>
    <col min="12033" max="12033" width="20" style="8" customWidth="1"/>
    <col min="12034" max="12034" width="31.42578125" style="8" customWidth="1"/>
    <col min="12035" max="12286" width="20" style="8"/>
    <col min="12287" max="12287" width="20" style="8" customWidth="1"/>
    <col min="12288" max="12288" width="46.28515625" style="8" customWidth="1"/>
    <col min="12289" max="12289" width="20" style="8" customWidth="1"/>
    <col min="12290" max="12290" width="31.42578125" style="8" customWidth="1"/>
    <col min="12291" max="12542" width="20" style="8"/>
    <col min="12543" max="12543" width="20" style="8" customWidth="1"/>
    <col min="12544" max="12544" width="46.28515625" style="8" customWidth="1"/>
    <col min="12545" max="12545" width="20" style="8" customWidth="1"/>
    <col min="12546" max="12546" width="31.42578125" style="8" customWidth="1"/>
    <col min="12547" max="12798" width="20" style="8"/>
    <col min="12799" max="12799" width="20" style="8" customWidth="1"/>
    <col min="12800" max="12800" width="46.28515625" style="8" customWidth="1"/>
    <col min="12801" max="12801" width="20" style="8" customWidth="1"/>
    <col min="12802" max="12802" width="31.42578125" style="8" customWidth="1"/>
    <col min="12803" max="13054" width="20" style="8"/>
    <col min="13055" max="13055" width="20" style="8" customWidth="1"/>
    <col min="13056" max="13056" width="46.28515625" style="8" customWidth="1"/>
    <col min="13057" max="13057" width="20" style="8" customWidth="1"/>
    <col min="13058" max="13058" width="31.42578125" style="8" customWidth="1"/>
    <col min="13059" max="13310" width="20" style="8"/>
    <col min="13311" max="13311" width="20" style="8" customWidth="1"/>
    <col min="13312" max="13312" width="46.28515625" style="8" customWidth="1"/>
    <col min="13313" max="13313" width="20" style="8" customWidth="1"/>
    <col min="13314" max="13314" width="31.42578125" style="8" customWidth="1"/>
    <col min="13315" max="13566" width="20" style="8"/>
    <col min="13567" max="13567" width="20" style="8" customWidth="1"/>
    <col min="13568" max="13568" width="46.28515625" style="8" customWidth="1"/>
    <col min="13569" max="13569" width="20" style="8" customWidth="1"/>
    <col min="13570" max="13570" width="31.42578125" style="8" customWidth="1"/>
    <col min="13571" max="13822" width="20" style="8"/>
    <col min="13823" max="13823" width="20" style="8" customWidth="1"/>
    <col min="13824" max="13824" width="46.28515625" style="8" customWidth="1"/>
    <col min="13825" max="13825" width="20" style="8" customWidth="1"/>
    <col min="13826" max="13826" width="31.42578125" style="8" customWidth="1"/>
    <col min="13827" max="14078" width="20" style="8"/>
    <col min="14079" max="14079" width="20" style="8" customWidth="1"/>
    <col min="14080" max="14080" width="46.28515625" style="8" customWidth="1"/>
    <col min="14081" max="14081" width="20" style="8" customWidth="1"/>
    <col min="14082" max="14082" width="31.42578125" style="8" customWidth="1"/>
    <col min="14083" max="14334" width="20" style="8"/>
    <col min="14335" max="14335" width="20" style="8" customWidth="1"/>
    <col min="14336" max="14336" width="46.28515625" style="8" customWidth="1"/>
    <col min="14337" max="14337" width="20" style="8" customWidth="1"/>
    <col min="14338" max="14338" width="31.42578125" style="8" customWidth="1"/>
    <col min="14339" max="14590" width="20" style="8"/>
    <col min="14591" max="14591" width="20" style="8" customWidth="1"/>
    <col min="14592" max="14592" width="46.28515625" style="8" customWidth="1"/>
    <col min="14593" max="14593" width="20" style="8" customWidth="1"/>
    <col min="14594" max="14594" width="31.42578125" style="8" customWidth="1"/>
    <col min="14595" max="14846" width="20" style="8"/>
    <col min="14847" max="14847" width="20" style="8" customWidth="1"/>
    <col min="14848" max="14848" width="46.28515625" style="8" customWidth="1"/>
    <col min="14849" max="14849" width="20" style="8" customWidth="1"/>
    <col min="14850" max="14850" width="31.42578125" style="8" customWidth="1"/>
    <col min="14851" max="15102" width="20" style="8"/>
    <col min="15103" max="15103" width="20" style="8" customWidth="1"/>
    <col min="15104" max="15104" width="46.28515625" style="8" customWidth="1"/>
    <col min="15105" max="15105" width="20" style="8" customWidth="1"/>
    <col min="15106" max="15106" width="31.42578125" style="8" customWidth="1"/>
    <col min="15107" max="15358" width="20" style="8"/>
    <col min="15359" max="15359" width="20" style="8" customWidth="1"/>
    <col min="15360" max="15360" width="46.28515625" style="8" customWidth="1"/>
    <col min="15361" max="15361" width="20" style="8" customWidth="1"/>
    <col min="15362" max="15362" width="31.42578125" style="8" customWidth="1"/>
    <col min="15363" max="15614" width="20" style="8"/>
    <col min="15615" max="15615" width="20" style="8" customWidth="1"/>
    <col min="15616" max="15616" width="46.28515625" style="8" customWidth="1"/>
    <col min="15617" max="15617" width="20" style="8" customWidth="1"/>
    <col min="15618" max="15618" width="31.42578125" style="8" customWidth="1"/>
    <col min="15619" max="15870" width="20" style="8"/>
    <col min="15871" max="15871" width="20" style="8" customWidth="1"/>
    <col min="15872" max="15872" width="46.28515625" style="8" customWidth="1"/>
    <col min="15873" max="15873" width="20" style="8" customWidth="1"/>
    <col min="15874" max="15874" width="31.42578125" style="8" customWidth="1"/>
    <col min="15875" max="16126" width="20" style="8"/>
    <col min="16127" max="16127" width="20" style="8" customWidth="1"/>
    <col min="16128" max="16128" width="46.28515625" style="8" customWidth="1"/>
    <col min="16129" max="16129" width="20" style="8" customWidth="1"/>
    <col min="16130" max="16130" width="31.42578125" style="8" customWidth="1"/>
    <col min="16131" max="16384" width="20" style="8"/>
  </cols>
  <sheetData>
    <row r="1" spans="1:6" x14ac:dyDescent="0.2">
      <c r="A1" s="7" t="s">
        <v>3041</v>
      </c>
      <c r="B1" s="7" t="s">
        <v>3042</v>
      </c>
      <c r="C1" s="7" t="s">
        <v>3043</v>
      </c>
      <c r="D1" s="7" t="s">
        <v>3044</v>
      </c>
      <c r="E1" s="7" t="s">
        <v>3041</v>
      </c>
      <c r="F1" s="7" t="s">
        <v>3042</v>
      </c>
    </row>
    <row r="2" spans="1:6" x14ac:dyDescent="0.2">
      <c r="A2" s="9" t="s">
        <v>66</v>
      </c>
      <c r="B2" s="9" t="s">
        <v>3045</v>
      </c>
      <c r="C2" s="10" t="s">
        <v>32</v>
      </c>
      <c r="D2" s="11" t="s">
        <v>3046</v>
      </c>
      <c r="E2" s="9" t="s">
        <v>66</v>
      </c>
      <c r="F2" s="9" t="s">
        <v>3045</v>
      </c>
    </row>
    <row r="3" spans="1:6" x14ac:dyDescent="0.2">
      <c r="A3" s="9" t="s">
        <v>68</v>
      </c>
      <c r="B3" s="9" t="s">
        <v>3047</v>
      </c>
      <c r="C3" s="9" t="s">
        <v>6</v>
      </c>
      <c r="D3" s="11" t="s">
        <v>3048</v>
      </c>
      <c r="E3" s="9" t="s">
        <v>68</v>
      </c>
      <c r="F3" s="9" t="s">
        <v>3047</v>
      </c>
    </row>
    <row r="4" spans="1:6" x14ac:dyDescent="0.2">
      <c r="A4" s="9" t="s">
        <v>70</v>
      </c>
      <c r="B4" s="9" t="s">
        <v>3049</v>
      </c>
      <c r="C4" s="9" t="s">
        <v>8</v>
      </c>
      <c r="D4" s="11" t="s">
        <v>3050</v>
      </c>
      <c r="E4" s="9" t="s">
        <v>70</v>
      </c>
      <c r="F4" s="9" t="s">
        <v>3049</v>
      </c>
    </row>
    <row r="5" spans="1:6" x14ac:dyDescent="0.2">
      <c r="A5" s="9" t="s">
        <v>72</v>
      </c>
      <c r="B5" s="9" t="s">
        <v>3051</v>
      </c>
      <c r="C5" s="9" t="s">
        <v>10</v>
      </c>
      <c r="D5" s="11" t="s">
        <v>3052</v>
      </c>
      <c r="E5" s="9" t="s">
        <v>72</v>
      </c>
      <c r="F5" s="9" t="s">
        <v>3051</v>
      </c>
    </row>
    <row r="6" spans="1:6" x14ac:dyDescent="0.2">
      <c r="A6" s="9" t="s">
        <v>147</v>
      </c>
      <c r="B6" s="9" t="s">
        <v>3053</v>
      </c>
      <c r="C6" s="9" t="s">
        <v>247</v>
      </c>
      <c r="D6" s="11" t="s">
        <v>3054</v>
      </c>
      <c r="E6" s="9" t="s">
        <v>147</v>
      </c>
      <c r="F6" s="9" t="s">
        <v>3053</v>
      </c>
    </row>
    <row r="7" spans="1:6" x14ac:dyDescent="0.2">
      <c r="A7" s="9" t="s">
        <v>147</v>
      </c>
      <c r="B7" s="9" t="s">
        <v>3053</v>
      </c>
      <c r="C7" s="9" t="s">
        <v>252</v>
      </c>
      <c r="D7" s="11" t="s">
        <v>3055</v>
      </c>
      <c r="E7" s="9" t="s">
        <v>147</v>
      </c>
      <c r="F7" s="9" t="s">
        <v>3053</v>
      </c>
    </row>
    <row r="8" spans="1:6" x14ac:dyDescent="0.2">
      <c r="A8" s="9" t="s">
        <v>74</v>
      </c>
      <c r="B8" s="9" t="s">
        <v>3056</v>
      </c>
      <c r="C8" s="9" t="s">
        <v>57</v>
      </c>
      <c r="D8" s="11" t="s">
        <v>3057</v>
      </c>
      <c r="E8" s="9" t="s">
        <v>74</v>
      </c>
      <c r="F8" s="9" t="s">
        <v>3056</v>
      </c>
    </row>
    <row r="9" spans="1:6" s="12" customFormat="1" x14ac:dyDescent="0.2">
      <c r="A9" s="9" t="s">
        <v>161</v>
      </c>
      <c r="B9" s="9" t="s">
        <v>3058</v>
      </c>
      <c r="C9" s="9" t="s">
        <v>280</v>
      </c>
      <c r="D9" s="11" t="s">
        <v>286</v>
      </c>
      <c r="E9" s="9" t="s">
        <v>161</v>
      </c>
      <c r="F9" s="9" t="s">
        <v>3058</v>
      </c>
    </row>
    <row r="10" spans="1:6" s="12" customFormat="1" x14ac:dyDescent="0.2">
      <c r="A10" s="9" t="s">
        <v>161</v>
      </c>
      <c r="B10" s="9" t="s">
        <v>3058</v>
      </c>
      <c r="C10" s="9" t="s">
        <v>292</v>
      </c>
      <c r="D10" s="11" t="s">
        <v>3059</v>
      </c>
      <c r="E10" s="9" t="s">
        <v>161</v>
      </c>
      <c r="F10" s="9" t="s">
        <v>3058</v>
      </c>
    </row>
    <row r="11" spans="1:6" x14ac:dyDescent="0.2">
      <c r="A11" s="9" t="s">
        <v>76</v>
      </c>
      <c r="B11" s="9" t="s">
        <v>3060</v>
      </c>
      <c r="C11" s="9" t="s">
        <v>21</v>
      </c>
      <c r="D11" s="11" t="s">
        <v>3061</v>
      </c>
      <c r="E11" s="9" t="s">
        <v>76</v>
      </c>
      <c r="F11" s="9" t="s">
        <v>3060</v>
      </c>
    </row>
    <row r="12" spans="1:6" x14ac:dyDescent="0.2">
      <c r="A12" s="9" t="s">
        <v>78</v>
      </c>
      <c r="B12" s="9" t="s">
        <v>3062</v>
      </c>
      <c r="C12" s="9" t="s">
        <v>49</v>
      </c>
      <c r="D12" s="11" t="s">
        <v>3063</v>
      </c>
      <c r="E12" s="9" t="s">
        <v>78</v>
      </c>
      <c r="F12" s="9" t="s">
        <v>3062</v>
      </c>
    </row>
    <row r="13" spans="1:6" x14ac:dyDescent="0.2">
      <c r="A13" s="9" t="s">
        <v>80</v>
      </c>
      <c r="B13" s="9" t="s">
        <v>3064</v>
      </c>
      <c r="C13" s="9" t="s">
        <v>13</v>
      </c>
      <c r="D13" s="11" t="s">
        <v>3065</v>
      </c>
      <c r="E13" s="9" t="s">
        <v>80</v>
      </c>
      <c r="F13" s="9" t="s">
        <v>3064</v>
      </c>
    </row>
    <row r="14" spans="1:6" x14ac:dyDescent="0.2">
      <c r="A14" s="9" t="s">
        <v>82</v>
      </c>
      <c r="B14" s="9" t="s">
        <v>3066</v>
      </c>
      <c r="C14" s="9" t="s">
        <v>31</v>
      </c>
      <c r="D14" s="11" t="s">
        <v>3067</v>
      </c>
      <c r="E14" s="9" t="s">
        <v>82</v>
      </c>
      <c r="F14" s="9" t="s">
        <v>3066</v>
      </c>
    </row>
    <row r="15" spans="1:6" x14ac:dyDescent="0.2">
      <c r="A15" s="9" t="s">
        <v>147</v>
      </c>
      <c r="B15" s="9" t="s">
        <v>3053</v>
      </c>
      <c r="C15" s="9" t="s">
        <v>341</v>
      </c>
      <c r="D15" s="11" t="s">
        <v>346</v>
      </c>
      <c r="E15" s="9" t="s">
        <v>147</v>
      </c>
      <c r="F15" s="9" t="s">
        <v>3053</v>
      </c>
    </row>
    <row r="16" spans="1:6" x14ac:dyDescent="0.2">
      <c r="A16" s="9" t="s">
        <v>84</v>
      </c>
      <c r="B16" s="9" t="s">
        <v>3068</v>
      </c>
      <c r="C16" s="9" t="s">
        <v>7</v>
      </c>
      <c r="D16" s="11" t="s">
        <v>3069</v>
      </c>
      <c r="E16" s="9" t="s">
        <v>84</v>
      </c>
      <c r="F16" s="9" t="s">
        <v>3068</v>
      </c>
    </row>
    <row r="17" spans="1:6" x14ac:dyDescent="0.2">
      <c r="A17" s="9" t="s">
        <v>147</v>
      </c>
      <c r="B17" s="9" t="s">
        <v>3053</v>
      </c>
      <c r="C17" s="9" t="s">
        <v>360</v>
      </c>
      <c r="D17" s="11" t="s">
        <v>3070</v>
      </c>
      <c r="E17" s="9" t="s">
        <v>147</v>
      </c>
      <c r="F17" s="9" t="s">
        <v>3053</v>
      </c>
    </row>
    <row r="18" spans="1:6" s="12" customFormat="1" x14ac:dyDescent="0.2">
      <c r="A18" s="9" t="s">
        <v>159</v>
      </c>
      <c r="B18" s="9" t="s">
        <v>3071</v>
      </c>
      <c r="C18" s="9" t="s">
        <v>367</v>
      </c>
      <c r="D18" s="11" t="s">
        <v>373</v>
      </c>
      <c r="E18" s="9" t="s">
        <v>159</v>
      </c>
      <c r="F18" s="9" t="s">
        <v>3071</v>
      </c>
    </row>
    <row r="19" spans="1:6" s="12" customFormat="1" x14ac:dyDescent="0.2">
      <c r="A19" s="9" t="s">
        <v>167</v>
      </c>
      <c r="B19" s="9" t="s">
        <v>3072</v>
      </c>
      <c r="C19" s="9" t="s">
        <v>378</v>
      </c>
      <c r="D19" s="11" t="s">
        <v>3073</v>
      </c>
      <c r="E19" s="9" t="s">
        <v>167</v>
      </c>
      <c r="F19" s="9" t="s">
        <v>3072</v>
      </c>
    </row>
    <row r="20" spans="1:6" s="12" customFormat="1" x14ac:dyDescent="0.2">
      <c r="A20" s="9" t="s">
        <v>167</v>
      </c>
      <c r="B20" s="9" t="s">
        <v>3072</v>
      </c>
      <c r="C20" s="9" t="s">
        <v>384</v>
      </c>
      <c r="D20" s="11" t="s">
        <v>3074</v>
      </c>
      <c r="E20" s="9" t="s">
        <v>167</v>
      </c>
      <c r="F20" s="9" t="s">
        <v>3072</v>
      </c>
    </row>
    <row r="21" spans="1:6" s="12" customFormat="1" x14ac:dyDescent="0.2">
      <c r="A21" s="9" t="s">
        <v>167</v>
      </c>
      <c r="B21" s="9" t="s">
        <v>3072</v>
      </c>
      <c r="C21" s="9" t="s">
        <v>389</v>
      </c>
      <c r="D21" s="11" t="s">
        <v>3075</v>
      </c>
      <c r="E21" s="9" t="s">
        <v>167</v>
      </c>
      <c r="F21" s="9" t="s">
        <v>3072</v>
      </c>
    </row>
    <row r="22" spans="1:6" s="12" customFormat="1" x14ac:dyDescent="0.2">
      <c r="A22" s="9" t="s">
        <v>167</v>
      </c>
      <c r="B22" s="9" t="s">
        <v>3072</v>
      </c>
      <c r="C22" s="9" t="s">
        <v>394</v>
      </c>
      <c r="D22" s="11" t="s">
        <v>3076</v>
      </c>
      <c r="E22" s="9" t="s">
        <v>167</v>
      </c>
      <c r="F22" s="9" t="s">
        <v>3072</v>
      </c>
    </row>
    <row r="23" spans="1:6" s="12" customFormat="1" x14ac:dyDescent="0.2">
      <c r="A23" s="9" t="s">
        <v>167</v>
      </c>
      <c r="B23" s="9" t="s">
        <v>3072</v>
      </c>
      <c r="C23" s="9" t="s">
        <v>401</v>
      </c>
      <c r="D23" s="11" t="s">
        <v>406</v>
      </c>
      <c r="E23" s="9" t="s">
        <v>167</v>
      </c>
      <c r="F23" s="9" t="s">
        <v>3072</v>
      </c>
    </row>
    <row r="24" spans="1:6" s="12" customFormat="1" x14ac:dyDescent="0.2">
      <c r="A24" s="9" t="s">
        <v>163</v>
      </c>
      <c r="B24" s="9" t="s">
        <v>2549</v>
      </c>
      <c r="C24" s="9" t="s">
        <v>411</v>
      </c>
      <c r="D24" s="11" t="s">
        <v>3077</v>
      </c>
      <c r="E24" s="9" t="s">
        <v>163</v>
      </c>
      <c r="F24" s="9" t="s">
        <v>2549</v>
      </c>
    </row>
    <row r="25" spans="1:6" s="12" customFormat="1" x14ac:dyDescent="0.2">
      <c r="A25" s="9" t="s">
        <v>167</v>
      </c>
      <c r="B25" s="9" t="s">
        <v>3072</v>
      </c>
      <c r="C25" s="9" t="s">
        <v>418</v>
      </c>
      <c r="D25" s="11" t="s">
        <v>3078</v>
      </c>
      <c r="E25" s="9" t="s">
        <v>167</v>
      </c>
      <c r="F25" s="9" t="s">
        <v>3072</v>
      </c>
    </row>
    <row r="26" spans="1:6" x14ac:dyDescent="0.2">
      <c r="A26" s="9" t="s">
        <v>86</v>
      </c>
      <c r="B26" s="9" t="s">
        <v>3079</v>
      </c>
      <c r="C26" s="9" t="s">
        <v>45</v>
      </c>
      <c r="D26" s="11" t="s">
        <v>3080</v>
      </c>
      <c r="E26" s="9" t="s">
        <v>86</v>
      </c>
      <c r="F26" s="9" t="s">
        <v>3079</v>
      </c>
    </row>
    <row r="27" spans="1:6" x14ac:dyDescent="0.2">
      <c r="A27" s="9" t="s">
        <v>88</v>
      </c>
      <c r="B27" s="9" t="s">
        <v>3081</v>
      </c>
      <c r="C27" s="9" t="s">
        <v>9</v>
      </c>
      <c r="D27" s="11" t="s">
        <v>3082</v>
      </c>
      <c r="E27" s="9" t="s">
        <v>88</v>
      </c>
      <c r="F27" s="9" t="s">
        <v>3081</v>
      </c>
    </row>
    <row r="28" spans="1:6" s="12" customFormat="1" x14ac:dyDescent="0.2">
      <c r="A28" s="9" t="s">
        <v>151</v>
      </c>
      <c r="B28" s="9" t="s">
        <v>3083</v>
      </c>
      <c r="C28" s="9" t="s">
        <v>455</v>
      </c>
      <c r="D28" s="11" t="s">
        <v>3084</v>
      </c>
      <c r="E28" s="9" t="s">
        <v>151</v>
      </c>
      <c r="F28" s="9" t="s">
        <v>3083</v>
      </c>
    </row>
    <row r="29" spans="1:6" s="12" customFormat="1" x14ac:dyDescent="0.2">
      <c r="A29" s="9" t="s">
        <v>151</v>
      </c>
      <c r="B29" s="9" t="s">
        <v>3083</v>
      </c>
      <c r="C29" s="9" t="s">
        <v>461</v>
      </c>
      <c r="D29" s="11" t="s">
        <v>466</v>
      </c>
      <c r="E29" s="9" t="s">
        <v>151</v>
      </c>
      <c r="F29" s="9" t="s">
        <v>3083</v>
      </c>
    </row>
    <row r="30" spans="1:6" x14ac:dyDescent="0.2">
      <c r="A30" s="9" t="s">
        <v>147</v>
      </c>
      <c r="B30" s="9" t="s">
        <v>3053</v>
      </c>
      <c r="C30" s="9" t="s">
        <v>471</v>
      </c>
      <c r="D30" s="11" t="s">
        <v>3085</v>
      </c>
      <c r="E30" s="9" t="s">
        <v>147</v>
      </c>
      <c r="F30" s="9" t="s">
        <v>3053</v>
      </c>
    </row>
    <row r="31" spans="1:6" x14ac:dyDescent="0.2">
      <c r="A31" s="9" t="s">
        <v>147</v>
      </c>
      <c r="B31" s="9" t="s">
        <v>3053</v>
      </c>
      <c r="C31" s="9" t="s">
        <v>477</v>
      </c>
      <c r="D31" s="11" t="s">
        <v>3086</v>
      </c>
      <c r="E31" s="9" t="s">
        <v>147</v>
      </c>
      <c r="F31" s="9" t="s">
        <v>3053</v>
      </c>
    </row>
    <row r="32" spans="1:6" x14ac:dyDescent="0.2">
      <c r="A32" s="9" t="s">
        <v>149</v>
      </c>
      <c r="B32" s="9" t="s">
        <v>3087</v>
      </c>
      <c r="C32" s="9" t="s">
        <v>482</v>
      </c>
      <c r="D32" s="11" t="s">
        <v>3088</v>
      </c>
      <c r="E32" s="9" t="s">
        <v>149</v>
      </c>
      <c r="F32" s="9" t="s">
        <v>3087</v>
      </c>
    </row>
    <row r="33" spans="1:6" s="12" customFormat="1" x14ac:dyDescent="0.2">
      <c r="A33" s="9" t="s">
        <v>161</v>
      </c>
      <c r="B33" s="9" t="s">
        <v>3058</v>
      </c>
      <c r="C33" s="9" t="s">
        <v>493</v>
      </c>
      <c r="D33" s="11" t="s">
        <v>3089</v>
      </c>
      <c r="E33" s="9" t="s">
        <v>161</v>
      </c>
      <c r="F33" s="9" t="s">
        <v>3058</v>
      </c>
    </row>
    <row r="34" spans="1:6" s="12" customFormat="1" x14ac:dyDescent="0.2">
      <c r="A34" s="9" t="s">
        <v>161</v>
      </c>
      <c r="B34" s="9" t="s">
        <v>3058</v>
      </c>
      <c r="C34" s="9" t="s">
        <v>499</v>
      </c>
      <c r="D34" s="11" t="s">
        <v>3090</v>
      </c>
      <c r="E34" s="9" t="s">
        <v>161</v>
      </c>
      <c r="F34" s="9" t="s">
        <v>3058</v>
      </c>
    </row>
    <row r="35" spans="1:6" s="12" customFormat="1" x14ac:dyDescent="0.2">
      <c r="A35" s="9" t="s">
        <v>161</v>
      </c>
      <c r="B35" s="9" t="s">
        <v>3058</v>
      </c>
      <c r="C35" s="9" t="s">
        <v>504</v>
      </c>
      <c r="D35" s="11" t="s">
        <v>3091</v>
      </c>
      <c r="E35" s="9" t="s">
        <v>161</v>
      </c>
      <c r="F35" s="9" t="s">
        <v>3058</v>
      </c>
    </row>
    <row r="36" spans="1:6" s="12" customFormat="1" x14ac:dyDescent="0.2">
      <c r="A36" s="9" t="s">
        <v>161</v>
      </c>
      <c r="B36" s="9" t="s">
        <v>3058</v>
      </c>
      <c r="C36" s="9" t="s">
        <v>509</v>
      </c>
      <c r="D36" s="11" t="s">
        <v>3092</v>
      </c>
      <c r="E36" s="9" t="s">
        <v>161</v>
      </c>
      <c r="F36" s="9" t="s">
        <v>3058</v>
      </c>
    </row>
    <row r="37" spans="1:6" s="12" customFormat="1" x14ac:dyDescent="0.2">
      <c r="A37" s="9" t="s">
        <v>161</v>
      </c>
      <c r="B37" s="9" t="s">
        <v>3058</v>
      </c>
      <c r="C37" s="9" t="s">
        <v>519</v>
      </c>
      <c r="D37" s="11" t="s">
        <v>3093</v>
      </c>
      <c r="E37" s="9" t="s">
        <v>161</v>
      </c>
      <c r="F37" s="9" t="s">
        <v>3058</v>
      </c>
    </row>
    <row r="38" spans="1:6" s="12" customFormat="1" x14ac:dyDescent="0.2">
      <c r="A38" s="9" t="s">
        <v>165</v>
      </c>
      <c r="B38" s="9" t="s">
        <v>3094</v>
      </c>
      <c r="C38" s="9" t="s">
        <v>529</v>
      </c>
      <c r="D38" s="11" t="s">
        <v>3095</v>
      </c>
      <c r="E38" s="9" t="s">
        <v>165</v>
      </c>
      <c r="F38" s="9" t="s">
        <v>3094</v>
      </c>
    </row>
    <row r="39" spans="1:6" s="12" customFormat="1" x14ac:dyDescent="0.2">
      <c r="A39" s="9" t="s">
        <v>165</v>
      </c>
      <c r="B39" s="9" t="s">
        <v>3094</v>
      </c>
      <c r="C39" s="9" t="s">
        <v>535</v>
      </c>
      <c r="D39" s="11" t="s">
        <v>3096</v>
      </c>
      <c r="E39" s="9" t="s">
        <v>165</v>
      </c>
      <c r="F39" s="9" t="s">
        <v>3094</v>
      </c>
    </row>
    <row r="40" spans="1:6" x14ac:dyDescent="0.2">
      <c r="A40" s="9" t="s">
        <v>90</v>
      </c>
      <c r="B40" s="9" t="s">
        <v>3097</v>
      </c>
      <c r="C40" s="9" t="s">
        <v>16</v>
      </c>
      <c r="D40" s="11" t="s">
        <v>3098</v>
      </c>
      <c r="E40" s="9" t="s">
        <v>90</v>
      </c>
      <c r="F40" s="9" t="s">
        <v>3097</v>
      </c>
    </row>
    <row r="41" spans="1:6" x14ac:dyDescent="0.2">
      <c r="A41" s="9" t="s">
        <v>92</v>
      </c>
      <c r="B41" s="9" t="s">
        <v>3099</v>
      </c>
      <c r="C41" s="9" t="s">
        <v>17</v>
      </c>
      <c r="D41" s="11" t="s">
        <v>3100</v>
      </c>
      <c r="E41" s="9" t="s">
        <v>92</v>
      </c>
      <c r="F41" s="9" t="s">
        <v>3099</v>
      </c>
    </row>
    <row r="42" spans="1:6" s="12" customFormat="1" x14ac:dyDescent="0.2">
      <c r="A42" s="9" t="s">
        <v>159</v>
      </c>
      <c r="B42" s="9" t="s">
        <v>3071</v>
      </c>
      <c r="C42" s="9" t="s">
        <v>559</v>
      </c>
      <c r="D42" s="11" t="s">
        <v>3101</v>
      </c>
      <c r="E42" s="9" t="s">
        <v>159</v>
      </c>
      <c r="F42" s="9" t="s">
        <v>3071</v>
      </c>
    </row>
    <row r="43" spans="1:6" x14ac:dyDescent="0.2">
      <c r="A43" s="9" t="s">
        <v>95</v>
      </c>
      <c r="B43" s="9" t="s">
        <v>3102</v>
      </c>
      <c r="C43" s="9" t="s">
        <v>18</v>
      </c>
      <c r="D43" s="11" t="s">
        <v>3103</v>
      </c>
      <c r="E43" s="9" t="s">
        <v>95</v>
      </c>
      <c r="F43" s="9" t="s">
        <v>3102</v>
      </c>
    </row>
    <row r="44" spans="1:6" s="12" customFormat="1" x14ac:dyDescent="0.2">
      <c r="A44" s="9" t="s">
        <v>151</v>
      </c>
      <c r="B44" s="11" t="s">
        <v>94</v>
      </c>
      <c r="C44" s="9" t="s">
        <v>19</v>
      </c>
      <c r="D44" s="11" t="s">
        <v>3104</v>
      </c>
      <c r="E44" s="13">
        <v>19010</v>
      </c>
      <c r="F44" s="11" t="s">
        <v>3104</v>
      </c>
    </row>
    <row r="45" spans="1:6" x14ac:dyDescent="0.2">
      <c r="A45" s="9">
        <v>19205</v>
      </c>
      <c r="B45" s="11" t="s">
        <v>3105</v>
      </c>
      <c r="C45" s="9" t="s">
        <v>591</v>
      </c>
      <c r="D45" s="11" t="s">
        <v>3105</v>
      </c>
      <c r="E45" s="13">
        <v>19205</v>
      </c>
      <c r="F45" s="11" t="s">
        <v>3105</v>
      </c>
    </row>
    <row r="46" spans="1:6" x14ac:dyDescent="0.2">
      <c r="A46" s="9" t="s">
        <v>147</v>
      </c>
      <c r="B46" s="9" t="s">
        <v>3053</v>
      </c>
      <c r="C46" s="9" t="s">
        <v>602</v>
      </c>
      <c r="D46" s="11" t="s">
        <v>607</v>
      </c>
      <c r="E46" s="9" t="s">
        <v>147</v>
      </c>
      <c r="F46" s="9" t="s">
        <v>3053</v>
      </c>
    </row>
    <row r="47" spans="1:6" s="12" customFormat="1" x14ac:dyDescent="0.2">
      <c r="A47" s="9" t="s">
        <v>157</v>
      </c>
      <c r="B47" s="9" t="s">
        <v>3106</v>
      </c>
      <c r="C47" s="9" t="s">
        <v>614</v>
      </c>
      <c r="D47" s="11" t="s">
        <v>619</v>
      </c>
      <c r="E47" s="9" t="s">
        <v>157</v>
      </c>
      <c r="F47" s="9" t="s">
        <v>3106</v>
      </c>
    </row>
    <row r="48" spans="1:6" s="12" customFormat="1" x14ac:dyDescent="0.2">
      <c r="A48" s="9" t="s">
        <v>157</v>
      </c>
      <c r="B48" s="9" t="s">
        <v>3106</v>
      </c>
      <c r="C48" s="9" t="s">
        <v>624</v>
      </c>
      <c r="D48" s="11" t="s">
        <v>3107</v>
      </c>
      <c r="E48" s="9" t="s">
        <v>157</v>
      </c>
      <c r="F48" s="9" t="s">
        <v>3106</v>
      </c>
    </row>
    <row r="49" spans="1:6" x14ac:dyDescent="0.2">
      <c r="A49" s="9" t="s">
        <v>147</v>
      </c>
      <c r="B49" s="9" t="s">
        <v>3053</v>
      </c>
      <c r="C49" s="9" t="s">
        <v>629</v>
      </c>
      <c r="D49" s="11" t="s">
        <v>3108</v>
      </c>
      <c r="E49" s="9" t="s">
        <v>147</v>
      </c>
      <c r="F49" s="9" t="s">
        <v>3053</v>
      </c>
    </row>
    <row r="50" spans="1:6" s="12" customFormat="1" x14ac:dyDescent="0.2">
      <c r="A50" s="9" t="s">
        <v>157</v>
      </c>
      <c r="B50" s="9" t="s">
        <v>3106</v>
      </c>
      <c r="C50" s="9" t="s">
        <v>634</v>
      </c>
      <c r="D50" s="11" t="s">
        <v>3109</v>
      </c>
      <c r="E50" s="9" t="s">
        <v>157</v>
      </c>
      <c r="F50" s="9" t="s">
        <v>3106</v>
      </c>
    </row>
    <row r="51" spans="1:6" x14ac:dyDescent="0.2">
      <c r="A51" s="9" t="s">
        <v>97</v>
      </c>
      <c r="B51" s="9" t="s">
        <v>3110</v>
      </c>
      <c r="C51" s="9" t="s">
        <v>27</v>
      </c>
      <c r="D51" s="11" t="s">
        <v>3111</v>
      </c>
      <c r="E51" s="9" t="s">
        <v>97</v>
      </c>
      <c r="F51" s="9" t="s">
        <v>3110</v>
      </c>
    </row>
    <row r="52" spans="1:6" x14ac:dyDescent="0.2">
      <c r="A52" s="9" t="s">
        <v>99</v>
      </c>
      <c r="B52" s="9" t="s">
        <v>3112</v>
      </c>
      <c r="C52" s="9" t="s">
        <v>58</v>
      </c>
      <c r="D52" s="11" t="s">
        <v>3113</v>
      </c>
      <c r="E52" s="9" t="s">
        <v>99</v>
      </c>
      <c r="F52" s="9" t="s">
        <v>3112</v>
      </c>
    </row>
    <row r="53" spans="1:6" x14ac:dyDescent="0.2">
      <c r="A53" s="9" t="s">
        <v>101</v>
      </c>
      <c r="B53" s="9" t="s">
        <v>3114</v>
      </c>
      <c r="C53" s="9" t="s">
        <v>24</v>
      </c>
      <c r="D53" s="11" t="s">
        <v>3115</v>
      </c>
      <c r="E53" s="9">
        <v>21040</v>
      </c>
      <c r="F53" s="9" t="s">
        <v>3114</v>
      </c>
    </row>
    <row r="54" spans="1:6" x14ac:dyDescent="0.2">
      <c r="A54" s="9" t="s">
        <v>103</v>
      </c>
      <c r="B54" s="9" t="s">
        <v>3116</v>
      </c>
      <c r="C54" s="9" t="s">
        <v>15</v>
      </c>
      <c r="D54" s="11" t="s">
        <v>3117</v>
      </c>
      <c r="E54" s="9">
        <v>21050</v>
      </c>
      <c r="F54" s="9" t="s">
        <v>3116</v>
      </c>
    </row>
    <row r="55" spans="1:6" x14ac:dyDescent="0.2">
      <c r="A55" s="9" t="s">
        <v>105</v>
      </c>
      <c r="B55" s="9" t="s">
        <v>3118</v>
      </c>
      <c r="C55" s="9" t="s">
        <v>14</v>
      </c>
      <c r="D55" s="11" t="s">
        <v>3119</v>
      </c>
      <c r="E55" s="9">
        <v>21060</v>
      </c>
      <c r="F55" s="9" t="s">
        <v>3118</v>
      </c>
    </row>
    <row r="56" spans="1:6" s="12" customFormat="1" x14ac:dyDescent="0.2">
      <c r="A56" s="9" t="s">
        <v>173</v>
      </c>
      <c r="B56" s="9" t="s">
        <v>2555</v>
      </c>
      <c r="C56" s="9" t="s">
        <v>676</v>
      </c>
      <c r="D56" s="11" t="s">
        <v>3120</v>
      </c>
      <c r="E56" s="9">
        <v>64205</v>
      </c>
      <c r="F56" s="9" t="s">
        <v>2555</v>
      </c>
    </row>
    <row r="57" spans="1:6" x14ac:dyDescent="0.2">
      <c r="A57" s="9" t="s">
        <v>107</v>
      </c>
      <c r="B57" s="9" t="s">
        <v>3121</v>
      </c>
      <c r="C57" s="9" t="s">
        <v>5</v>
      </c>
      <c r="D57" s="11" t="s">
        <v>3122</v>
      </c>
      <c r="E57" s="9">
        <v>21080</v>
      </c>
      <c r="F57" s="9" t="s">
        <v>3121</v>
      </c>
    </row>
    <row r="58" spans="1:6" s="12" customFormat="1" x14ac:dyDescent="0.2">
      <c r="A58" s="9" t="s">
        <v>157</v>
      </c>
      <c r="B58" s="9" t="s">
        <v>3106</v>
      </c>
      <c r="C58" s="9" t="s">
        <v>690</v>
      </c>
      <c r="D58" s="11" t="s">
        <v>3123</v>
      </c>
      <c r="E58" s="9">
        <v>64133</v>
      </c>
      <c r="F58" s="9" t="s">
        <v>3106</v>
      </c>
    </row>
    <row r="59" spans="1:6" s="12" customFormat="1" x14ac:dyDescent="0.2">
      <c r="A59" s="9" t="s">
        <v>157</v>
      </c>
      <c r="B59" s="9" t="s">
        <v>3106</v>
      </c>
      <c r="C59" s="9" t="s">
        <v>695</v>
      </c>
      <c r="D59" s="9" t="s">
        <v>700</v>
      </c>
      <c r="E59" s="9">
        <v>64133</v>
      </c>
      <c r="F59" s="9" t="s">
        <v>3106</v>
      </c>
    </row>
    <row r="60" spans="1:6" s="12" customFormat="1" x14ac:dyDescent="0.2">
      <c r="A60" s="9" t="s">
        <v>157</v>
      </c>
      <c r="B60" s="9" t="s">
        <v>3106</v>
      </c>
      <c r="C60" s="9" t="s">
        <v>705</v>
      </c>
      <c r="D60" s="9" t="s">
        <v>3124</v>
      </c>
      <c r="E60" s="9">
        <v>64133</v>
      </c>
      <c r="F60" s="9" t="s">
        <v>3106</v>
      </c>
    </row>
    <row r="61" spans="1:6" x14ac:dyDescent="0.2">
      <c r="A61" s="9" t="s">
        <v>109</v>
      </c>
      <c r="B61" s="9" t="s">
        <v>3125</v>
      </c>
      <c r="C61" s="9" t="s">
        <v>30</v>
      </c>
      <c r="D61" s="9" t="s">
        <v>3126</v>
      </c>
      <c r="E61" s="9">
        <v>21085</v>
      </c>
      <c r="F61" s="9" t="s">
        <v>3125</v>
      </c>
    </row>
    <row r="62" spans="1:6" x14ac:dyDescent="0.2">
      <c r="A62" s="9" t="s">
        <v>111</v>
      </c>
      <c r="B62" s="9" t="s">
        <v>3127</v>
      </c>
      <c r="C62" s="9" t="s">
        <v>22</v>
      </c>
      <c r="D62" s="9" t="s">
        <v>3128</v>
      </c>
      <c r="E62" s="9">
        <v>21090</v>
      </c>
      <c r="F62" s="9" t="s">
        <v>3127</v>
      </c>
    </row>
    <row r="63" spans="1:6" s="12" customFormat="1" x14ac:dyDescent="0.2">
      <c r="A63" s="9" t="s">
        <v>157</v>
      </c>
      <c r="B63" s="9" t="s">
        <v>3106</v>
      </c>
      <c r="C63" s="9" t="s">
        <v>727</v>
      </c>
      <c r="D63" s="9" t="s">
        <v>3129</v>
      </c>
      <c r="E63" s="9">
        <v>64133</v>
      </c>
      <c r="F63" s="9" t="s">
        <v>3106</v>
      </c>
    </row>
    <row r="64" spans="1:6" s="12" customFormat="1" x14ac:dyDescent="0.2">
      <c r="A64" s="9" t="s">
        <v>157</v>
      </c>
      <c r="B64" s="9" t="s">
        <v>3106</v>
      </c>
      <c r="C64" s="9" t="s">
        <v>732</v>
      </c>
      <c r="D64" s="9" t="s">
        <v>3130</v>
      </c>
      <c r="E64" s="9">
        <v>64133</v>
      </c>
      <c r="F64" s="9" t="s">
        <v>3106</v>
      </c>
    </row>
    <row r="65" spans="1:6" x14ac:dyDescent="0.2">
      <c r="A65" s="9" t="s">
        <v>115</v>
      </c>
      <c r="B65" s="9" t="s">
        <v>3131</v>
      </c>
      <c r="C65" s="9" t="s">
        <v>11</v>
      </c>
      <c r="D65" s="9" t="s">
        <v>3132</v>
      </c>
      <c r="E65" s="9">
        <v>22010</v>
      </c>
      <c r="F65" s="9" t="s">
        <v>3131</v>
      </c>
    </row>
    <row r="66" spans="1:6" s="12" customFormat="1" x14ac:dyDescent="0.2">
      <c r="A66" s="9" t="s">
        <v>157</v>
      </c>
      <c r="B66" s="9" t="s">
        <v>3106</v>
      </c>
      <c r="C66" s="9" t="s">
        <v>747</v>
      </c>
      <c r="D66" s="9" t="s">
        <v>3133</v>
      </c>
      <c r="E66" s="9">
        <v>64133</v>
      </c>
      <c r="F66" s="9" t="s">
        <v>3106</v>
      </c>
    </row>
    <row r="67" spans="1:6" s="12" customFormat="1" x14ac:dyDescent="0.2">
      <c r="A67" s="9" t="s">
        <v>165</v>
      </c>
      <c r="B67" s="9" t="s">
        <v>3094</v>
      </c>
      <c r="C67" s="9" t="s">
        <v>752</v>
      </c>
      <c r="D67" s="9" t="s">
        <v>3134</v>
      </c>
      <c r="E67" s="9">
        <v>64163</v>
      </c>
      <c r="F67" s="9" t="s">
        <v>3094</v>
      </c>
    </row>
    <row r="68" spans="1:6" s="12" customFormat="1" x14ac:dyDescent="0.2">
      <c r="A68" s="9" t="s">
        <v>151</v>
      </c>
      <c r="B68" s="9" t="s">
        <v>3083</v>
      </c>
      <c r="C68" s="9" t="s">
        <v>757</v>
      </c>
      <c r="D68" s="9" t="s">
        <v>3135</v>
      </c>
      <c r="E68" s="9">
        <v>64093</v>
      </c>
      <c r="F68" s="9" t="s">
        <v>3083</v>
      </c>
    </row>
    <row r="69" spans="1:6" s="12" customFormat="1" x14ac:dyDescent="0.2">
      <c r="A69" s="9" t="s">
        <v>151</v>
      </c>
      <c r="B69" s="9" t="s">
        <v>3083</v>
      </c>
      <c r="C69" s="9" t="s">
        <v>767</v>
      </c>
      <c r="D69" s="9" t="s">
        <v>3136</v>
      </c>
      <c r="E69" s="9">
        <v>64093</v>
      </c>
      <c r="F69" s="9" t="s">
        <v>3083</v>
      </c>
    </row>
    <row r="70" spans="1:6" s="12" customFormat="1" x14ac:dyDescent="0.2">
      <c r="A70" s="9" t="s">
        <v>151</v>
      </c>
      <c r="B70" s="9" t="s">
        <v>3083</v>
      </c>
      <c r="C70" s="9" t="s">
        <v>774</v>
      </c>
      <c r="D70" s="9" t="s">
        <v>3137</v>
      </c>
      <c r="E70" s="9">
        <v>64093</v>
      </c>
      <c r="F70" s="9" t="s">
        <v>3083</v>
      </c>
    </row>
    <row r="71" spans="1:6" x14ac:dyDescent="0.2">
      <c r="A71" s="9" t="s">
        <v>149</v>
      </c>
      <c r="B71" s="9" t="s">
        <v>3087</v>
      </c>
      <c r="C71" s="9" t="s">
        <v>781</v>
      </c>
      <c r="D71" s="9" t="s">
        <v>3138</v>
      </c>
      <c r="E71" s="9">
        <v>64053</v>
      </c>
      <c r="F71" s="9" t="s">
        <v>3087</v>
      </c>
    </row>
    <row r="72" spans="1:6" s="12" customFormat="1" x14ac:dyDescent="0.2">
      <c r="A72" s="9" t="s">
        <v>155</v>
      </c>
      <c r="B72" s="9" t="s">
        <v>3139</v>
      </c>
      <c r="C72" s="9" t="s">
        <v>787</v>
      </c>
      <c r="D72" s="9" t="s">
        <v>3140</v>
      </c>
      <c r="E72" s="9">
        <v>64123</v>
      </c>
      <c r="F72" s="9" t="s">
        <v>3139</v>
      </c>
    </row>
    <row r="73" spans="1:6" s="12" customFormat="1" x14ac:dyDescent="0.2">
      <c r="A73" s="9" t="s">
        <v>155</v>
      </c>
      <c r="B73" s="9" t="s">
        <v>3139</v>
      </c>
      <c r="C73" s="9" t="s">
        <v>793</v>
      </c>
      <c r="D73" s="9" t="s">
        <v>3141</v>
      </c>
      <c r="E73" s="9">
        <v>64123</v>
      </c>
      <c r="F73" s="9" t="s">
        <v>3139</v>
      </c>
    </row>
    <row r="74" spans="1:6" x14ac:dyDescent="0.2">
      <c r="A74" s="9" t="s">
        <v>117</v>
      </c>
      <c r="B74" s="9" t="s">
        <v>3142</v>
      </c>
      <c r="C74" s="9" t="s">
        <v>26</v>
      </c>
      <c r="D74" s="9" t="s">
        <v>3143</v>
      </c>
      <c r="E74" s="9">
        <v>26011</v>
      </c>
      <c r="F74" s="9" t="s">
        <v>3142</v>
      </c>
    </row>
    <row r="75" spans="1:6" x14ac:dyDescent="0.2">
      <c r="A75" s="9" t="s">
        <v>117</v>
      </c>
      <c r="B75" s="9" t="s">
        <v>3142</v>
      </c>
      <c r="C75" s="9" t="s">
        <v>814</v>
      </c>
      <c r="D75" s="9" t="s">
        <v>3144</v>
      </c>
      <c r="E75" s="9">
        <v>26011</v>
      </c>
      <c r="F75" s="9" t="s">
        <v>3142</v>
      </c>
    </row>
    <row r="76" spans="1:6" s="12" customFormat="1" x14ac:dyDescent="0.2">
      <c r="A76" s="9" t="s">
        <v>165</v>
      </c>
      <c r="B76" s="9" t="s">
        <v>3094</v>
      </c>
      <c r="C76" s="9" t="s">
        <v>824</v>
      </c>
      <c r="D76" s="9" t="s">
        <v>3145</v>
      </c>
      <c r="E76" s="9">
        <v>64163</v>
      </c>
      <c r="F76" s="9" t="s">
        <v>3094</v>
      </c>
    </row>
    <row r="77" spans="1:6" s="12" customFormat="1" x14ac:dyDescent="0.2">
      <c r="A77" s="9" t="s">
        <v>165</v>
      </c>
      <c r="B77" s="9" t="s">
        <v>3094</v>
      </c>
      <c r="C77" s="9" t="s">
        <v>835</v>
      </c>
      <c r="D77" s="9" t="s">
        <v>3146</v>
      </c>
      <c r="E77" s="9">
        <v>64163</v>
      </c>
      <c r="F77" s="9" t="s">
        <v>3094</v>
      </c>
    </row>
    <row r="78" spans="1:6" s="12" customFormat="1" x14ac:dyDescent="0.2">
      <c r="A78" s="9" t="s">
        <v>155</v>
      </c>
      <c r="B78" s="9" t="s">
        <v>3139</v>
      </c>
      <c r="C78" s="9" t="s">
        <v>844</v>
      </c>
      <c r="D78" s="9" t="s">
        <v>3147</v>
      </c>
      <c r="E78" s="9">
        <v>64123</v>
      </c>
      <c r="F78" s="9" t="s">
        <v>3139</v>
      </c>
    </row>
    <row r="79" spans="1:6" x14ac:dyDescent="0.2">
      <c r="A79" s="9" t="s">
        <v>119</v>
      </c>
      <c r="B79" s="9" t="s">
        <v>3148</v>
      </c>
      <c r="C79" s="9" t="s">
        <v>28</v>
      </c>
      <c r="D79" s="9" t="s">
        <v>3149</v>
      </c>
      <c r="E79" s="9">
        <v>30011</v>
      </c>
      <c r="F79" s="9" t="s">
        <v>3148</v>
      </c>
    </row>
    <row r="80" spans="1:6" s="12" customFormat="1" x14ac:dyDescent="0.2">
      <c r="A80" s="9" t="s">
        <v>167</v>
      </c>
      <c r="B80" s="9" t="s">
        <v>3072</v>
      </c>
      <c r="C80" s="9" t="s">
        <v>863</v>
      </c>
      <c r="D80" s="9" t="s">
        <v>3150</v>
      </c>
      <c r="E80" s="9">
        <v>64193</v>
      </c>
      <c r="F80" s="9" t="s">
        <v>3072</v>
      </c>
    </row>
    <row r="81" spans="1:6" s="12" customFormat="1" x14ac:dyDescent="0.2">
      <c r="A81" s="9" t="s">
        <v>167</v>
      </c>
      <c r="B81" s="9" t="s">
        <v>3072</v>
      </c>
      <c r="C81" s="9" t="s">
        <v>869</v>
      </c>
      <c r="D81" s="9" t="s">
        <v>3151</v>
      </c>
      <c r="E81" s="9">
        <v>64193</v>
      </c>
      <c r="F81" s="9" t="s">
        <v>3072</v>
      </c>
    </row>
    <row r="82" spans="1:6" x14ac:dyDescent="0.2">
      <c r="A82" s="9" t="s">
        <v>147</v>
      </c>
      <c r="B82" s="9" t="s">
        <v>3053</v>
      </c>
      <c r="C82" s="9" t="s">
        <v>878</v>
      </c>
      <c r="D82" s="9" t="s">
        <v>3152</v>
      </c>
      <c r="E82" s="9">
        <v>64043</v>
      </c>
      <c r="F82" s="9" t="s">
        <v>3053</v>
      </c>
    </row>
    <row r="83" spans="1:6" x14ac:dyDescent="0.2">
      <c r="A83" s="9" t="s">
        <v>147</v>
      </c>
      <c r="B83" s="9" t="s">
        <v>3053</v>
      </c>
      <c r="C83" s="9" t="s">
        <v>887</v>
      </c>
      <c r="D83" s="9" t="s">
        <v>3153</v>
      </c>
      <c r="E83" s="9">
        <v>64043</v>
      </c>
      <c r="F83" s="9" t="s">
        <v>3053</v>
      </c>
    </row>
    <row r="84" spans="1:6" x14ac:dyDescent="0.2">
      <c r="A84" s="9" t="s">
        <v>147</v>
      </c>
      <c r="B84" s="9" t="s">
        <v>3053</v>
      </c>
      <c r="C84" s="9" t="s">
        <v>892</v>
      </c>
      <c r="D84" s="9" t="s">
        <v>3154</v>
      </c>
      <c r="E84" s="9">
        <v>64043</v>
      </c>
      <c r="F84" s="9" t="s">
        <v>3053</v>
      </c>
    </row>
    <row r="85" spans="1:6" x14ac:dyDescent="0.2">
      <c r="A85" s="9" t="s">
        <v>147</v>
      </c>
      <c r="B85" s="9" t="s">
        <v>3053</v>
      </c>
      <c r="C85" s="9" t="s">
        <v>897</v>
      </c>
      <c r="D85" s="9" t="s">
        <v>3155</v>
      </c>
      <c r="E85" s="9">
        <v>64043</v>
      </c>
      <c r="F85" s="9" t="s">
        <v>3053</v>
      </c>
    </row>
    <row r="86" spans="1:6" x14ac:dyDescent="0.2">
      <c r="A86" s="9" t="s">
        <v>147</v>
      </c>
      <c r="B86" s="9" t="s">
        <v>3053</v>
      </c>
      <c r="C86" s="9" t="s">
        <v>902</v>
      </c>
      <c r="D86" s="9" t="s">
        <v>907</v>
      </c>
      <c r="E86" s="9">
        <v>64043</v>
      </c>
      <c r="F86" s="9" t="s">
        <v>3053</v>
      </c>
    </row>
    <row r="87" spans="1:6" s="12" customFormat="1" x14ac:dyDescent="0.2">
      <c r="A87" s="9" t="s">
        <v>151</v>
      </c>
      <c r="B87" s="9" t="s">
        <v>3083</v>
      </c>
      <c r="C87" s="9" t="s">
        <v>912</v>
      </c>
      <c r="D87" s="9" t="s">
        <v>3156</v>
      </c>
      <c r="E87" s="9">
        <v>64093</v>
      </c>
      <c r="F87" s="9" t="s">
        <v>3083</v>
      </c>
    </row>
    <row r="88" spans="1:6" s="12" customFormat="1" x14ac:dyDescent="0.2">
      <c r="A88" s="9" t="s">
        <v>159</v>
      </c>
      <c r="B88" s="9" t="s">
        <v>3071</v>
      </c>
      <c r="C88" s="9" t="s">
        <v>924</v>
      </c>
      <c r="D88" s="9" t="s">
        <v>3157</v>
      </c>
      <c r="E88" s="9">
        <v>64143</v>
      </c>
      <c r="F88" s="9" t="s">
        <v>3071</v>
      </c>
    </row>
    <row r="89" spans="1:6" s="12" customFormat="1" x14ac:dyDescent="0.2">
      <c r="A89" s="9" t="s">
        <v>159</v>
      </c>
      <c r="B89" s="9" t="s">
        <v>3071</v>
      </c>
      <c r="C89" s="9" t="s">
        <v>930</v>
      </c>
      <c r="D89" s="9" t="s">
        <v>935</v>
      </c>
      <c r="E89" s="9">
        <v>64143</v>
      </c>
      <c r="F89" s="9" t="s">
        <v>3071</v>
      </c>
    </row>
    <row r="90" spans="1:6" s="12" customFormat="1" x14ac:dyDescent="0.2">
      <c r="A90" s="9" t="s">
        <v>159</v>
      </c>
      <c r="B90" s="9" t="s">
        <v>3071</v>
      </c>
      <c r="C90" s="9" t="s">
        <v>940</v>
      </c>
      <c r="D90" s="9" t="s">
        <v>3158</v>
      </c>
      <c r="E90" s="9">
        <v>64143</v>
      </c>
      <c r="F90" s="9" t="s">
        <v>3071</v>
      </c>
    </row>
    <row r="91" spans="1:6" x14ac:dyDescent="0.2">
      <c r="A91" s="9" t="s">
        <v>121</v>
      </c>
      <c r="B91" s="9" t="s">
        <v>3159</v>
      </c>
      <c r="C91" s="9" t="s">
        <v>41</v>
      </c>
      <c r="D91" s="9" t="s">
        <v>3160</v>
      </c>
      <c r="E91" s="9">
        <v>35010</v>
      </c>
      <c r="F91" s="9" t="s">
        <v>3159</v>
      </c>
    </row>
    <row r="92" spans="1:6" x14ac:dyDescent="0.2">
      <c r="A92" s="9" t="s">
        <v>123</v>
      </c>
      <c r="B92" s="9" t="s">
        <v>3161</v>
      </c>
      <c r="C92" s="9" t="s">
        <v>52</v>
      </c>
      <c r="D92" s="9" t="s">
        <v>3162</v>
      </c>
      <c r="E92" s="9">
        <v>35020</v>
      </c>
      <c r="F92" s="9" t="s">
        <v>3161</v>
      </c>
    </row>
    <row r="93" spans="1:6" x14ac:dyDescent="0.2">
      <c r="A93" s="9" t="s">
        <v>125</v>
      </c>
      <c r="B93" s="9" t="s">
        <v>3163</v>
      </c>
      <c r="C93" s="9" t="s">
        <v>65</v>
      </c>
      <c r="D93" s="9" t="s">
        <v>3164</v>
      </c>
      <c r="E93" s="9">
        <v>35030</v>
      </c>
      <c r="F93" s="9" t="s">
        <v>3163</v>
      </c>
    </row>
    <row r="94" spans="1:6" s="12" customFormat="1" x14ac:dyDescent="0.2">
      <c r="A94" s="9" t="s">
        <v>165</v>
      </c>
      <c r="B94" s="9" t="s">
        <v>3094</v>
      </c>
      <c r="C94" s="9" t="s">
        <v>971</v>
      </c>
      <c r="D94" s="9" t="s">
        <v>3165</v>
      </c>
      <c r="E94" s="9">
        <v>64163</v>
      </c>
      <c r="F94" s="9" t="s">
        <v>3094</v>
      </c>
    </row>
    <row r="95" spans="1:6" s="12" customFormat="1" x14ac:dyDescent="0.2">
      <c r="A95" s="9" t="s">
        <v>165</v>
      </c>
      <c r="B95" s="9" t="s">
        <v>3094</v>
      </c>
      <c r="C95" s="9" t="s">
        <v>978</v>
      </c>
      <c r="D95" s="9" t="s">
        <v>3166</v>
      </c>
      <c r="E95" s="9">
        <v>64163</v>
      </c>
      <c r="F95" s="9" t="s">
        <v>3094</v>
      </c>
    </row>
    <row r="96" spans="1:6" s="12" customFormat="1" x14ac:dyDescent="0.2">
      <c r="A96" s="9" t="s">
        <v>165</v>
      </c>
      <c r="B96" s="9" t="s">
        <v>3094</v>
      </c>
      <c r="C96" s="9" t="s">
        <v>983</v>
      </c>
      <c r="D96" s="9" t="s">
        <v>3167</v>
      </c>
      <c r="E96" s="9">
        <v>64163</v>
      </c>
      <c r="F96" s="9" t="s">
        <v>3094</v>
      </c>
    </row>
    <row r="97" spans="1:6" s="12" customFormat="1" x14ac:dyDescent="0.2">
      <c r="A97" s="9" t="s">
        <v>165</v>
      </c>
      <c r="B97" s="9" t="s">
        <v>3094</v>
      </c>
      <c r="C97" s="9" t="s">
        <v>989</v>
      </c>
      <c r="D97" s="9" t="s">
        <v>3168</v>
      </c>
      <c r="E97" s="9" t="s">
        <v>165</v>
      </c>
      <c r="F97" s="9" t="s">
        <v>3094</v>
      </c>
    </row>
    <row r="98" spans="1:6" s="12" customFormat="1" x14ac:dyDescent="0.2">
      <c r="A98" s="9" t="s">
        <v>165</v>
      </c>
      <c r="B98" s="9" t="s">
        <v>3094</v>
      </c>
      <c r="C98" s="9" t="s">
        <v>996</v>
      </c>
      <c r="D98" s="9" t="s">
        <v>3169</v>
      </c>
      <c r="E98" s="9" t="s">
        <v>165</v>
      </c>
      <c r="F98" s="9" t="s">
        <v>3094</v>
      </c>
    </row>
    <row r="99" spans="1:6" s="12" customFormat="1" x14ac:dyDescent="0.2">
      <c r="A99" s="9" t="s">
        <v>167</v>
      </c>
      <c r="B99" s="9" t="s">
        <v>3072</v>
      </c>
      <c r="C99" s="9" t="s">
        <v>1001</v>
      </c>
      <c r="D99" s="9" t="s">
        <v>3170</v>
      </c>
      <c r="E99" s="9" t="s">
        <v>167</v>
      </c>
      <c r="F99" s="9" t="s">
        <v>3072</v>
      </c>
    </row>
    <row r="100" spans="1:6" x14ac:dyDescent="0.2">
      <c r="A100" s="9" t="s">
        <v>147</v>
      </c>
      <c r="B100" s="9" t="s">
        <v>3053</v>
      </c>
      <c r="C100" s="9" t="s">
        <v>1006</v>
      </c>
      <c r="D100" s="9" t="s">
        <v>1012</v>
      </c>
      <c r="E100" s="9" t="s">
        <v>147</v>
      </c>
      <c r="F100" s="9" t="s">
        <v>3053</v>
      </c>
    </row>
    <row r="101" spans="1:6" x14ac:dyDescent="0.2">
      <c r="A101" s="9" t="s">
        <v>147</v>
      </c>
      <c r="B101" s="9" t="s">
        <v>3053</v>
      </c>
      <c r="C101" s="9" t="s">
        <v>1017</v>
      </c>
      <c r="D101" s="9" t="s">
        <v>3171</v>
      </c>
      <c r="E101" s="9" t="s">
        <v>147</v>
      </c>
      <c r="F101" s="9" t="s">
        <v>3053</v>
      </c>
    </row>
    <row r="102" spans="1:6" x14ac:dyDescent="0.2">
      <c r="A102" s="9" t="s">
        <v>147</v>
      </c>
      <c r="B102" s="9" t="s">
        <v>3053</v>
      </c>
      <c r="C102" s="9" t="s">
        <v>1025</v>
      </c>
      <c r="D102" s="9" t="s">
        <v>3172</v>
      </c>
      <c r="E102" s="9" t="s">
        <v>147</v>
      </c>
      <c r="F102" s="9" t="s">
        <v>3053</v>
      </c>
    </row>
    <row r="103" spans="1:6" x14ac:dyDescent="0.2">
      <c r="A103" s="9" t="s">
        <v>127</v>
      </c>
      <c r="B103" s="9" t="s">
        <v>3173</v>
      </c>
      <c r="C103" s="9" t="s">
        <v>55</v>
      </c>
      <c r="D103" s="9" t="s">
        <v>3174</v>
      </c>
      <c r="E103" s="9" t="s">
        <v>127</v>
      </c>
      <c r="F103" s="9" t="s">
        <v>3173</v>
      </c>
    </row>
    <row r="104" spans="1:6" s="12" customFormat="1" x14ac:dyDescent="0.2">
      <c r="A104" s="9" t="s">
        <v>153</v>
      </c>
      <c r="B104" s="9" t="s">
        <v>3175</v>
      </c>
      <c r="C104" s="9" t="s">
        <v>1040</v>
      </c>
      <c r="D104" s="9" t="s">
        <v>3176</v>
      </c>
      <c r="E104" s="9" t="s">
        <v>153</v>
      </c>
      <c r="F104" s="9" t="s">
        <v>3175</v>
      </c>
    </row>
    <row r="105" spans="1:6" s="12" customFormat="1" x14ac:dyDescent="0.2">
      <c r="A105" s="9" t="s">
        <v>153</v>
      </c>
      <c r="B105" s="9" t="s">
        <v>3175</v>
      </c>
      <c r="C105" s="9" t="s">
        <v>1045</v>
      </c>
      <c r="D105" s="9" t="s">
        <v>3177</v>
      </c>
      <c r="E105" s="9" t="s">
        <v>153</v>
      </c>
      <c r="F105" s="9" t="s">
        <v>3175</v>
      </c>
    </row>
    <row r="106" spans="1:6" s="12" customFormat="1" x14ac:dyDescent="0.2">
      <c r="A106" s="9" t="s">
        <v>153</v>
      </c>
      <c r="B106" s="9" t="s">
        <v>3175</v>
      </c>
      <c r="C106" s="9" t="s">
        <v>1052</v>
      </c>
      <c r="D106" s="9" t="s">
        <v>1056</v>
      </c>
      <c r="E106" s="9" t="s">
        <v>153</v>
      </c>
      <c r="F106" s="9" t="s">
        <v>3175</v>
      </c>
    </row>
    <row r="107" spans="1:6" x14ac:dyDescent="0.2">
      <c r="A107" s="9" t="s">
        <v>129</v>
      </c>
      <c r="B107" s="9" t="s">
        <v>3178</v>
      </c>
      <c r="C107" s="9" t="s">
        <v>1067</v>
      </c>
      <c r="D107" s="9" t="s">
        <v>1073</v>
      </c>
      <c r="E107" s="9" t="s">
        <v>129</v>
      </c>
      <c r="F107" s="9" t="s">
        <v>3178</v>
      </c>
    </row>
    <row r="108" spans="1:6" x14ac:dyDescent="0.2">
      <c r="A108" s="9" t="s">
        <v>129</v>
      </c>
      <c r="B108" s="9" t="s">
        <v>3178</v>
      </c>
      <c r="C108" s="9" t="s">
        <v>1077</v>
      </c>
      <c r="D108" s="9" t="s">
        <v>1082</v>
      </c>
      <c r="E108" s="9" t="s">
        <v>129</v>
      </c>
      <c r="F108" s="9" t="s">
        <v>3178</v>
      </c>
    </row>
    <row r="109" spans="1:6" x14ac:dyDescent="0.2">
      <c r="A109" s="9" t="s">
        <v>129</v>
      </c>
      <c r="B109" s="9" t="s">
        <v>3178</v>
      </c>
      <c r="C109" s="9" t="s">
        <v>33</v>
      </c>
      <c r="D109" s="9" t="s">
        <v>3179</v>
      </c>
      <c r="E109" s="9" t="s">
        <v>129</v>
      </c>
      <c r="F109" s="9" t="s">
        <v>3178</v>
      </c>
    </row>
    <row r="110" spans="1:6" s="12" customFormat="1" x14ac:dyDescent="0.2">
      <c r="A110" s="9" t="s">
        <v>161</v>
      </c>
      <c r="B110" s="9" t="s">
        <v>3058</v>
      </c>
      <c r="C110" s="9" t="s">
        <v>1097</v>
      </c>
      <c r="D110" s="9" t="s">
        <v>3180</v>
      </c>
      <c r="E110" s="9" t="s">
        <v>161</v>
      </c>
      <c r="F110" s="9" t="s">
        <v>3058</v>
      </c>
    </row>
    <row r="111" spans="1:6" x14ac:dyDescent="0.2">
      <c r="A111" s="9" t="s">
        <v>131</v>
      </c>
      <c r="B111" s="9" t="s">
        <v>3181</v>
      </c>
      <c r="C111" s="9" t="s">
        <v>34</v>
      </c>
      <c r="D111" s="9" t="s">
        <v>3182</v>
      </c>
      <c r="E111" s="9" t="s">
        <v>131</v>
      </c>
      <c r="F111" s="9" t="s">
        <v>3181</v>
      </c>
    </row>
    <row r="112" spans="1:6" s="12" customFormat="1" x14ac:dyDescent="0.2">
      <c r="A112" s="9" t="s">
        <v>159</v>
      </c>
      <c r="B112" s="9" t="s">
        <v>3071</v>
      </c>
      <c r="C112" s="9" t="s">
        <v>1122</v>
      </c>
      <c r="D112" s="9" t="s">
        <v>3183</v>
      </c>
      <c r="E112" s="9" t="s">
        <v>159</v>
      </c>
      <c r="F112" s="9" t="s">
        <v>3071</v>
      </c>
    </row>
    <row r="113" spans="1:6" s="12" customFormat="1" x14ac:dyDescent="0.2">
      <c r="A113" s="9" t="s">
        <v>159</v>
      </c>
      <c r="B113" s="9" t="s">
        <v>3071</v>
      </c>
      <c r="C113" s="9" t="s">
        <v>1128</v>
      </c>
      <c r="D113" s="9" t="s">
        <v>3184</v>
      </c>
      <c r="E113" s="9" t="s">
        <v>159</v>
      </c>
      <c r="F113" s="9" t="s">
        <v>3071</v>
      </c>
    </row>
    <row r="114" spans="1:6" s="12" customFormat="1" x14ac:dyDescent="0.2">
      <c r="A114" s="9" t="s">
        <v>159</v>
      </c>
      <c r="B114" s="9" t="s">
        <v>3071</v>
      </c>
      <c r="C114" s="9" t="s">
        <v>1133</v>
      </c>
      <c r="D114" s="9" t="s">
        <v>3185</v>
      </c>
      <c r="E114" s="9" t="s">
        <v>159</v>
      </c>
      <c r="F114" s="9" t="s">
        <v>3071</v>
      </c>
    </row>
    <row r="115" spans="1:6" x14ac:dyDescent="0.2">
      <c r="A115" s="9" t="s">
        <v>133</v>
      </c>
      <c r="B115" s="9" t="s">
        <v>3186</v>
      </c>
      <c r="C115" s="9" t="s">
        <v>35</v>
      </c>
      <c r="D115" s="9" t="s">
        <v>3187</v>
      </c>
      <c r="E115" s="9" t="s">
        <v>133</v>
      </c>
      <c r="F115" s="9" t="s">
        <v>3186</v>
      </c>
    </row>
    <row r="116" spans="1:6" s="12" customFormat="1" x14ac:dyDescent="0.2">
      <c r="A116" s="9" t="s">
        <v>169</v>
      </c>
      <c r="B116" s="9" t="s">
        <v>3188</v>
      </c>
      <c r="C116" s="9" t="s">
        <v>1162</v>
      </c>
      <c r="D116" s="9" t="s">
        <v>3189</v>
      </c>
      <c r="E116" s="9" t="s">
        <v>169</v>
      </c>
      <c r="F116" s="9" t="s">
        <v>3188</v>
      </c>
    </row>
    <row r="117" spans="1:6" s="12" customFormat="1" x14ac:dyDescent="0.2">
      <c r="A117" s="9" t="s">
        <v>171</v>
      </c>
      <c r="B117" s="9" t="s">
        <v>3190</v>
      </c>
      <c r="C117" s="9" t="s">
        <v>1177</v>
      </c>
      <c r="D117" s="9" t="s">
        <v>3191</v>
      </c>
      <c r="E117" s="9" t="s">
        <v>171</v>
      </c>
      <c r="F117" s="9" t="s">
        <v>3190</v>
      </c>
    </row>
    <row r="118" spans="1:6" x14ac:dyDescent="0.2">
      <c r="A118" s="9" t="s">
        <v>135</v>
      </c>
      <c r="B118" s="9" t="s">
        <v>3192</v>
      </c>
      <c r="C118" s="9" t="s">
        <v>23</v>
      </c>
      <c r="D118" s="9" t="s">
        <v>3193</v>
      </c>
      <c r="E118" s="9" t="s">
        <v>135</v>
      </c>
      <c r="F118" s="9" t="s">
        <v>3192</v>
      </c>
    </row>
    <row r="119" spans="1:6" s="12" customFormat="1" x14ac:dyDescent="0.2">
      <c r="A119" s="9" t="s">
        <v>171</v>
      </c>
      <c r="B119" s="9" t="s">
        <v>3190</v>
      </c>
      <c r="C119" s="9" t="s">
        <v>1192</v>
      </c>
      <c r="D119" s="9" t="s">
        <v>1197</v>
      </c>
      <c r="E119" s="9" t="s">
        <v>171</v>
      </c>
      <c r="F119" s="9" t="s">
        <v>3190</v>
      </c>
    </row>
    <row r="120" spans="1:6" s="12" customFormat="1" x14ac:dyDescent="0.2">
      <c r="A120" s="9" t="s">
        <v>171</v>
      </c>
      <c r="B120" s="9" t="s">
        <v>3190</v>
      </c>
      <c r="C120" s="9" t="s">
        <v>1202</v>
      </c>
      <c r="D120" s="9" t="s">
        <v>3194</v>
      </c>
      <c r="E120" s="9" t="s">
        <v>171</v>
      </c>
      <c r="F120" s="9" t="s">
        <v>3190</v>
      </c>
    </row>
    <row r="121" spans="1:6" s="12" customFormat="1" x14ac:dyDescent="0.2">
      <c r="A121" s="9" t="s">
        <v>163</v>
      </c>
      <c r="B121" s="9" t="s">
        <v>2549</v>
      </c>
      <c r="C121" s="9" t="s">
        <v>1207</v>
      </c>
      <c r="D121" s="9" t="s">
        <v>3195</v>
      </c>
      <c r="E121" s="9" t="s">
        <v>163</v>
      </c>
      <c r="F121" s="9" t="s">
        <v>2549</v>
      </c>
    </row>
    <row r="122" spans="1:6" s="12" customFormat="1" x14ac:dyDescent="0.2">
      <c r="A122" s="9" t="s">
        <v>163</v>
      </c>
      <c r="B122" s="9" t="s">
        <v>2549</v>
      </c>
      <c r="C122" s="9" t="s">
        <v>1213</v>
      </c>
      <c r="D122" s="9" t="s">
        <v>3196</v>
      </c>
      <c r="E122" s="9" t="s">
        <v>163</v>
      </c>
      <c r="F122" s="9" t="s">
        <v>2549</v>
      </c>
    </row>
    <row r="123" spans="1:6" s="12" customFormat="1" x14ac:dyDescent="0.2">
      <c r="A123" s="9" t="s">
        <v>165</v>
      </c>
      <c r="B123" s="9" t="s">
        <v>3094</v>
      </c>
      <c r="C123" s="9" t="s">
        <v>1218</v>
      </c>
      <c r="D123" s="9" t="s">
        <v>1223</v>
      </c>
      <c r="E123" s="9" t="s">
        <v>165</v>
      </c>
      <c r="F123" s="9" t="s">
        <v>3094</v>
      </c>
    </row>
    <row r="124" spans="1:6" s="12" customFormat="1" x14ac:dyDescent="0.2">
      <c r="A124" s="9" t="s">
        <v>165</v>
      </c>
      <c r="B124" s="9" t="s">
        <v>3094</v>
      </c>
      <c r="C124" s="9" t="s">
        <v>1228</v>
      </c>
      <c r="D124" s="9" t="s">
        <v>1233</v>
      </c>
      <c r="E124" s="9" t="s">
        <v>165</v>
      </c>
      <c r="F124" s="9" t="s">
        <v>3094</v>
      </c>
    </row>
    <row r="125" spans="1:6" s="12" customFormat="1" x14ac:dyDescent="0.2">
      <c r="A125" s="9" t="s">
        <v>163</v>
      </c>
      <c r="B125" s="9" t="s">
        <v>2549</v>
      </c>
      <c r="C125" s="9" t="s">
        <v>1238</v>
      </c>
      <c r="D125" s="9" t="s">
        <v>3197</v>
      </c>
      <c r="E125" s="9" t="s">
        <v>163</v>
      </c>
      <c r="F125" s="9" t="s">
        <v>2549</v>
      </c>
    </row>
    <row r="126" spans="1:6" s="12" customFormat="1" x14ac:dyDescent="0.2">
      <c r="A126" s="9" t="s">
        <v>163</v>
      </c>
      <c r="B126" s="9" t="s">
        <v>2549</v>
      </c>
      <c r="C126" s="9" t="s">
        <v>1243</v>
      </c>
      <c r="D126" s="9" t="s">
        <v>3198</v>
      </c>
      <c r="E126" s="9" t="s">
        <v>163</v>
      </c>
      <c r="F126" s="9" t="s">
        <v>2549</v>
      </c>
    </row>
    <row r="127" spans="1:6" s="12" customFormat="1" x14ac:dyDescent="0.2">
      <c r="A127" s="9" t="s">
        <v>169</v>
      </c>
      <c r="B127" s="9" t="s">
        <v>3188</v>
      </c>
      <c r="C127" s="9" t="s">
        <v>1248</v>
      </c>
      <c r="D127" s="9" t="s">
        <v>3199</v>
      </c>
      <c r="E127" s="9" t="s">
        <v>169</v>
      </c>
      <c r="F127" s="9" t="s">
        <v>3188</v>
      </c>
    </row>
    <row r="128" spans="1:6" s="12" customFormat="1" x14ac:dyDescent="0.2">
      <c r="A128" s="9" t="s">
        <v>169</v>
      </c>
      <c r="B128" s="9" t="s">
        <v>3188</v>
      </c>
      <c r="C128" s="9" t="s">
        <v>1254</v>
      </c>
      <c r="D128" s="9" t="s">
        <v>3200</v>
      </c>
      <c r="E128" s="9" t="s">
        <v>169</v>
      </c>
      <c r="F128" s="9" t="s">
        <v>3188</v>
      </c>
    </row>
    <row r="129" spans="1:6" x14ac:dyDescent="0.2">
      <c r="A129" s="9" t="s">
        <v>149</v>
      </c>
      <c r="B129" s="9" t="s">
        <v>3087</v>
      </c>
      <c r="C129" s="9" t="s">
        <v>1259</v>
      </c>
      <c r="D129" s="9" t="s">
        <v>3201</v>
      </c>
      <c r="E129" s="9" t="s">
        <v>149</v>
      </c>
      <c r="F129" s="9" t="s">
        <v>3087</v>
      </c>
    </row>
    <row r="130" spans="1:6" s="12" customFormat="1" x14ac:dyDescent="0.2">
      <c r="A130" s="9" t="s">
        <v>151</v>
      </c>
      <c r="B130" s="9" t="s">
        <v>3083</v>
      </c>
      <c r="C130" s="9" t="s">
        <v>1266</v>
      </c>
      <c r="D130" s="9" t="s">
        <v>3202</v>
      </c>
      <c r="E130" s="9" t="s">
        <v>151</v>
      </c>
      <c r="F130" s="9" t="s">
        <v>3083</v>
      </c>
    </row>
    <row r="131" spans="1:6" s="12" customFormat="1" x14ac:dyDescent="0.2">
      <c r="A131" s="9" t="s">
        <v>153</v>
      </c>
      <c r="B131" s="9" t="s">
        <v>3175</v>
      </c>
      <c r="C131" s="9" t="s">
        <v>1271</v>
      </c>
      <c r="D131" s="9" t="s">
        <v>3203</v>
      </c>
      <c r="E131" s="9" t="s">
        <v>153</v>
      </c>
      <c r="F131" s="9" t="s">
        <v>3175</v>
      </c>
    </row>
    <row r="132" spans="1:6" s="12" customFormat="1" x14ac:dyDescent="0.2">
      <c r="A132" s="9" t="s">
        <v>153</v>
      </c>
      <c r="B132" s="9" t="s">
        <v>3175</v>
      </c>
      <c r="C132" s="9" t="s">
        <v>1277</v>
      </c>
      <c r="D132" s="9" t="s">
        <v>3204</v>
      </c>
      <c r="E132" s="9" t="s">
        <v>153</v>
      </c>
      <c r="F132" s="9" t="s">
        <v>3175</v>
      </c>
    </row>
    <row r="133" spans="1:6" s="12" customFormat="1" x14ac:dyDescent="0.2">
      <c r="A133" s="9" t="s">
        <v>151</v>
      </c>
      <c r="B133" s="9" t="s">
        <v>3083</v>
      </c>
      <c r="C133" s="9" t="s">
        <v>1282</v>
      </c>
      <c r="D133" s="9" t="s">
        <v>3205</v>
      </c>
      <c r="E133" s="9" t="s">
        <v>151</v>
      </c>
      <c r="F133" s="9" t="s">
        <v>3083</v>
      </c>
    </row>
    <row r="134" spans="1:6" s="12" customFormat="1" x14ac:dyDescent="0.2">
      <c r="A134" s="9" t="s">
        <v>167</v>
      </c>
      <c r="B134" s="9" t="s">
        <v>3072</v>
      </c>
      <c r="C134" s="9" t="s">
        <v>1288</v>
      </c>
      <c r="D134" s="9" t="s">
        <v>3206</v>
      </c>
      <c r="E134" s="9" t="s">
        <v>167</v>
      </c>
      <c r="F134" s="9" t="s">
        <v>3072</v>
      </c>
    </row>
    <row r="135" spans="1:6" s="12" customFormat="1" x14ac:dyDescent="0.2">
      <c r="A135" s="9" t="s">
        <v>167</v>
      </c>
      <c r="B135" s="9" t="s">
        <v>3072</v>
      </c>
      <c r="C135" s="9" t="s">
        <v>1294</v>
      </c>
      <c r="D135" s="9" t="s">
        <v>1299</v>
      </c>
      <c r="E135" s="9" t="s">
        <v>167</v>
      </c>
      <c r="F135" s="9" t="s">
        <v>3072</v>
      </c>
    </row>
    <row r="136" spans="1:6" s="12" customFormat="1" x14ac:dyDescent="0.2">
      <c r="A136" s="9" t="s">
        <v>167</v>
      </c>
      <c r="B136" s="9" t="s">
        <v>3072</v>
      </c>
      <c r="C136" s="9" t="s">
        <v>1304</v>
      </c>
      <c r="D136" s="9" t="s">
        <v>3207</v>
      </c>
      <c r="E136" s="9" t="s">
        <v>167</v>
      </c>
      <c r="F136" s="9" t="s">
        <v>3072</v>
      </c>
    </row>
    <row r="137" spans="1:6" s="12" customFormat="1" x14ac:dyDescent="0.2">
      <c r="A137" s="9" t="s">
        <v>167</v>
      </c>
      <c r="B137" s="9" t="s">
        <v>3072</v>
      </c>
      <c r="C137" s="9" t="s">
        <v>1309</v>
      </c>
      <c r="D137" s="9" t="s">
        <v>3208</v>
      </c>
      <c r="E137" s="9" t="s">
        <v>167</v>
      </c>
      <c r="F137" s="9" t="s">
        <v>3072</v>
      </c>
    </row>
    <row r="138" spans="1:6" x14ac:dyDescent="0.2">
      <c r="A138" s="9" t="s">
        <v>137</v>
      </c>
      <c r="B138" s="9" t="s">
        <v>3209</v>
      </c>
      <c r="C138" s="9" t="s">
        <v>42</v>
      </c>
      <c r="D138" s="9" t="s">
        <v>3210</v>
      </c>
      <c r="E138" s="9" t="s">
        <v>137</v>
      </c>
      <c r="F138" s="9" t="s">
        <v>3209</v>
      </c>
    </row>
    <row r="139" spans="1:6" x14ac:dyDescent="0.2">
      <c r="A139" s="9" t="s">
        <v>139</v>
      </c>
      <c r="B139" s="9" t="s">
        <v>3211</v>
      </c>
      <c r="C139" s="9" t="s">
        <v>43</v>
      </c>
      <c r="D139" s="9" t="s">
        <v>3212</v>
      </c>
      <c r="E139" s="9" t="s">
        <v>139</v>
      </c>
      <c r="F139" s="9" t="s">
        <v>3211</v>
      </c>
    </row>
    <row r="140" spans="1:6" s="12" customFormat="1" x14ac:dyDescent="0.2">
      <c r="A140" s="9" t="s">
        <v>175</v>
      </c>
      <c r="B140" s="9" t="s">
        <v>2543</v>
      </c>
      <c r="C140" s="9" t="s">
        <v>1330</v>
      </c>
      <c r="D140" s="9" t="s">
        <v>3213</v>
      </c>
      <c r="E140" s="9" t="s">
        <v>175</v>
      </c>
      <c r="F140" s="9" t="s">
        <v>2543</v>
      </c>
    </row>
    <row r="141" spans="1:6" s="12" customFormat="1" x14ac:dyDescent="0.2">
      <c r="A141" s="9" t="s">
        <v>175</v>
      </c>
      <c r="B141" s="9" t="s">
        <v>2543</v>
      </c>
      <c r="C141" s="9" t="s">
        <v>1336</v>
      </c>
      <c r="D141" s="9" t="s">
        <v>3214</v>
      </c>
      <c r="E141" s="9" t="s">
        <v>175</v>
      </c>
      <c r="F141" s="9" t="s">
        <v>2543</v>
      </c>
    </row>
    <row r="142" spans="1:6" s="12" customFormat="1" x14ac:dyDescent="0.2">
      <c r="A142" s="9" t="s">
        <v>161</v>
      </c>
      <c r="B142" s="9" t="s">
        <v>3058</v>
      </c>
      <c r="C142" s="9" t="s">
        <v>1341</v>
      </c>
      <c r="D142" s="9" t="s">
        <v>3215</v>
      </c>
      <c r="E142" s="9" t="s">
        <v>161</v>
      </c>
      <c r="F142" s="9" t="s">
        <v>3058</v>
      </c>
    </row>
    <row r="143" spans="1:6" s="12" customFormat="1" x14ac:dyDescent="0.2">
      <c r="A143" s="9" t="s">
        <v>161</v>
      </c>
      <c r="B143" s="9" t="s">
        <v>3058</v>
      </c>
      <c r="C143" s="9" t="s">
        <v>1344</v>
      </c>
      <c r="D143" s="9" t="s">
        <v>3216</v>
      </c>
      <c r="E143" s="9" t="s">
        <v>161</v>
      </c>
      <c r="F143" s="9" t="s">
        <v>3058</v>
      </c>
    </row>
    <row r="144" spans="1:6" s="12" customFormat="1" x14ac:dyDescent="0.2">
      <c r="A144" s="9" t="s">
        <v>161</v>
      </c>
      <c r="B144" s="9" t="s">
        <v>3058</v>
      </c>
      <c r="C144" s="9" t="s">
        <v>1349</v>
      </c>
      <c r="D144" s="9" t="s">
        <v>1354</v>
      </c>
      <c r="E144" s="9" t="s">
        <v>161</v>
      </c>
      <c r="F144" s="9" t="s">
        <v>3058</v>
      </c>
    </row>
    <row r="145" spans="1:6" s="12" customFormat="1" x14ac:dyDescent="0.2">
      <c r="A145" s="9" t="s">
        <v>155</v>
      </c>
      <c r="B145" s="9" t="s">
        <v>3139</v>
      </c>
      <c r="C145" s="9" t="s">
        <v>1361</v>
      </c>
      <c r="D145" s="9" t="s">
        <v>1367</v>
      </c>
      <c r="E145" s="9" t="s">
        <v>155</v>
      </c>
      <c r="F145" s="9" t="s">
        <v>3139</v>
      </c>
    </row>
    <row r="146" spans="1:6" s="12" customFormat="1" x14ac:dyDescent="0.2">
      <c r="A146" s="9" t="s">
        <v>155</v>
      </c>
      <c r="B146" s="9" t="s">
        <v>3139</v>
      </c>
      <c r="C146" s="9" t="s">
        <v>1371</v>
      </c>
      <c r="D146" s="9" t="s">
        <v>1376</v>
      </c>
      <c r="E146" s="9" t="s">
        <v>155</v>
      </c>
      <c r="F146" s="9" t="s">
        <v>3139</v>
      </c>
    </row>
    <row r="147" spans="1:6" s="12" customFormat="1" x14ac:dyDescent="0.2">
      <c r="A147" s="9" t="s">
        <v>155</v>
      </c>
      <c r="B147" s="9" t="s">
        <v>3139</v>
      </c>
      <c r="C147" s="9" t="s">
        <v>1381</v>
      </c>
      <c r="D147" s="9" t="s">
        <v>1386</v>
      </c>
      <c r="E147" s="9" t="s">
        <v>155</v>
      </c>
      <c r="F147" s="9" t="s">
        <v>3139</v>
      </c>
    </row>
    <row r="148" spans="1:6" s="12" customFormat="1" x14ac:dyDescent="0.2">
      <c r="A148" s="9" t="s">
        <v>161</v>
      </c>
      <c r="B148" s="9" t="s">
        <v>3058</v>
      </c>
      <c r="C148" s="9" t="s">
        <v>1391</v>
      </c>
      <c r="D148" s="9" t="s">
        <v>3217</v>
      </c>
      <c r="E148" s="9" t="s">
        <v>161</v>
      </c>
      <c r="F148" s="9" t="s">
        <v>3058</v>
      </c>
    </row>
    <row r="149" spans="1:6" s="12" customFormat="1" x14ac:dyDescent="0.2">
      <c r="A149" s="9" t="s">
        <v>161</v>
      </c>
      <c r="B149" s="9" t="s">
        <v>3058</v>
      </c>
      <c r="C149" s="9" t="s">
        <v>1396</v>
      </c>
      <c r="D149" s="9" t="s">
        <v>3218</v>
      </c>
      <c r="E149" s="9" t="s">
        <v>161</v>
      </c>
      <c r="F149" s="9" t="s">
        <v>3058</v>
      </c>
    </row>
    <row r="150" spans="1:6" s="12" customFormat="1" x14ac:dyDescent="0.2">
      <c r="A150" s="9" t="s">
        <v>161</v>
      </c>
      <c r="B150" s="9" t="s">
        <v>3058</v>
      </c>
      <c r="C150" s="9" t="s">
        <v>1399</v>
      </c>
      <c r="D150" s="9" t="s">
        <v>3219</v>
      </c>
      <c r="E150" s="9" t="s">
        <v>161</v>
      </c>
      <c r="F150" s="9" t="s">
        <v>3058</v>
      </c>
    </row>
    <row r="151" spans="1:6" s="12" customFormat="1" x14ac:dyDescent="0.2">
      <c r="A151" s="9" t="s">
        <v>159</v>
      </c>
      <c r="B151" s="9" t="s">
        <v>3071</v>
      </c>
      <c r="C151" s="9" t="s">
        <v>1402</v>
      </c>
      <c r="D151" s="9" t="s">
        <v>1408</v>
      </c>
      <c r="E151" s="9" t="s">
        <v>159</v>
      </c>
      <c r="F151" s="9" t="s">
        <v>3071</v>
      </c>
    </row>
    <row r="152" spans="1:6" s="12" customFormat="1" x14ac:dyDescent="0.2">
      <c r="A152" s="9" t="s">
        <v>169</v>
      </c>
      <c r="B152" s="9" t="s">
        <v>3188</v>
      </c>
      <c r="C152" s="9" t="s">
        <v>1412</v>
      </c>
      <c r="D152" s="9" t="s">
        <v>3220</v>
      </c>
      <c r="E152" s="9" t="s">
        <v>169</v>
      </c>
      <c r="F152" s="9" t="s">
        <v>3188</v>
      </c>
    </row>
    <row r="153" spans="1:6" s="12" customFormat="1" x14ac:dyDescent="0.2">
      <c r="A153" s="9" t="s">
        <v>169</v>
      </c>
      <c r="B153" s="9" t="s">
        <v>3188</v>
      </c>
      <c r="C153" s="9" t="s">
        <v>1418</v>
      </c>
      <c r="D153" s="9" t="s">
        <v>1423</v>
      </c>
      <c r="E153" s="9" t="s">
        <v>169</v>
      </c>
      <c r="F153" s="9" t="s">
        <v>3188</v>
      </c>
    </row>
    <row r="154" spans="1:6" s="12" customFormat="1" x14ac:dyDescent="0.2">
      <c r="A154" s="9" t="s">
        <v>153</v>
      </c>
      <c r="B154" s="9" t="s">
        <v>3175</v>
      </c>
      <c r="C154" s="9" t="s">
        <v>1428</v>
      </c>
      <c r="D154" s="9" t="s">
        <v>3221</v>
      </c>
      <c r="E154" s="9" t="s">
        <v>153</v>
      </c>
      <c r="F154" s="9" t="s">
        <v>3175</v>
      </c>
    </row>
    <row r="155" spans="1:6" s="12" customFormat="1" x14ac:dyDescent="0.2">
      <c r="A155" s="9" t="s">
        <v>153</v>
      </c>
      <c r="B155" s="9" t="s">
        <v>3175</v>
      </c>
      <c r="C155" s="9" t="s">
        <v>1434</v>
      </c>
      <c r="D155" s="9" t="s">
        <v>3222</v>
      </c>
      <c r="E155" s="9" t="s">
        <v>153</v>
      </c>
      <c r="F155" s="9" t="s">
        <v>3175</v>
      </c>
    </row>
    <row r="156" spans="1:6" s="12" customFormat="1" x14ac:dyDescent="0.2">
      <c r="A156" s="9" t="s">
        <v>151</v>
      </c>
      <c r="B156" s="9" t="s">
        <v>3083</v>
      </c>
      <c r="C156" s="9" t="s">
        <v>1439</v>
      </c>
      <c r="D156" s="9" t="s">
        <v>3223</v>
      </c>
      <c r="E156" s="9" t="s">
        <v>151</v>
      </c>
      <c r="F156" s="9" t="s">
        <v>3083</v>
      </c>
    </row>
    <row r="157" spans="1:6" s="12" customFormat="1" x14ac:dyDescent="0.2">
      <c r="A157" s="9" t="s">
        <v>173</v>
      </c>
      <c r="B157" s="9" t="s">
        <v>2555</v>
      </c>
      <c r="C157" s="9" t="s">
        <v>1446</v>
      </c>
      <c r="D157" s="9" t="s">
        <v>1449</v>
      </c>
      <c r="E157" s="9" t="s">
        <v>173</v>
      </c>
      <c r="F157" s="9" t="s">
        <v>2555</v>
      </c>
    </row>
    <row r="158" spans="1:6" s="12" customFormat="1" x14ac:dyDescent="0.2">
      <c r="A158" s="9" t="s">
        <v>173</v>
      </c>
      <c r="B158" s="9" t="s">
        <v>2555</v>
      </c>
      <c r="C158" s="9" t="s">
        <v>1454</v>
      </c>
      <c r="D158" s="9" t="s">
        <v>3224</v>
      </c>
      <c r="E158" s="9" t="s">
        <v>173</v>
      </c>
      <c r="F158" s="9" t="s">
        <v>2555</v>
      </c>
    </row>
    <row r="159" spans="1:6" s="12" customFormat="1" x14ac:dyDescent="0.2">
      <c r="A159" s="9" t="s">
        <v>153</v>
      </c>
      <c r="B159" s="9" t="s">
        <v>3175</v>
      </c>
      <c r="C159" s="9" t="s">
        <v>1465</v>
      </c>
      <c r="D159" s="9" t="s">
        <v>3225</v>
      </c>
      <c r="E159" s="9" t="s">
        <v>153</v>
      </c>
      <c r="F159" s="9" t="s">
        <v>3175</v>
      </c>
    </row>
    <row r="160" spans="1:6" x14ac:dyDescent="0.2">
      <c r="A160" s="9" t="s">
        <v>147</v>
      </c>
      <c r="B160" s="9" t="s">
        <v>3053</v>
      </c>
      <c r="C160" s="9" t="s">
        <v>1471</v>
      </c>
      <c r="D160" s="9" t="s">
        <v>1476</v>
      </c>
      <c r="E160" s="9" t="s">
        <v>147</v>
      </c>
      <c r="F160" s="9" t="s">
        <v>3053</v>
      </c>
    </row>
    <row r="161" spans="1:6" s="12" customFormat="1" x14ac:dyDescent="0.2">
      <c r="A161" s="9" t="s">
        <v>153</v>
      </c>
      <c r="B161" s="9" t="s">
        <v>3175</v>
      </c>
      <c r="C161" s="9" t="s">
        <v>1481</v>
      </c>
      <c r="D161" s="9" t="s">
        <v>1486</v>
      </c>
      <c r="E161" s="9" t="s">
        <v>153</v>
      </c>
      <c r="F161" s="9" t="s">
        <v>3175</v>
      </c>
    </row>
    <row r="162" spans="1:6" s="12" customFormat="1" x14ac:dyDescent="0.2">
      <c r="A162" s="9" t="s">
        <v>153</v>
      </c>
      <c r="B162" s="9" t="s">
        <v>3175</v>
      </c>
      <c r="C162" s="9" t="s">
        <v>1491</v>
      </c>
      <c r="D162" s="9" t="s">
        <v>3226</v>
      </c>
      <c r="E162" s="9" t="s">
        <v>153</v>
      </c>
      <c r="F162" s="9" t="s">
        <v>3175</v>
      </c>
    </row>
    <row r="163" spans="1:6" x14ac:dyDescent="0.2">
      <c r="A163" s="9" t="s">
        <v>147</v>
      </c>
      <c r="B163" s="9" t="s">
        <v>3053</v>
      </c>
      <c r="C163" s="9" t="s">
        <v>1496</v>
      </c>
      <c r="D163" s="9" t="s">
        <v>3227</v>
      </c>
      <c r="E163" s="9" t="s">
        <v>147</v>
      </c>
      <c r="F163" s="9" t="s">
        <v>3053</v>
      </c>
    </row>
    <row r="164" spans="1:6" s="12" customFormat="1" x14ac:dyDescent="0.2">
      <c r="A164" s="9" t="s">
        <v>171</v>
      </c>
      <c r="B164" s="9" t="s">
        <v>3190</v>
      </c>
      <c r="C164" s="9" t="s">
        <v>1503</v>
      </c>
      <c r="D164" s="9" t="s">
        <v>3228</v>
      </c>
      <c r="E164" s="9" t="s">
        <v>171</v>
      </c>
      <c r="F164" s="9" t="s">
        <v>3190</v>
      </c>
    </row>
    <row r="165" spans="1:6" s="12" customFormat="1" x14ac:dyDescent="0.2">
      <c r="A165" s="9" t="s">
        <v>171</v>
      </c>
      <c r="B165" s="9" t="s">
        <v>3190</v>
      </c>
      <c r="C165" s="9" t="s">
        <v>1508</v>
      </c>
      <c r="D165" s="9" t="s">
        <v>3229</v>
      </c>
      <c r="E165" s="9" t="s">
        <v>171</v>
      </c>
      <c r="F165" s="9" t="s">
        <v>3190</v>
      </c>
    </row>
    <row r="166" spans="1:6" x14ac:dyDescent="0.2">
      <c r="A166" s="9" t="s">
        <v>113</v>
      </c>
      <c r="B166" s="9" t="s">
        <v>3230</v>
      </c>
      <c r="C166" s="9" t="s">
        <v>1511</v>
      </c>
      <c r="D166" s="9" t="s">
        <v>3231</v>
      </c>
      <c r="E166" s="9" t="s">
        <v>113</v>
      </c>
      <c r="F166" s="9" t="s">
        <v>3230</v>
      </c>
    </row>
    <row r="167" spans="1:6" x14ac:dyDescent="0.2">
      <c r="A167" s="9" t="s">
        <v>141</v>
      </c>
      <c r="B167" s="9" t="s">
        <v>3232</v>
      </c>
      <c r="C167" s="9" t="s">
        <v>59</v>
      </c>
      <c r="D167" s="9" t="s">
        <v>3233</v>
      </c>
      <c r="E167" s="9" t="s">
        <v>141</v>
      </c>
      <c r="F167" s="9" t="s">
        <v>3232</v>
      </c>
    </row>
    <row r="168" spans="1:6" x14ac:dyDescent="0.2">
      <c r="A168" s="10" t="s">
        <v>143</v>
      </c>
      <c r="B168" s="9" t="s">
        <v>3234</v>
      </c>
      <c r="C168" s="10" t="s">
        <v>29</v>
      </c>
      <c r="D168" s="9" t="s">
        <v>3235</v>
      </c>
      <c r="E168" s="10" t="s">
        <v>143</v>
      </c>
      <c r="F168" s="9" t="s">
        <v>3234</v>
      </c>
    </row>
    <row r="169" spans="1:6" x14ac:dyDescent="0.2">
      <c r="A169" s="9" t="s">
        <v>145</v>
      </c>
      <c r="B169" s="9" t="s">
        <v>3236</v>
      </c>
      <c r="C169" s="9" t="s">
        <v>25</v>
      </c>
      <c r="D169" s="9" t="s">
        <v>3237</v>
      </c>
      <c r="E169" s="9" t="s">
        <v>145</v>
      </c>
      <c r="F169" s="9" t="s">
        <v>3236</v>
      </c>
    </row>
    <row r="170" spans="1:6" s="12" customFormat="1" x14ac:dyDescent="0.2">
      <c r="A170" s="9" t="s">
        <v>171</v>
      </c>
      <c r="B170" s="9" t="s">
        <v>3190</v>
      </c>
      <c r="C170" s="9" t="s">
        <v>1535</v>
      </c>
      <c r="D170" s="9" t="s">
        <v>3238</v>
      </c>
      <c r="E170" s="9" t="s">
        <v>171</v>
      </c>
      <c r="F170" s="9" t="s">
        <v>3190</v>
      </c>
    </row>
    <row r="171" spans="1:6" x14ac:dyDescent="0.2">
      <c r="A171" s="9" t="s">
        <v>113</v>
      </c>
      <c r="B171" s="9" t="s">
        <v>3230</v>
      </c>
      <c r="C171" s="9" t="s">
        <v>56</v>
      </c>
      <c r="D171" s="9" t="s">
        <v>3239</v>
      </c>
      <c r="E171" s="9" t="s">
        <v>113</v>
      </c>
      <c r="F171" s="9" t="s">
        <v>3230</v>
      </c>
    </row>
    <row r="172" spans="1:6" s="12" customFormat="1" x14ac:dyDescent="0.2">
      <c r="A172" s="9" t="s">
        <v>171</v>
      </c>
      <c r="B172" s="9" t="s">
        <v>3190</v>
      </c>
      <c r="C172" s="9" t="s">
        <v>1543</v>
      </c>
      <c r="D172" s="9" t="s">
        <v>3240</v>
      </c>
      <c r="E172" s="9" t="s">
        <v>171</v>
      </c>
      <c r="F172" s="9" t="s">
        <v>3190</v>
      </c>
    </row>
    <row r="173" spans="1:6" s="12" customFormat="1" x14ac:dyDescent="0.2">
      <c r="A173" s="9" t="s">
        <v>171</v>
      </c>
      <c r="B173" s="9" t="s">
        <v>3190</v>
      </c>
      <c r="C173" s="9" t="s">
        <v>1548</v>
      </c>
      <c r="D173" s="9" t="s">
        <v>3241</v>
      </c>
      <c r="E173" s="9" t="s">
        <v>171</v>
      </c>
      <c r="F173" s="9" t="s">
        <v>3190</v>
      </c>
    </row>
    <row r="174" spans="1:6" s="12" customFormat="1" x14ac:dyDescent="0.2">
      <c r="A174" s="9" t="s">
        <v>171</v>
      </c>
      <c r="B174" s="9" t="s">
        <v>3190</v>
      </c>
      <c r="C174" s="9" t="s">
        <v>1553</v>
      </c>
      <c r="D174" s="9" t="s">
        <v>3242</v>
      </c>
      <c r="E174" s="9" t="s">
        <v>171</v>
      </c>
      <c r="F174" s="9" t="s">
        <v>3190</v>
      </c>
    </row>
    <row r="175" spans="1:6" s="12" customFormat="1" x14ac:dyDescent="0.2">
      <c r="A175" s="9" t="s">
        <v>171</v>
      </c>
      <c r="B175" s="9" t="s">
        <v>3190</v>
      </c>
      <c r="C175" s="9" t="s">
        <v>1558</v>
      </c>
      <c r="D175" s="9" t="s">
        <v>3243</v>
      </c>
      <c r="E175" s="9" t="s">
        <v>171</v>
      </c>
      <c r="F175" s="9" t="s">
        <v>3190</v>
      </c>
    </row>
    <row r="176" spans="1:6" s="12" customFormat="1" x14ac:dyDescent="0.2">
      <c r="A176" s="9" t="s">
        <v>153</v>
      </c>
      <c r="B176" s="9" t="s">
        <v>3175</v>
      </c>
      <c r="C176" s="9" t="s">
        <v>1563</v>
      </c>
      <c r="D176" s="9" t="s">
        <v>3244</v>
      </c>
      <c r="E176" s="9" t="s">
        <v>153</v>
      </c>
      <c r="F176" s="9" t="s">
        <v>3175</v>
      </c>
    </row>
    <row r="177" spans="1:6" s="12" customFormat="1" x14ac:dyDescent="0.2">
      <c r="A177" s="9" t="s">
        <v>153</v>
      </c>
      <c r="B177" s="9" t="s">
        <v>3175</v>
      </c>
      <c r="C177" s="9" t="s">
        <v>1569</v>
      </c>
      <c r="D177" s="9" t="s">
        <v>3245</v>
      </c>
      <c r="E177" s="9" t="s">
        <v>153</v>
      </c>
      <c r="F177" s="9" t="s">
        <v>3175</v>
      </c>
    </row>
    <row r="178" spans="1:6" x14ac:dyDescent="0.2">
      <c r="A178" s="9" t="s">
        <v>147</v>
      </c>
      <c r="B178" s="9" t="s">
        <v>3053</v>
      </c>
      <c r="C178" s="9" t="s">
        <v>1574</v>
      </c>
      <c r="D178" s="9" t="s">
        <v>3246</v>
      </c>
      <c r="E178" s="9" t="s">
        <v>147</v>
      </c>
      <c r="F178" s="9" t="s">
        <v>3053</v>
      </c>
    </row>
    <row r="179" spans="1:6" x14ac:dyDescent="0.2">
      <c r="A179" s="9" t="s">
        <v>147</v>
      </c>
      <c r="B179" s="9" t="s">
        <v>3053</v>
      </c>
      <c r="C179" s="9" t="s">
        <v>1579</v>
      </c>
      <c r="D179" s="9" t="s">
        <v>3247</v>
      </c>
      <c r="E179" s="9" t="s">
        <v>147</v>
      </c>
      <c r="F179" s="9" t="s">
        <v>3053</v>
      </c>
    </row>
    <row r="180" spans="1:6" x14ac:dyDescent="0.2">
      <c r="A180" s="9" t="s">
        <v>60</v>
      </c>
      <c r="B180" s="9" t="s">
        <v>3248</v>
      </c>
      <c r="C180" s="9" t="s">
        <v>190</v>
      </c>
      <c r="D180" s="9" t="s">
        <v>3248</v>
      </c>
      <c r="E180" s="9" t="s">
        <v>60</v>
      </c>
      <c r="F180" s="9" t="s">
        <v>3248</v>
      </c>
    </row>
    <row r="181" spans="1:6" x14ac:dyDescent="0.2">
      <c r="A181" s="9" t="s">
        <v>147</v>
      </c>
      <c r="B181" s="9" t="s">
        <v>3053</v>
      </c>
      <c r="C181" s="10" t="s">
        <v>20</v>
      </c>
      <c r="D181" s="9" t="s">
        <v>3053</v>
      </c>
      <c r="E181" s="9" t="s">
        <v>147</v>
      </c>
      <c r="F181" s="9" t="s">
        <v>3053</v>
      </c>
    </row>
    <row r="182" spans="1:6" s="12" customFormat="1" x14ac:dyDescent="0.2">
      <c r="A182" s="9" t="s">
        <v>151</v>
      </c>
      <c r="B182" s="9" t="s">
        <v>3083</v>
      </c>
      <c r="C182" s="9" t="s">
        <v>37</v>
      </c>
      <c r="D182" s="9" t="s">
        <v>3083</v>
      </c>
      <c r="E182" s="9" t="s">
        <v>151</v>
      </c>
      <c r="F182" s="9" t="s">
        <v>3083</v>
      </c>
    </row>
    <row r="183" spans="1:6" s="12" customFormat="1" x14ac:dyDescent="0.2">
      <c r="A183" s="9" t="s">
        <v>171</v>
      </c>
      <c r="B183" s="9" t="s">
        <v>3190</v>
      </c>
      <c r="C183" s="9" t="s">
        <v>12</v>
      </c>
      <c r="D183" s="9" t="s">
        <v>3190</v>
      </c>
      <c r="E183" s="9" t="s">
        <v>171</v>
      </c>
      <c r="F183" s="9" t="s">
        <v>3190</v>
      </c>
    </row>
    <row r="184" spans="1:6" s="12" customFormat="1" x14ac:dyDescent="0.2">
      <c r="A184" s="9" t="s">
        <v>153</v>
      </c>
      <c r="B184" s="9" t="s">
        <v>3175</v>
      </c>
      <c r="C184" s="10" t="s">
        <v>38</v>
      </c>
      <c r="D184" s="9" t="s">
        <v>3175</v>
      </c>
      <c r="E184" s="9" t="s">
        <v>153</v>
      </c>
      <c r="F184" s="9" t="s">
        <v>3175</v>
      </c>
    </row>
    <row r="185" spans="1:6" s="12" customFormat="1" x14ac:dyDescent="0.2">
      <c r="A185" s="9" t="s">
        <v>157</v>
      </c>
      <c r="B185" s="9" t="s">
        <v>3106</v>
      </c>
      <c r="C185" s="10" t="s">
        <v>40</v>
      </c>
      <c r="D185" s="9" t="s">
        <v>3106</v>
      </c>
      <c r="E185" s="9" t="s">
        <v>157</v>
      </c>
      <c r="F185" s="9" t="s">
        <v>3106</v>
      </c>
    </row>
    <row r="186" spans="1:6" s="12" customFormat="1" x14ac:dyDescent="0.2">
      <c r="A186" s="9" t="s">
        <v>159</v>
      </c>
      <c r="B186" s="9" t="s">
        <v>3071</v>
      </c>
      <c r="C186" s="10" t="s">
        <v>46</v>
      </c>
      <c r="D186" s="9" t="s">
        <v>3071</v>
      </c>
      <c r="E186" s="9" t="s">
        <v>159</v>
      </c>
      <c r="F186" s="9" t="s">
        <v>3071</v>
      </c>
    </row>
    <row r="187" spans="1:6" s="12" customFormat="1" x14ac:dyDescent="0.2">
      <c r="A187" s="9" t="s">
        <v>161</v>
      </c>
      <c r="B187" s="9" t="s">
        <v>3058</v>
      </c>
      <c r="C187" s="10" t="s">
        <v>47</v>
      </c>
      <c r="D187" s="9" t="s">
        <v>3058</v>
      </c>
      <c r="E187" s="9" t="s">
        <v>161</v>
      </c>
      <c r="F187" s="9" t="s">
        <v>3058</v>
      </c>
    </row>
    <row r="188" spans="1:6" s="12" customFormat="1" x14ac:dyDescent="0.2">
      <c r="A188" s="9" t="s">
        <v>165</v>
      </c>
      <c r="B188" s="9" t="s">
        <v>3094</v>
      </c>
      <c r="C188" s="10" t="s">
        <v>50</v>
      </c>
      <c r="D188" s="9" t="s">
        <v>3094</v>
      </c>
      <c r="E188" s="9" t="s">
        <v>165</v>
      </c>
      <c r="F188" s="9" t="s">
        <v>3094</v>
      </c>
    </row>
    <row r="189" spans="1:6" s="12" customFormat="1" x14ac:dyDescent="0.2">
      <c r="A189" s="9" t="s">
        <v>167</v>
      </c>
      <c r="B189" s="9" t="s">
        <v>3072</v>
      </c>
      <c r="C189" s="10" t="s">
        <v>51</v>
      </c>
      <c r="D189" s="9" t="s">
        <v>3072</v>
      </c>
      <c r="E189" s="9" t="s">
        <v>167</v>
      </c>
      <c r="F189" s="9" t="s">
        <v>3072</v>
      </c>
    </row>
    <row r="190" spans="1:6" s="12" customFormat="1" x14ac:dyDescent="0.2">
      <c r="A190" s="9" t="s">
        <v>159</v>
      </c>
      <c r="B190" s="9" t="s">
        <v>3249</v>
      </c>
      <c r="C190" s="10" t="s">
        <v>2528</v>
      </c>
      <c r="D190" s="9" t="s">
        <v>3071</v>
      </c>
      <c r="E190" s="9" t="s">
        <v>159</v>
      </c>
      <c r="F190" s="9" t="s">
        <v>3071</v>
      </c>
    </row>
    <row r="191" spans="1:6" s="12" customFormat="1" x14ac:dyDescent="0.2">
      <c r="A191" s="9" t="s">
        <v>155</v>
      </c>
      <c r="B191" s="9" t="s">
        <v>3139</v>
      </c>
      <c r="C191" s="9" t="s">
        <v>39</v>
      </c>
      <c r="D191" s="9" t="s">
        <v>3250</v>
      </c>
      <c r="E191" s="9" t="s">
        <v>155</v>
      </c>
      <c r="F191" s="9" t="s">
        <v>3139</v>
      </c>
    </row>
    <row r="192" spans="1:6" s="12" customFormat="1" x14ac:dyDescent="0.2">
      <c r="A192" s="9" t="s">
        <v>175</v>
      </c>
      <c r="B192" s="9" t="s">
        <v>2543</v>
      </c>
      <c r="C192" s="10" t="s">
        <v>44</v>
      </c>
      <c r="D192" s="9" t="s">
        <v>2543</v>
      </c>
      <c r="E192" s="9" t="s">
        <v>175</v>
      </c>
      <c r="F192" s="9" t="s">
        <v>2543</v>
      </c>
    </row>
    <row r="193" spans="1:6" s="12" customFormat="1" ht="15" x14ac:dyDescent="0.25">
      <c r="A193" s="10" t="s">
        <v>92</v>
      </c>
      <c r="B193" s="9" t="s">
        <v>3099</v>
      </c>
      <c r="C193" s="10" t="s">
        <v>3253</v>
      </c>
      <c r="D193" s="14" t="s">
        <v>3251</v>
      </c>
      <c r="E193" s="10" t="s">
        <v>92</v>
      </c>
      <c r="F193" s="9" t="s">
        <v>3099</v>
      </c>
    </row>
    <row r="194" spans="1:6" x14ac:dyDescent="0.2">
      <c r="A194" s="9" t="s">
        <v>149</v>
      </c>
      <c r="B194" s="9" t="s">
        <v>3087</v>
      </c>
      <c r="C194" s="10" t="s">
        <v>36</v>
      </c>
      <c r="D194" s="15" t="s">
        <v>3087</v>
      </c>
      <c r="E194" s="9" t="s">
        <v>149</v>
      </c>
      <c r="F194" s="9" t="s">
        <v>3087</v>
      </c>
    </row>
    <row r="195" spans="1:6" s="12" customFormat="1" x14ac:dyDescent="0.2">
      <c r="A195" s="9" t="s">
        <v>169</v>
      </c>
      <c r="B195" s="9" t="s">
        <v>3188</v>
      </c>
      <c r="C195" s="10" t="s">
        <v>53</v>
      </c>
      <c r="D195" s="15" t="s">
        <v>3188</v>
      </c>
      <c r="E195" s="9" t="s">
        <v>169</v>
      </c>
      <c r="F195" s="9" t="s">
        <v>3188</v>
      </c>
    </row>
    <row r="196" spans="1:6" s="12" customFormat="1" x14ac:dyDescent="0.2">
      <c r="A196" s="9" t="s">
        <v>163</v>
      </c>
      <c r="B196" s="9" t="s">
        <v>2549</v>
      </c>
      <c r="C196" s="10" t="s">
        <v>48</v>
      </c>
      <c r="D196" s="9" t="s">
        <v>2549</v>
      </c>
      <c r="E196" s="9" t="s">
        <v>163</v>
      </c>
      <c r="F196" s="9" t="s">
        <v>2549</v>
      </c>
    </row>
    <row r="197" spans="1:6" s="12" customFormat="1" x14ac:dyDescent="0.2">
      <c r="A197" s="9" t="s">
        <v>173</v>
      </c>
      <c r="B197" s="9" t="s">
        <v>2555</v>
      </c>
      <c r="C197" s="16" t="s">
        <v>54</v>
      </c>
      <c r="D197" s="17" t="s">
        <v>2555</v>
      </c>
      <c r="E197" s="9" t="s">
        <v>173</v>
      </c>
      <c r="F197" s="9" t="s">
        <v>2555</v>
      </c>
    </row>
    <row r="198" spans="1:6" x14ac:dyDescent="0.2">
      <c r="A198" s="9">
        <v>21090</v>
      </c>
      <c r="B198" s="9" t="s">
        <v>3127</v>
      </c>
      <c r="C198" s="16" t="s">
        <v>3254</v>
      </c>
      <c r="D198" s="17" t="s">
        <v>3252</v>
      </c>
      <c r="E198" s="9">
        <v>21090</v>
      </c>
      <c r="F198" s="9" t="s">
        <v>3127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17"/>
  <sheetViews>
    <sheetView zoomScaleNormal="100" workbookViewId="0">
      <pane ySplit="1" topLeftCell="A59" activePane="bottomLeft" state="frozen"/>
      <selection pane="bottomLeft" activeCell="A91" sqref="A91"/>
    </sheetView>
  </sheetViews>
  <sheetFormatPr defaultColWidth="13" defaultRowHeight="12.75" x14ac:dyDescent="0.2"/>
  <cols>
    <col min="1" max="1" width="15.140625" style="27" bestFit="1" customWidth="1"/>
    <col min="2" max="2" width="13.7109375" style="27" bestFit="1" customWidth="1"/>
    <col min="3" max="3" width="33.42578125" style="18" bestFit="1" customWidth="1"/>
    <col min="4" max="4" width="19.5703125" style="19" bestFit="1" customWidth="1"/>
    <col min="5" max="6" width="19.5703125" style="19" customWidth="1"/>
    <col min="7" max="7" width="17.28515625" style="25" bestFit="1" customWidth="1"/>
    <col min="8" max="8" width="47.7109375" style="25" bestFit="1" customWidth="1"/>
    <col min="9" max="16384" width="13" style="18"/>
  </cols>
  <sheetData>
    <row r="1" spans="1:8" s="243" customFormat="1" x14ac:dyDescent="0.2">
      <c r="A1" s="239" t="s">
        <v>186</v>
      </c>
      <c r="B1" s="239" t="s">
        <v>3333</v>
      </c>
      <c r="C1" s="240" t="s">
        <v>3256</v>
      </c>
      <c r="D1" s="241" t="s">
        <v>3257</v>
      </c>
      <c r="E1" s="241" t="s">
        <v>3446</v>
      </c>
      <c r="F1" s="241" t="s">
        <v>3447</v>
      </c>
      <c r="G1" s="242" t="s">
        <v>3258</v>
      </c>
      <c r="H1" s="242" t="s">
        <v>3465</v>
      </c>
    </row>
    <row r="2" spans="1:8" x14ac:dyDescent="0.2">
      <c r="A2" s="26" t="s">
        <v>21</v>
      </c>
      <c r="B2" s="26" t="str">
        <f>VLOOKUP(A2,Recon!A:B,2,FALSE)</f>
        <v>03010</v>
      </c>
      <c r="C2" s="18" t="s">
        <v>3523</v>
      </c>
      <c r="D2" s="19">
        <v>44637</v>
      </c>
      <c r="E2" s="19">
        <v>44621</v>
      </c>
      <c r="F2" s="29" t="str">
        <f>B2&amp;E2</f>
        <v>0301044621</v>
      </c>
      <c r="G2" s="25">
        <v>337</v>
      </c>
    </row>
    <row r="3" spans="1:8" x14ac:dyDescent="0.2">
      <c r="A3" s="26" t="s">
        <v>31</v>
      </c>
      <c r="B3" s="26" t="str">
        <f>VLOOKUP(A3,Recon!A:B,2,FALSE)</f>
        <v>03040</v>
      </c>
      <c r="C3" s="28" t="s">
        <v>3511</v>
      </c>
      <c r="D3" s="29">
        <v>44517</v>
      </c>
      <c r="E3" s="29">
        <v>44501</v>
      </c>
      <c r="F3" s="29" t="str">
        <f>B3&amp;E3</f>
        <v>0304044501</v>
      </c>
      <c r="G3" s="32">
        <v>7611.44</v>
      </c>
    </row>
    <row r="4" spans="1:8" x14ac:dyDescent="0.2">
      <c r="A4" s="26" t="s">
        <v>31</v>
      </c>
      <c r="B4" s="26" t="str">
        <f>VLOOKUP(A4,Recon!A:B,2,FALSE)</f>
        <v>03040</v>
      </c>
      <c r="C4" s="28" t="s">
        <v>3511</v>
      </c>
      <c r="D4" s="29">
        <v>44581</v>
      </c>
      <c r="E4" s="29">
        <v>44531</v>
      </c>
      <c r="F4" s="29" t="str">
        <f>B4&amp;E4</f>
        <v>0304044531</v>
      </c>
      <c r="G4" s="32">
        <v>1244.94</v>
      </c>
    </row>
    <row r="5" spans="1:8" x14ac:dyDescent="0.2">
      <c r="A5" s="26" t="s">
        <v>31</v>
      </c>
      <c r="B5" s="26" t="str">
        <f>VLOOKUP(A5,Recon!A:B,2,FALSE)</f>
        <v>03040</v>
      </c>
      <c r="C5" s="18" t="s">
        <v>3511</v>
      </c>
      <c r="D5" s="19">
        <v>44586</v>
      </c>
      <c r="E5" s="29">
        <v>44562</v>
      </c>
      <c r="F5" s="29" t="str">
        <f>B5&amp;E5</f>
        <v>0304044562</v>
      </c>
      <c r="G5" s="25">
        <v>1311.64</v>
      </c>
    </row>
    <row r="6" spans="1:8" x14ac:dyDescent="0.2">
      <c r="A6" s="26" t="s">
        <v>31</v>
      </c>
      <c r="B6" s="26" t="str">
        <f>VLOOKUP(A6,Recon!A:B,2,FALSE)</f>
        <v>03040</v>
      </c>
      <c r="C6" s="18" t="s">
        <v>3511</v>
      </c>
      <c r="D6" s="19">
        <v>44622</v>
      </c>
      <c r="E6" s="29">
        <v>44593</v>
      </c>
      <c r="F6" s="29" t="str">
        <f>B6&amp;E6</f>
        <v>0304044593</v>
      </c>
      <c r="G6" s="25">
        <v>6533.21</v>
      </c>
    </row>
    <row r="7" spans="1:8" x14ac:dyDescent="0.2">
      <c r="A7" s="26" t="s">
        <v>31</v>
      </c>
      <c r="B7" s="26" t="str">
        <f>VLOOKUP(A7,Recon!A:B,2,FALSE)</f>
        <v>03040</v>
      </c>
      <c r="C7" s="18" t="s">
        <v>3511</v>
      </c>
      <c r="D7" s="19">
        <v>44637</v>
      </c>
      <c r="E7" s="19">
        <v>44621</v>
      </c>
      <c r="F7" s="29" t="str">
        <f>B7&amp;E7</f>
        <v>0304044621</v>
      </c>
      <c r="G7" s="25">
        <v>1128.22</v>
      </c>
    </row>
    <row r="8" spans="1:8" x14ac:dyDescent="0.2">
      <c r="A8" s="26" t="s">
        <v>31</v>
      </c>
      <c r="B8" s="26" t="str">
        <f>VLOOKUP(A8,Recon!A:B,2,FALSE)</f>
        <v>03040</v>
      </c>
      <c r="C8" s="18" t="s">
        <v>3511</v>
      </c>
      <c r="D8" s="29">
        <v>44701</v>
      </c>
      <c r="E8" s="19">
        <v>44682</v>
      </c>
      <c r="F8" s="29" t="str">
        <f>B8&amp;E8</f>
        <v>0304044682</v>
      </c>
      <c r="G8" s="25">
        <v>1000.4</v>
      </c>
    </row>
    <row r="9" spans="1:8" x14ac:dyDescent="0.2">
      <c r="A9" s="26" t="s">
        <v>49</v>
      </c>
      <c r="B9" s="26" t="str">
        <f>VLOOKUP(A9,Recon!A:B,2,FALSE)</f>
        <v>03020</v>
      </c>
      <c r="C9" s="18" t="s">
        <v>3516</v>
      </c>
      <c r="D9" s="19">
        <v>44517</v>
      </c>
      <c r="E9" s="29">
        <v>44501</v>
      </c>
      <c r="F9" s="29" t="str">
        <f>B9&amp;E9</f>
        <v>0302044501</v>
      </c>
      <c r="G9" s="25">
        <v>534.58000000000004</v>
      </c>
    </row>
    <row r="10" spans="1:8" x14ac:dyDescent="0.2">
      <c r="A10" s="26" t="s">
        <v>49</v>
      </c>
      <c r="B10" s="26" t="str">
        <f>VLOOKUP(A10,Recon!A:B,2,FALSE)</f>
        <v>03020</v>
      </c>
      <c r="C10" s="18" t="s">
        <v>3516</v>
      </c>
      <c r="D10" s="19">
        <v>44586</v>
      </c>
      <c r="E10" s="29">
        <v>44562</v>
      </c>
      <c r="F10" s="29" t="str">
        <f>B10&amp;E10</f>
        <v>0302044562</v>
      </c>
      <c r="G10" s="25">
        <v>854.94</v>
      </c>
    </row>
    <row r="11" spans="1:8" x14ac:dyDescent="0.2">
      <c r="A11" s="26" t="s">
        <v>49</v>
      </c>
      <c r="B11" s="26" t="str">
        <f>VLOOKUP(A11,Recon!A:B,2,FALSE)</f>
        <v>03020</v>
      </c>
      <c r="C11" s="18" t="s">
        <v>3516</v>
      </c>
      <c r="D11" s="19">
        <v>44622</v>
      </c>
      <c r="E11" s="29">
        <v>44593</v>
      </c>
      <c r="F11" s="29" t="str">
        <f>B11&amp;E11</f>
        <v>0302044593</v>
      </c>
      <c r="G11" s="25">
        <v>416.59</v>
      </c>
    </row>
    <row r="12" spans="1:8" x14ac:dyDescent="0.2">
      <c r="A12" s="26" t="s">
        <v>49</v>
      </c>
      <c r="B12" s="26" t="str">
        <f>VLOOKUP(A12,Recon!A:B,2,FALSE)</f>
        <v>03020</v>
      </c>
      <c r="C12" s="28" t="s">
        <v>3516</v>
      </c>
      <c r="D12" s="29">
        <v>44684</v>
      </c>
      <c r="E12" s="19">
        <v>44652</v>
      </c>
      <c r="F12" s="29" t="str">
        <f>B12&amp;E12</f>
        <v>0302044652</v>
      </c>
      <c r="G12" s="32">
        <v>272.76</v>
      </c>
    </row>
    <row r="13" spans="1:8" x14ac:dyDescent="0.2">
      <c r="A13" s="26" t="s">
        <v>49</v>
      </c>
      <c r="B13" s="26" t="str">
        <f>VLOOKUP(A13,Recon!A:B,2,FALSE)</f>
        <v>03020</v>
      </c>
      <c r="C13" s="28" t="s">
        <v>3516</v>
      </c>
      <c r="D13" s="29">
        <v>44701</v>
      </c>
      <c r="E13" s="19">
        <v>44682</v>
      </c>
      <c r="F13" s="29" t="str">
        <f>B13&amp;E13</f>
        <v>0302044682</v>
      </c>
      <c r="G13" s="32">
        <v>296.54000000000002</v>
      </c>
    </row>
    <row r="14" spans="1:8" x14ac:dyDescent="0.2">
      <c r="A14" s="26" t="s">
        <v>15</v>
      </c>
      <c r="B14" s="26" t="str">
        <f>VLOOKUP(A14,Recon!A:B,2,FALSE)</f>
        <v>21050</v>
      </c>
      <c r="C14" s="18" t="s">
        <v>3524</v>
      </c>
      <c r="D14" s="19">
        <v>44637</v>
      </c>
      <c r="E14" s="19">
        <v>44621</v>
      </c>
      <c r="F14" s="29" t="str">
        <f>B14&amp;E14</f>
        <v>2105044621</v>
      </c>
      <c r="G14" s="25">
        <v>16944.189999999999</v>
      </c>
    </row>
    <row r="15" spans="1:8" x14ac:dyDescent="0.2">
      <c r="A15" s="26" t="s">
        <v>15</v>
      </c>
      <c r="B15" s="26" t="str">
        <f>VLOOKUP(A15,Recon!A:B,2,FALSE)</f>
        <v>21050</v>
      </c>
      <c r="C15" s="28" t="s">
        <v>3524</v>
      </c>
      <c r="D15" s="29">
        <v>44701</v>
      </c>
      <c r="E15" s="19">
        <v>44682</v>
      </c>
      <c r="F15" s="29" t="str">
        <f>B15&amp;E15</f>
        <v>2105044682</v>
      </c>
      <c r="G15" s="32">
        <v>18317.27</v>
      </c>
    </row>
    <row r="16" spans="1:8" x14ac:dyDescent="0.2">
      <c r="A16" s="26" t="s">
        <v>16</v>
      </c>
      <c r="B16" s="26" t="str">
        <f>VLOOKUP(A16,Recon!A:B,2,FALSE)</f>
        <v>15010</v>
      </c>
      <c r="C16" s="28" t="s">
        <v>3521</v>
      </c>
      <c r="D16" s="29">
        <v>44622</v>
      </c>
      <c r="E16" s="29">
        <v>44593</v>
      </c>
      <c r="F16" s="29" t="str">
        <f>B16&amp;E16</f>
        <v>1501044593</v>
      </c>
      <c r="G16" s="32">
        <v>5757.65</v>
      </c>
    </row>
    <row r="17" spans="1:7" x14ac:dyDescent="0.2">
      <c r="A17" s="26" t="s">
        <v>16</v>
      </c>
      <c r="B17" s="26" t="str">
        <f>VLOOKUP(A17,Recon!A:B,2,FALSE)</f>
        <v>15010</v>
      </c>
      <c r="C17" s="28" t="s">
        <v>3521</v>
      </c>
      <c r="D17" s="29">
        <v>44637</v>
      </c>
      <c r="E17" s="19">
        <v>44621</v>
      </c>
      <c r="F17" s="29" t="str">
        <f>B17&amp;E17</f>
        <v>1501044621</v>
      </c>
      <c r="G17" s="25">
        <v>2309.27</v>
      </c>
    </row>
    <row r="18" spans="1:7" x14ac:dyDescent="0.2">
      <c r="A18" s="26" t="s">
        <v>16</v>
      </c>
      <c r="B18" s="26" t="str">
        <f>VLOOKUP(A18,Recon!A:B,2,FALSE)</f>
        <v>15010</v>
      </c>
      <c r="C18" s="18" t="s">
        <v>3521</v>
      </c>
      <c r="D18" s="29">
        <v>44684</v>
      </c>
      <c r="E18" s="19">
        <v>44652</v>
      </c>
      <c r="F18" s="29" t="str">
        <f>B18&amp;E18</f>
        <v>1501044652</v>
      </c>
      <c r="G18" s="25">
        <v>1173.48</v>
      </c>
    </row>
    <row r="19" spans="1:7" x14ac:dyDescent="0.2">
      <c r="A19" s="26" t="s">
        <v>16</v>
      </c>
      <c r="B19" s="26" t="str">
        <f>VLOOKUP(A19,Recon!A:B,2,FALSE)</f>
        <v>15010</v>
      </c>
      <c r="C19" s="28" t="s">
        <v>3521</v>
      </c>
      <c r="D19" s="29">
        <v>44701</v>
      </c>
      <c r="E19" s="19">
        <v>44682</v>
      </c>
      <c r="F19" s="29" t="str">
        <f>B19&amp;E19</f>
        <v>1501044682</v>
      </c>
      <c r="G19" s="32">
        <v>1173.48</v>
      </c>
    </row>
    <row r="20" spans="1:7" x14ac:dyDescent="0.2">
      <c r="A20" s="26" t="s">
        <v>18</v>
      </c>
      <c r="B20" s="26" t="str">
        <f>VLOOKUP(A20,Recon!A:B,2,FALSE)</f>
        <v>18010</v>
      </c>
      <c r="C20" s="28" t="s">
        <v>3512</v>
      </c>
      <c r="D20" s="29">
        <v>44517</v>
      </c>
      <c r="E20" s="29">
        <v>44501</v>
      </c>
      <c r="F20" s="29" t="str">
        <f>B20&amp;E20</f>
        <v>1801044501</v>
      </c>
      <c r="G20" s="32">
        <v>12774</v>
      </c>
    </row>
    <row r="21" spans="1:7" x14ac:dyDescent="0.2">
      <c r="A21" s="26" t="s">
        <v>18</v>
      </c>
      <c r="B21" s="26" t="str">
        <f>VLOOKUP(A21,Recon!A:B,2,FALSE)</f>
        <v>18010</v>
      </c>
      <c r="C21" s="28" t="s">
        <v>3512</v>
      </c>
      <c r="D21" s="29">
        <v>44517</v>
      </c>
      <c r="E21" s="29">
        <v>44501</v>
      </c>
      <c r="F21" s="29" t="str">
        <f>B21&amp;E21</f>
        <v>1801044501</v>
      </c>
      <c r="G21" s="25">
        <v>6372</v>
      </c>
    </row>
    <row r="22" spans="1:7" x14ac:dyDescent="0.2">
      <c r="A22" s="26" t="s">
        <v>18</v>
      </c>
      <c r="B22" s="26" t="str">
        <f>VLOOKUP(A22,Recon!A:B,2,FALSE)</f>
        <v>18010</v>
      </c>
      <c r="C22" s="18" t="s">
        <v>3512</v>
      </c>
      <c r="D22" s="19">
        <v>44581</v>
      </c>
      <c r="E22" s="29">
        <v>44531</v>
      </c>
      <c r="F22" s="29" t="str">
        <f>B22&amp;E22</f>
        <v>1801044531</v>
      </c>
      <c r="G22" s="25">
        <v>6372</v>
      </c>
    </row>
    <row r="23" spans="1:7" x14ac:dyDescent="0.2">
      <c r="A23" s="26" t="s">
        <v>18</v>
      </c>
      <c r="B23" s="26" t="str">
        <f>VLOOKUP(A23,Recon!A:B,2,FALSE)</f>
        <v>18010</v>
      </c>
      <c r="C23" s="28" t="s">
        <v>3512</v>
      </c>
      <c r="D23" s="29">
        <v>44586</v>
      </c>
      <c r="E23" s="29">
        <v>44562</v>
      </c>
      <c r="F23" s="29" t="str">
        <f>B23&amp;E23</f>
        <v>1801044562</v>
      </c>
      <c r="G23" s="32">
        <v>6372</v>
      </c>
    </row>
    <row r="24" spans="1:7" x14ac:dyDescent="0.2">
      <c r="A24" s="26" t="s">
        <v>18</v>
      </c>
      <c r="B24" s="26" t="str">
        <f>VLOOKUP(A24,Recon!A:B,2,FALSE)</f>
        <v>18010</v>
      </c>
      <c r="C24" s="28" t="s">
        <v>3512</v>
      </c>
      <c r="D24" s="29">
        <v>44622</v>
      </c>
      <c r="E24" s="29">
        <v>44593</v>
      </c>
      <c r="F24" s="29" t="str">
        <f>B24&amp;E24</f>
        <v>1801044593</v>
      </c>
      <c r="G24" s="32">
        <v>6372</v>
      </c>
    </row>
    <row r="25" spans="1:7" x14ac:dyDescent="0.2">
      <c r="A25" s="26" t="s">
        <v>18</v>
      </c>
      <c r="B25" s="26" t="str">
        <f>VLOOKUP(A25,Recon!A:B,2,FALSE)</f>
        <v>18010</v>
      </c>
      <c r="C25" s="18" t="s">
        <v>3512</v>
      </c>
      <c r="D25" s="19">
        <v>44637</v>
      </c>
      <c r="E25" s="19">
        <v>44621</v>
      </c>
      <c r="F25" s="29" t="str">
        <f>B25&amp;E25</f>
        <v>1801044621</v>
      </c>
      <c r="G25" s="25">
        <v>6372</v>
      </c>
    </row>
    <row r="26" spans="1:7" x14ac:dyDescent="0.2">
      <c r="A26" s="26" t="s">
        <v>18</v>
      </c>
      <c r="B26" s="26" t="str">
        <f>VLOOKUP(A26,Recon!A:B,2,FALSE)</f>
        <v>18010</v>
      </c>
      <c r="C26" s="28" t="s">
        <v>3512</v>
      </c>
      <c r="D26" s="29">
        <v>44684</v>
      </c>
      <c r="E26" s="19">
        <v>44652</v>
      </c>
      <c r="F26" s="29" t="str">
        <f>B26&amp;E26</f>
        <v>1801044652</v>
      </c>
      <c r="G26" s="32">
        <v>6373</v>
      </c>
    </row>
    <row r="27" spans="1:7" x14ac:dyDescent="0.2">
      <c r="A27" s="26" t="s">
        <v>18</v>
      </c>
      <c r="B27" s="26" t="str">
        <f>VLOOKUP(A27,Recon!A:B,2,FALSE)</f>
        <v>18010</v>
      </c>
      <c r="C27" s="28" t="s">
        <v>3512</v>
      </c>
      <c r="D27" s="29">
        <v>44701</v>
      </c>
      <c r="E27" s="19">
        <v>44682</v>
      </c>
      <c r="F27" s="29" t="str">
        <f>B27&amp;E27</f>
        <v>1801044682</v>
      </c>
      <c r="G27" s="32">
        <v>6372</v>
      </c>
    </row>
    <row r="28" spans="1:7" x14ac:dyDescent="0.2">
      <c r="A28" s="26" t="s">
        <v>20</v>
      </c>
      <c r="B28" s="26" t="str">
        <f>VLOOKUP(A28,Recon!A:B,2,FALSE)</f>
        <v>64043</v>
      </c>
      <c r="C28" s="18" t="s">
        <v>3527</v>
      </c>
      <c r="D28" s="29">
        <v>44684</v>
      </c>
      <c r="E28" s="19">
        <v>44652</v>
      </c>
      <c r="F28" s="29" t="str">
        <f>B28&amp;E28</f>
        <v>6404344652</v>
      </c>
      <c r="G28" s="25">
        <v>17002.32</v>
      </c>
    </row>
    <row r="29" spans="1:7" x14ac:dyDescent="0.2">
      <c r="A29" s="26" t="s">
        <v>22</v>
      </c>
      <c r="B29" s="26" t="str">
        <f>VLOOKUP(A29,Recon!A:B,2,FALSE)</f>
        <v>21090</v>
      </c>
      <c r="C29" s="28" t="s">
        <v>3517</v>
      </c>
      <c r="D29" s="29">
        <v>44586</v>
      </c>
      <c r="E29" s="29">
        <v>44562</v>
      </c>
      <c r="F29" s="29" t="str">
        <f>B29&amp;E29</f>
        <v>2109044562</v>
      </c>
      <c r="G29" s="32">
        <v>15841</v>
      </c>
    </row>
    <row r="30" spans="1:7" x14ac:dyDescent="0.2">
      <c r="A30" s="26" t="s">
        <v>22</v>
      </c>
      <c r="B30" s="26" t="str">
        <f>VLOOKUP(A30,Recon!A:B,2,FALSE)</f>
        <v>21090</v>
      </c>
      <c r="C30" s="18" t="s">
        <v>3517</v>
      </c>
      <c r="D30" s="19">
        <v>44622</v>
      </c>
      <c r="E30" s="29">
        <v>44593</v>
      </c>
      <c r="F30" s="29" t="str">
        <f>B30&amp;E30</f>
        <v>2109044593</v>
      </c>
      <c r="G30" s="25">
        <v>15908</v>
      </c>
    </row>
    <row r="31" spans="1:7" x14ac:dyDescent="0.2">
      <c r="A31" s="26" t="s">
        <v>22</v>
      </c>
      <c r="B31" s="26" t="str">
        <f>VLOOKUP(A31,Recon!A:B,2,FALSE)</f>
        <v>21090</v>
      </c>
      <c r="C31" s="18" t="s">
        <v>3517</v>
      </c>
      <c r="D31" s="29">
        <v>44684</v>
      </c>
      <c r="E31" s="19">
        <v>44652</v>
      </c>
      <c r="F31" s="29" t="str">
        <f>B31&amp;E31</f>
        <v>2109044652</v>
      </c>
      <c r="G31" s="25">
        <v>28989</v>
      </c>
    </row>
    <row r="32" spans="1:7" x14ac:dyDescent="0.2">
      <c r="A32" s="26" t="s">
        <v>24</v>
      </c>
      <c r="B32" s="26" t="str">
        <f>VLOOKUP(A32,Recon!A:B,2,FALSE)</f>
        <v>21040</v>
      </c>
      <c r="C32" s="18" t="s">
        <v>3520</v>
      </c>
      <c r="D32" s="19">
        <v>44517</v>
      </c>
      <c r="E32" s="29">
        <v>44501</v>
      </c>
      <c r="F32" s="29" t="str">
        <f>B32&amp;E32</f>
        <v>2104044501</v>
      </c>
      <c r="G32" s="25">
        <v>3038</v>
      </c>
    </row>
    <row r="33" spans="1:7" x14ac:dyDescent="0.2">
      <c r="A33" s="26" t="s">
        <v>24</v>
      </c>
      <c r="B33" s="26" t="str">
        <f>VLOOKUP(A33,Recon!A:B,2,FALSE)</f>
        <v>21040</v>
      </c>
      <c r="C33" s="18" t="s">
        <v>3520</v>
      </c>
      <c r="D33" s="19">
        <v>44622</v>
      </c>
      <c r="E33" s="29">
        <v>44593</v>
      </c>
      <c r="F33" s="29" t="str">
        <f>B33&amp;E33</f>
        <v>2104044593</v>
      </c>
      <c r="G33" s="25">
        <v>1859</v>
      </c>
    </row>
    <row r="34" spans="1:7" x14ac:dyDescent="0.2">
      <c r="A34" s="26" t="s">
        <v>24</v>
      </c>
      <c r="B34" s="26" t="str">
        <f>VLOOKUP(A34,Recon!A:B,2,FALSE)</f>
        <v>21040</v>
      </c>
      <c r="C34" s="18" t="s">
        <v>3520</v>
      </c>
      <c r="D34" s="19">
        <v>44637</v>
      </c>
      <c r="E34" s="19">
        <v>44621</v>
      </c>
      <c r="F34" s="29" t="str">
        <f>B34&amp;E34</f>
        <v>2104044621</v>
      </c>
      <c r="G34" s="25">
        <v>1856</v>
      </c>
    </row>
    <row r="35" spans="1:7" x14ac:dyDescent="0.2">
      <c r="A35" s="26" t="s">
        <v>24</v>
      </c>
      <c r="B35" s="26" t="str">
        <f>VLOOKUP(A35,Recon!A:B,2,FALSE)</f>
        <v>21040</v>
      </c>
      <c r="C35" s="28" t="s">
        <v>3520</v>
      </c>
      <c r="D35" s="29">
        <v>44637</v>
      </c>
      <c r="E35" s="19">
        <v>44621</v>
      </c>
      <c r="F35" s="29" t="str">
        <f>B35&amp;E35</f>
        <v>2104044621</v>
      </c>
      <c r="G35" s="32">
        <v>1857</v>
      </c>
    </row>
    <row r="36" spans="1:7" x14ac:dyDescent="0.2">
      <c r="A36" s="26" t="s">
        <v>24</v>
      </c>
      <c r="B36" s="26" t="str">
        <f>VLOOKUP(A36,Recon!A:B,2,FALSE)</f>
        <v>21040</v>
      </c>
      <c r="C36" s="18" t="s">
        <v>3520</v>
      </c>
      <c r="D36" s="29">
        <v>44701</v>
      </c>
      <c r="E36" s="19">
        <v>44682</v>
      </c>
      <c r="F36" s="29" t="str">
        <f>B36&amp;E36</f>
        <v>2104044682</v>
      </c>
      <c r="G36" s="25">
        <v>1857</v>
      </c>
    </row>
    <row r="37" spans="1:7" x14ac:dyDescent="0.2">
      <c r="A37" s="26" t="s">
        <v>24</v>
      </c>
      <c r="B37" s="26" t="str">
        <f>VLOOKUP(A37,Recon!A:B,2,FALSE)</f>
        <v>21040</v>
      </c>
      <c r="C37" s="18" t="s">
        <v>3520</v>
      </c>
      <c r="D37" s="29">
        <v>44701</v>
      </c>
      <c r="E37" s="19">
        <v>44682</v>
      </c>
      <c r="F37" s="29" t="str">
        <f>B37&amp;E37</f>
        <v>2104044682</v>
      </c>
      <c r="G37" s="25">
        <v>1856</v>
      </c>
    </row>
    <row r="38" spans="1:7" x14ac:dyDescent="0.2">
      <c r="A38" s="26" t="s">
        <v>591</v>
      </c>
      <c r="B38" s="26" t="str">
        <f>VLOOKUP(A38,Recon!A:B,2,FALSE)</f>
        <v>19205</v>
      </c>
      <c r="C38" s="18" t="s">
        <v>3482</v>
      </c>
      <c r="D38" s="19">
        <v>44622</v>
      </c>
      <c r="E38" s="29">
        <v>44593</v>
      </c>
      <c r="F38" s="29" t="str">
        <f>B38&amp;E38</f>
        <v>1920544593</v>
      </c>
      <c r="G38" s="25">
        <v>5764</v>
      </c>
    </row>
    <row r="39" spans="1:7" x14ac:dyDescent="0.2">
      <c r="A39" s="26" t="s">
        <v>37</v>
      </c>
      <c r="B39" s="26" t="str">
        <f>VLOOKUP(A39,Recon!A:B,2,FALSE)</f>
        <v>64093</v>
      </c>
      <c r="C39" s="18" t="s">
        <v>3463</v>
      </c>
      <c r="D39" s="19">
        <v>44510</v>
      </c>
      <c r="E39" s="29">
        <v>44470</v>
      </c>
      <c r="F39" s="29" t="str">
        <f>B39&amp;E39</f>
        <v>6409344470</v>
      </c>
      <c r="G39" s="25">
        <v>296</v>
      </c>
    </row>
    <row r="40" spans="1:7" x14ac:dyDescent="0.2">
      <c r="A40" s="26" t="s">
        <v>37</v>
      </c>
      <c r="B40" s="26" t="str">
        <f>VLOOKUP(A40,Recon!A:B,2,FALSE)</f>
        <v>64093</v>
      </c>
      <c r="C40" s="28" t="s">
        <v>3463</v>
      </c>
      <c r="D40" s="29">
        <v>44517</v>
      </c>
      <c r="E40" s="29">
        <v>44501</v>
      </c>
      <c r="F40" s="29" t="str">
        <f>B40&amp;E40</f>
        <v>6409344501</v>
      </c>
      <c r="G40" s="32">
        <v>592</v>
      </c>
    </row>
    <row r="41" spans="1:7" x14ac:dyDescent="0.2">
      <c r="A41" s="26" t="s">
        <v>37</v>
      </c>
      <c r="B41" s="26" t="str">
        <f>VLOOKUP(A41,Recon!A:B,2,FALSE)</f>
        <v>64093</v>
      </c>
      <c r="C41" s="28" t="s">
        <v>3463</v>
      </c>
      <c r="D41" s="29">
        <v>44581</v>
      </c>
      <c r="E41" s="29">
        <v>44531</v>
      </c>
      <c r="F41" s="29" t="str">
        <f>B41&amp;E41</f>
        <v>6409344531</v>
      </c>
      <c r="G41" s="32">
        <v>296</v>
      </c>
    </row>
    <row r="42" spans="1:7" x14ac:dyDescent="0.2">
      <c r="A42" s="26" t="s">
        <v>37</v>
      </c>
      <c r="B42" s="26" t="str">
        <f>VLOOKUP(A42,Recon!A:B,2,FALSE)</f>
        <v>64093</v>
      </c>
      <c r="C42" s="18" t="s">
        <v>3463</v>
      </c>
      <c r="D42" s="19">
        <v>44586</v>
      </c>
      <c r="E42" s="29">
        <v>44562</v>
      </c>
      <c r="F42" s="29" t="str">
        <f>B42&amp;E42</f>
        <v>6409344562</v>
      </c>
      <c r="G42" s="25">
        <v>3016</v>
      </c>
    </row>
    <row r="43" spans="1:7" x14ac:dyDescent="0.2">
      <c r="A43" s="26" t="s">
        <v>37</v>
      </c>
      <c r="B43" s="26" t="str">
        <f>VLOOKUP(A43,Recon!A:B,2,FALSE)</f>
        <v>64093</v>
      </c>
      <c r="C43" s="18" t="s">
        <v>3463</v>
      </c>
      <c r="D43" s="19">
        <v>44622</v>
      </c>
      <c r="E43" s="29">
        <v>44593</v>
      </c>
      <c r="F43" s="29" t="str">
        <f>B43&amp;E43</f>
        <v>6409344593</v>
      </c>
      <c r="G43" s="25">
        <v>1514</v>
      </c>
    </row>
    <row r="44" spans="1:7" x14ac:dyDescent="0.2">
      <c r="A44" s="26" t="s">
        <v>37</v>
      </c>
      <c r="B44" s="26" t="str">
        <f>VLOOKUP(A44,Recon!A:B,2,FALSE)</f>
        <v>64093</v>
      </c>
      <c r="C44" s="18" t="s">
        <v>3463</v>
      </c>
      <c r="D44" s="19">
        <v>44637</v>
      </c>
      <c r="E44" s="19">
        <v>44621</v>
      </c>
      <c r="F44" s="29" t="str">
        <f>B44&amp;E44</f>
        <v>6409344621</v>
      </c>
      <c r="G44" s="25">
        <v>341</v>
      </c>
    </row>
    <row r="45" spans="1:7" x14ac:dyDescent="0.2">
      <c r="A45" s="26" t="s">
        <v>37</v>
      </c>
      <c r="B45" s="26" t="str">
        <f>VLOOKUP(A45,Recon!A:B,2,FALSE)</f>
        <v>64093</v>
      </c>
      <c r="C45" s="28" t="s">
        <v>3463</v>
      </c>
      <c r="D45" s="29">
        <v>44684</v>
      </c>
      <c r="E45" s="19">
        <v>44652</v>
      </c>
      <c r="F45" s="29" t="str">
        <f>B45&amp;E45</f>
        <v>6409344652</v>
      </c>
      <c r="G45" s="25">
        <v>341</v>
      </c>
    </row>
    <row r="46" spans="1:7" x14ac:dyDescent="0.2">
      <c r="A46" s="26" t="s">
        <v>37</v>
      </c>
      <c r="B46" s="26" t="str">
        <f>VLOOKUP(A46,Recon!A:B,2,FALSE)</f>
        <v>64093</v>
      </c>
      <c r="C46" s="28" t="s">
        <v>3463</v>
      </c>
      <c r="D46" s="29">
        <v>44701</v>
      </c>
      <c r="E46" s="19">
        <v>44682</v>
      </c>
      <c r="F46" s="29" t="str">
        <f>B46&amp;E46</f>
        <v>6409344682</v>
      </c>
      <c r="G46" s="32">
        <v>341</v>
      </c>
    </row>
    <row r="47" spans="1:7" x14ac:dyDescent="0.2">
      <c r="A47" s="26" t="s">
        <v>36</v>
      </c>
      <c r="B47" s="26" t="str">
        <f>VLOOKUP(A47,Recon!A:B,2,FALSE)</f>
        <v>64053</v>
      </c>
      <c r="C47" s="18" t="s">
        <v>3518</v>
      </c>
      <c r="D47" s="19">
        <v>44586</v>
      </c>
      <c r="E47" s="29">
        <v>44562</v>
      </c>
      <c r="F47" s="29" t="str">
        <f>B47&amp;E47</f>
        <v>6405344562</v>
      </c>
      <c r="G47" s="25">
        <v>5049</v>
      </c>
    </row>
    <row r="48" spans="1:7" x14ac:dyDescent="0.2">
      <c r="A48" s="26" t="s">
        <v>38</v>
      </c>
      <c r="B48" s="26" t="str">
        <f>VLOOKUP(A48,Recon!A:B,2,FALSE)</f>
        <v>64103</v>
      </c>
      <c r="C48" s="28" t="s">
        <v>3514</v>
      </c>
      <c r="D48" s="29">
        <v>44517</v>
      </c>
      <c r="E48" s="29">
        <v>44501</v>
      </c>
      <c r="F48" s="29" t="str">
        <f>B48&amp;E48</f>
        <v>6410344501</v>
      </c>
      <c r="G48" s="25">
        <v>2269.25</v>
      </c>
    </row>
    <row r="49" spans="1:7" x14ac:dyDescent="0.2">
      <c r="A49" s="26" t="s">
        <v>38</v>
      </c>
      <c r="B49" s="26" t="str">
        <f>VLOOKUP(A49,Recon!A:B,2,FALSE)</f>
        <v>64103</v>
      </c>
      <c r="C49" s="18" t="s">
        <v>3514</v>
      </c>
      <c r="D49" s="19">
        <v>44581</v>
      </c>
      <c r="E49" s="29">
        <v>44531</v>
      </c>
      <c r="F49" s="29" t="str">
        <f>B49&amp;E49</f>
        <v>6410344531</v>
      </c>
      <c r="G49" s="25">
        <v>1133.77</v>
      </c>
    </row>
    <row r="50" spans="1:7" x14ac:dyDescent="0.2">
      <c r="A50" s="26" t="s">
        <v>38</v>
      </c>
      <c r="B50" s="26" t="str">
        <f>VLOOKUP(A50,Recon!A:B,2,FALSE)</f>
        <v>64103</v>
      </c>
      <c r="C50" s="28" t="s">
        <v>3514</v>
      </c>
      <c r="D50" s="29">
        <v>44586</v>
      </c>
      <c r="E50" s="29">
        <v>44562</v>
      </c>
      <c r="F50" s="29" t="str">
        <f>B50&amp;E50</f>
        <v>6410344562</v>
      </c>
      <c r="G50" s="32">
        <v>1133.77</v>
      </c>
    </row>
    <row r="51" spans="1:7" x14ac:dyDescent="0.2">
      <c r="A51" s="26" t="s">
        <v>38</v>
      </c>
      <c r="B51" s="26" t="str">
        <f>VLOOKUP(A51,Recon!A:B,2,FALSE)</f>
        <v>64103</v>
      </c>
      <c r="C51" s="18" t="s">
        <v>3514</v>
      </c>
      <c r="D51" s="19">
        <v>44622</v>
      </c>
      <c r="E51" s="29">
        <v>44593</v>
      </c>
      <c r="F51" s="29" t="str">
        <f>B51&amp;E51</f>
        <v>6410344593</v>
      </c>
      <c r="G51" s="25">
        <v>1133.77</v>
      </c>
    </row>
    <row r="52" spans="1:7" x14ac:dyDescent="0.2">
      <c r="A52" s="26" t="s">
        <v>38</v>
      </c>
      <c r="B52" s="26" t="str">
        <f>VLOOKUP(A52,Recon!A:B,2,FALSE)</f>
        <v>64103</v>
      </c>
      <c r="C52" s="18" t="s">
        <v>3514</v>
      </c>
      <c r="D52" s="19">
        <v>44637</v>
      </c>
      <c r="E52" s="19">
        <v>44621</v>
      </c>
      <c r="F52" s="29" t="str">
        <f>B52&amp;E52</f>
        <v>6410344621</v>
      </c>
      <c r="G52" s="25">
        <v>1134.05</v>
      </c>
    </row>
    <row r="53" spans="1:7" x14ac:dyDescent="0.2">
      <c r="A53" s="26" t="s">
        <v>38</v>
      </c>
      <c r="B53" s="26" t="str">
        <f>VLOOKUP(A53,Recon!A:B,2,FALSE)</f>
        <v>64103</v>
      </c>
      <c r="C53" s="18" t="s">
        <v>3514</v>
      </c>
      <c r="D53" s="29">
        <v>44684</v>
      </c>
      <c r="E53" s="19">
        <v>44652</v>
      </c>
      <c r="F53" s="29" t="str">
        <f>B53&amp;E53</f>
        <v>6410344652</v>
      </c>
      <c r="G53" s="25">
        <v>1134.06</v>
      </c>
    </row>
    <row r="54" spans="1:7" x14ac:dyDescent="0.2">
      <c r="A54" s="26" t="s">
        <v>38</v>
      </c>
      <c r="B54" s="26" t="str">
        <f>VLOOKUP(A54,Recon!A:B,2,FALSE)</f>
        <v>64103</v>
      </c>
      <c r="C54" s="18" t="s">
        <v>3514</v>
      </c>
      <c r="D54" s="29">
        <v>44701</v>
      </c>
      <c r="E54" s="19">
        <v>44682</v>
      </c>
      <c r="F54" s="29" t="str">
        <f>B54&amp;E54</f>
        <v>6410344682</v>
      </c>
      <c r="G54" s="25">
        <v>1133.75</v>
      </c>
    </row>
    <row r="55" spans="1:7" x14ac:dyDescent="0.2">
      <c r="A55" s="26" t="s">
        <v>40</v>
      </c>
      <c r="B55" s="26" t="str">
        <f>VLOOKUP(A55,Recon!A:B,2,FALSE)</f>
        <v>64133</v>
      </c>
      <c r="C55" s="18" t="s">
        <v>3528</v>
      </c>
      <c r="D55" s="29">
        <v>44684</v>
      </c>
      <c r="E55" s="19">
        <v>44652</v>
      </c>
      <c r="F55" s="29" t="str">
        <f>B55&amp;E55</f>
        <v>6413344652</v>
      </c>
      <c r="G55" s="25">
        <v>10298</v>
      </c>
    </row>
    <row r="56" spans="1:7" x14ac:dyDescent="0.2">
      <c r="A56" s="26" t="s">
        <v>40</v>
      </c>
      <c r="B56" s="26" t="str">
        <f>VLOOKUP(A56,Recon!A:B,2,FALSE)</f>
        <v>64133</v>
      </c>
      <c r="C56" s="28" t="s">
        <v>3528</v>
      </c>
      <c r="D56" s="29">
        <v>44701</v>
      </c>
      <c r="E56" s="19">
        <v>44682</v>
      </c>
      <c r="F56" s="29" t="str">
        <f>B56&amp;E56</f>
        <v>6413344682</v>
      </c>
      <c r="G56" s="32">
        <v>1144.17</v>
      </c>
    </row>
    <row r="57" spans="1:7" x14ac:dyDescent="0.2">
      <c r="A57" s="26" t="s">
        <v>41</v>
      </c>
      <c r="B57" s="26" t="str">
        <f>VLOOKUP(A57,Recon!A:B,2,FALSE)</f>
        <v>35010</v>
      </c>
      <c r="C57" s="18" t="s">
        <v>3522</v>
      </c>
      <c r="D57" s="19">
        <v>44622</v>
      </c>
      <c r="E57" s="29">
        <v>44593</v>
      </c>
      <c r="F57" s="29" t="str">
        <f>B57&amp;E57</f>
        <v>3501044593</v>
      </c>
      <c r="G57" s="25">
        <v>14645.63</v>
      </c>
    </row>
    <row r="58" spans="1:7" x14ac:dyDescent="0.2">
      <c r="A58" s="26" t="s">
        <v>41</v>
      </c>
      <c r="B58" s="26" t="str">
        <f>VLOOKUP(A58,Recon!A:B,2,FALSE)</f>
        <v>35010</v>
      </c>
      <c r="C58" s="28" t="s">
        <v>3522</v>
      </c>
      <c r="D58" s="29">
        <v>44622</v>
      </c>
      <c r="E58" s="29">
        <v>44593</v>
      </c>
      <c r="F58" s="29" t="str">
        <f>B58&amp;E58</f>
        <v>3501044593</v>
      </c>
      <c r="G58" s="32">
        <v>19831.349999999999</v>
      </c>
    </row>
    <row r="59" spans="1:7" x14ac:dyDescent="0.2">
      <c r="A59" s="26" t="s">
        <v>41</v>
      </c>
      <c r="B59" s="26" t="str">
        <f>VLOOKUP(A59,Recon!A:B,2,FALSE)</f>
        <v>35010</v>
      </c>
      <c r="C59" s="18" t="s">
        <v>3522</v>
      </c>
      <c r="D59" s="29">
        <v>44701</v>
      </c>
      <c r="E59" s="19">
        <v>44682</v>
      </c>
      <c r="F59" s="29" t="str">
        <f>B59&amp;E59</f>
        <v>3501044682</v>
      </c>
      <c r="G59" s="25">
        <v>19855.96</v>
      </c>
    </row>
    <row r="60" spans="1:7" x14ac:dyDescent="0.2">
      <c r="A60" s="26" t="s">
        <v>43</v>
      </c>
      <c r="B60" s="26" t="str">
        <f>VLOOKUP(A60,Recon!A:B,2,FALSE)</f>
        <v>51020</v>
      </c>
      <c r="C60" s="28" t="s">
        <v>3513</v>
      </c>
      <c r="D60" s="29">
        <v>44581</v>
      </c>
      <c r="E60" s="29">
        <v>44531</v>
      </c>
      <c r="F60" s="29" t="str">
        <f>B60&amp;E60</f>
        <v>5102044531</v>
      </c>
      <c r="G60" s="32">
        <v>6066.52</v>
      </c>
    </row>
    <row r="61" spans="1:7" x14ac:dyDescent="0.2">
      <c r="A61" s="26" t="s">
        <v>43</v>
      </c>
      <c r="B61" s="26" t="str">
        <f>VLOOKUP(A61,Recon!A:B,2,FALSE)</f>
        <v>51020</v>
      </c>
      <c r="C61" s="18" t="s">
        <v>3513</v>
      </c>
      <c r="D61" s="19">
        <v>44637</v>
      </c>
      <c r="E61" s="19">
        <v>44621</v>
      </c>
      <c r="F61" s="29" t="str">
        <f>B61&amp;E61</f>
        <v>5102044621</v>
      </c>
      <c r="G61" s="25">
        <v>7988.14</v>
      </c>
    </row>
    <row r="62" spans="1:7" x14ac:dyDescent="0.2">
      <c r="A62" s="26" t="s">
        <v>43</v>
      </c>
      <c r="B62" s="26" t="str">
        <f>VLOOKUP(A62,Recon!A:B,2,FALSE)</f>
        <v>51020</v>
      </c>
      <c r="C62" s="18" t="s">
        <v>3513</v>
      </c>
      <c r="D62" s="29">
        <v>44684</v>
      </c>
      <c r="E62" s="19">
        <v>44652</v>
      </c>
      <c r="F62" s="29" t="str">
        <f>B62&amp;E62</f>
        <v>5102044652</v>
      </c>
      <c r="G62" s="25">
        <v>6854.24</v>
      </c>
    </row>
    <row r="63" spans="1:7" x14ac:dyDescent="0.2">
      <c r="A63" s="26" t="s">
        <v>44</v>
      </c>
      <c r="B63" s="26" t="str">
        <f>VLOOKUP(A63,Recon!A:B,2,FALSE)</f>
        <v>64213</v>
      </c>
      <c r="C63" s="18" t="s">
        <v>3530</v>
      </c>
      <c r="D63" s="29">
        <v>44701</v>
      </c>
      <c r="E63" s="19">
        <v>44682</v>
      </c>
      <c r="F63" s="29" t="str">
        <f>B63&amp;E63</f>
        <v>6421344682</v>
      </c>
      <c r="G63" s="25">
        <v>3288</v>
      </c>
    </row>
    <row r="64" spans="1:7" x14ac:dyDescent="0.2">
      <c r="A64" s="26" t="s">
        <v>47</v>
      </c>
      <c r="B64" s="26" t="str">
        <f>VLOOKUP(A64,Recon!A:B,2,FALSE)</f>
        <v>64153</v>
      </c>
      <c r="C64" s="28" t="s">
        <v>3519</v>
      </c>
      <c r="D64" s="29">
        <v>44517</v>
      </c>
      <c r="E64" s="29">
        <v>44501</v>
      </c>
      <c r="F64" s="29" t="str">
        <f>B64&amp;E64</f>
        <v>6415344501</v>
      </c>
      <c r="G64" s="25">
        <v>1965.35</v>
      </c>
    </row>
    <row r="65" spans="1:7" x14ac:dyDescent="0.2">
      <c r="A65" s="26" t="s">
        <v>47</v>
      </c>
      <c r="B65" s="26" t="str">
        <f>VLOOKUP(A65,Recon!A:B,2,FALSE)</f>
        <v>64153</v>
      </c>
      <c r="C65" s="18" t="s">
        <v>3519</v>
      </c>
      <c r="D65" s="19">
        <v>44517</v>
      </c>
      <c r="E65" s="29">
        <v>44501</v>
      </c>
      <c r="F65" s="29" t="str">
        <f>B65&amp;E65</f>
        <v>6415344501</v>
      </c>
      <c r="G65" s="25">
        <v>1778.6</v>
      </c>
    </row>
    <row r="66" spans="1:7" x14ac:dyDescent="0.2">
      <c r="A66" s="26" t="s">
        <v>47</v>
      </c>
      <c r="B66" s="26" t="str">
        <f>VLOOKUP(A66,Recon!A:B,2,FALSE)</f>
        <v>64153</v>
      </c>
      <c r="C66" s="18" t="s">
        <v>3519</v>
      </c>
      <c r="D66" s="19">
        <v>44586</v>
      </c>
      <c r="E66" s="29">
        <v>44562</v>
      </c>
      <c r="F66" s="29" t="str">
        <f>B66&amp;E66</f>
        <v>6415344562</v>
      </c>
      <c r="G66" s="25">
        <v>1778.6</v>
      </c>
    </row>
    <row r="67" spans="1:7" x14ac:dyDescent="0.2">
      <c r="A67" s="26" t="s">
        <v>47</v>
      </c>
      <c r="B67" s="26" t="str">
        <f>VLOOKUP(A67,Recon!A:B,2,FALSE)</f>
        <v>64153</v>
      </c>
      <c r="C67" s="28" t="s">
        <v>3519</v>
      </c>
      <c r="D67" s="29">
        <v>44622</v>
      </c>
      <c r="E67" s="29">
        <v>44593</v>
      </c>
      <c r="F67" s="29" t="str">
        <f>B67&amp;E67</f>
        <v>6415344593</v>
      </c>
      <c r="G67" s="32">
        <v>2358.65</v>
      </c>
    </row>
    <row r="68" spans="1:7" x14ac:dyDescent="0.2">
      <c r="A68" s="26" t="s">
        <v>47</v>
      </c>
      <c r="B68" s="26" t="str">
        <f>VLOOKUP(A68,Recon!A:B,2,FALSE)</f>
        <v>64153</v>
      </c>
      <c r="C68" s="28" t="s">
        <v>3519</v>
      </c>
      <c r="D68" s="29">
        <v>44622</v>
      </c>
      <c r="E68" s="29">
        <v>44593</v>
      </c>
      <c r="F68" s="29" t="str">
        <f>B68&amp;E68</f>
        <v>6415344593</v>
      </c>
      <c r="G68" s="32">
        <v>1777.37</v>
      </c>
    </row>
    <row r="69" spans="1:7" x14ac:dyDescent="0.2">
      <c r="A69" s="26" t="s">
        <v>47</v>
      </c>
      <c r="B69" s="26" t="str">
        <f>VLOOKUP(A69,Recon!A:B,2,FALSE)</f>
        <v>64153</v>
      </c>
      <c r="C69" s="28" t="s">
        <v>3519</v>
      </c>
      <c r="D69" s="29">
        <v>44637</v>
      </c>
      <c r="E69" s="19">
        <v>44621</v>
      </c>
      <c r="F69" s="29" t="str">
        <f>B69&amp;E69</f>
        <v>6415344621</v>
      </c>
      <c r="G69" s="25">
        <v>1777.37</v>
      </c>
    </row>
    <row r="70" spans="1:7" x14ac:dyDescent="0.2">
      <c r="A70" s="26" t="s">
        <v>47</v>
      </c>
      <c r="B70" s="26" t="str">
        <f>VLOOKUP(A70,Recon!A:B,2,FALSE)</f>
        <v>64153</v>
      </c>
      <c r="C70" s="28" t="s">
        <v>3519</v>
      </c>
      <c r="D70" s="29">
        <v>44701</v>
      </c>
      <c r="E70" s="19">
        <v>44682</v>
      </c>
      <c r="F70" s="29" t="str">
        <f>B70&amp;E70</f>
        <v>6415344682</v>
      </c>
      <c r="G70" s="25">
        <v>2317.4499999999998</v>
      </c>
    </row>
    <row r="71" spans="1:7" x14ac:dyDescent="0.2">
      <c r="A71" s="26" t="s">
        <v>47</v>
      </c>
      <c r="B71" s="26" t="str">
        <f>VLOOKUP(A71,Recon!A:B,2,FALSE)</f>
        <v>64153</v>
      </c>
      <c r="C71" s="18" t="s">
        <v>3519</v>
      </c>
      <c r="D71" s="29">
        <v>44701</v>
      </c>
      <c r="E71" s="19">
        <v>44682</v>
      </c>
      <c r="F71" s="29" t="str">
        <f>B71&amp;E71</f>
        <v>6415344682</v>
      </c>
      <c r="G71" s="25">
        <v>1777.37</v>
      </c>
    </row>
    <row r="72" spans="1:7" x14ac:dyDescent="0.2">
      <c r="A72" s="26" t="s">
        <v>62</v>
      </c>
      <c r="B72" s="26" t="str">
        <f>VLOOKUP(A72,Recon!A:B,2,FALSE)</f>
        <v>66050</v>
      </c>
      <c r="C72" s="18" t="s">
        <v>3464</v>
      </c>
      <c r="D72" s="29">
        <v>44515</v>
      </c>
      <c r="E72" s="29">
        <v>44470</v>
      </c>
      <c r="F72" s="29" t="str">
        <f>B72&amp;E72</f>
        <v>6605044470</v>
      </c>
      <c r="G72" s="32">
        <v>614</v>
      </c>
    </row>
    <row r="73" spans="1:7" x14ac:dyDescent="0.2">
      <c r="A73" s="26" t="s">
        <v>62</v>
      </c>
      <c r="B73" s="26" t="str">
        <f>VLOOKUP(A73,Recon!A:B,2,FALSE)</f>
        <v>66050</v>
      </c>
      <c r="C73" s="28" t="s">
        <v>3464</v>
      </c>
      <c r="D73" s="29">
        <v>44517</v>
      </c>
      <c r="E73" s="29">
        <v>44501</v>
      </c>
      <c r="F73" s="29" t="str">
        <f>B73&amp;E73</f>
        <v>6605044501</v>
      </c>
      <c r="G73" s="32">
        <v>-614</v>
      </c>
    </row>
    <row r="74" spans="1:7" x14ac:dyDescent="0.2">
      <c r="A74" s="26" t="s">
        <v>1439</v>
      </c>
      <c r="B74" s="26" t="str">
        <f>VLOOKUP(A74,Recon!A:B,2,FALSE)</f>
        <v>59010</v>
      </c>
      <c r="C74" s="28" t="s">
        <v>3515</v>
      </c>
      <c r="D74" s="29">
        <v>44582</v>
      </c>
      <c r="E74" s="29">
        <v>44531</v>
      </c>
      <c r="F74" s="29" t="str">
        <f>B74&amp;E74</f>
        <v>5901044531</v>
      </c>
      <c r="G74" s="32">
        <v>837</v>
      </c>
    </row>
    <row r="75" spans="1:7" x14ac:dyDescent="0.2">
      <c r="A75" s="26" t="s">
        <v>1439</v>
      </c>
      <c r="B75" s="26" t="str">
        <f>VLOOKUP(A75,Recon!A:B,2,FALSE)</f>
        <v>59010</v>
      </c>
      <c r="C75" s="28" t="s">
        <v>3515</v>
      </c>
      <c r="D75" s="29">
        <v>44586</v>
      </c>
      <c r="E75" s="29">
        <v>44562</v>
      </c>
      <c r="F75" s="29" t="str">
        <f>B75&amp;E75</f>
        <v>5901044562</v>
      </c>
      <c r="G75" s="25">
        <v>2511</v>
      </c>
    </row>
    <row r="76" spans="1:7" x14ac:dyDescent="0.2">
      <c r="A76" s="26" t="s">
        <v>1439</v>
      </c>
      <c r="B76" s="26" t="str">
        <f>VLOOKUP(A76,Recon!A:B,2,FALSE)</f>
        <v>59010</v>
      </c>
      <c r="C76" s="18" t="s">
        <v>3515</v>
      </c>
      <c r="D76" s="19">
        <v>44622</v>
      </c>
      <c r="E76" s="29">
        <v>44593</v>
      </c>
      <c r="F76" s="29" t="str">
        <f>B76&amp;E76</f>
        <v>5901044593</v>
      </c>
      <c r="G76" s="25">
        <v>837</v>
      </c>
    </row>
    <row r="77" spans="1:7" x14ac:dyDescent="0.2">
      <c r="A77" s="26" t="s">
        <v>1439</v>
      </c>
      <c r="B77" s="26" t="str">
        <f>VLOOKUP(A77,Recon!A:B,2,FALSE)</f>
        <v>59010</v>
      </c>
      <c r="C77" s="28" t="s">
        <v>3515</v>
      </c>
      <c r="D77" s="29">
        <v>44637</v>
      </c>
      <c r="E77" s="19">
        <v>44621</v>
      </c>
      <c r="F77" s="29" t="str">
        <f>B77&amp;E77</f>
        <v>5901044621</v>
      </c>
      <c r="G77" s="32">
        <v>837</v>
      </c>
    </row>
    <row r="78" spans="1:7" x14ac:dyDescent="0.2">
      <c r="A78" s="26" t="s">
        <v>1439</v>
      </c>
      <c r="B78" s="26" t="str">
        <f>VLOOKUP(A78,Recon!A:B,2,FALSE)</f>
        <v>59010</v>
      </c>
      <c r="C78" s="18" t="s">
        <v>3515</v>
      </c>
      <c r="D78" s="29">
        <v>44684</v>
      </c>
      <c r="E78" s="19">
        <v>44652</v>
      </c>
      <c r="F78" s="29" t="str">
        <f>B78&amp;E78</f>
        <v>5901044652</v>
      </c>
      <c r="G78" s="25">
        <v>837</v>
      </c>
    </row>
    <row r="79" spans="1:7" x14ac:dyDescent="0.2">
      <c r="A79" s="26" t="s">
        <v>1439</v>
      </c>
      <c r="B79" s="26" t="str">
        <f>VLOOKUP(A79,Recon!A:B,2,FALSE)</f>
        <v>59010</v>
      </c>
      <c r="C79" s="28" t="s">
        <v>3515</v>
      </c>
      <c r="D79" s="29">
        <v>44701</v>
      </c>
      <c r="E79" s="19">
        <v>44682</v>
      </c>
      <c r="F79" s="29" t="str">
        <f>B79&amp;E79</f>
        <v>5901044682</v>
      </c>
      <c r="G79" s="25">
        <v>838</v>
      </c>
    </row>
    <row r="80" spans="1:7" x14ac:dyDescent="0.2">
      <c r="A80" s="26" t="s">
        <v>54</v>
      </c>
      <c r="B80" s="26" t="str">
        <f>VLOOKUP(A80,Recon!A:B,2,FALSE)</f>
        <v>64205</v>
      </c>
      <c r="C80" s="18" t="s">
        <v>3529</v>
      </c>
      <c r="D80" s="29">
        <v>44701</v>
      </c>
      <c r="E80" s="19">
        <v>44682</v>
      </c>
      <c r="F80" s="29" t="str">
        <f>B80&amp;E80</f>
        <v>6420544682</v>
      </c>
      <c r="G80" s="25">
        <v>9064</v>
      </c>
    </row>
    <row r="81" spans="1:7" x14ac:dyDescent="0.2">
      <c r="A81" s="26" t="s">
        <v>59</v>
      </c>
      <c r="B81" s="26" t="str">
        <f>VLOOKUP(A81,Recon!A:B,2,FALSE)</f>
        <v>62040</v>
      </c>
      <c r="C81" s="18" t="s">
        <v>3526</v>
      </c>
      <c r="D81" s="29">
        <v>44684</v>
      </c>
      <c r="E81" s="19">
        <v>44652</v>
      </c>
      <c r="F81" s="29" t="str">
        <f>B81&amp;E81</f>
        <v>6204044652</v>
      </c>
      <c r="G81" s="25">
        <v>18199.66</v>
      </c>
    </row>
    <row r="82" spans="1:7" x14ac:dyDescent="0.2">
      <c r="A82" s="26" t="s">
        <v>59</v>
      </c>
      <c r="B82" s="26" t="str">
        <f>VLOOKUP(A82,Recon!A:B,2,FALSE)</f>
        <v>62040</v>
      </c>
      <c r="C82" s="18" t="s">
        <v>3526</v>
      </c>
      <c r="D82" s="29">
        <v>44701</v>
      </c>
      <c r="E82" s="19">
        <v>44682</v>
      </c>
      <c r="F82" s="29" t="str">
        <f>B82&amp;E82</f>
        <v>6204044682</v>
      </c>
      <c r="G82" s="25">
        <v>531.98</v>
      </c>
    </row>
    <row r="83" spans="1:7" x14ac:dyDescent="0.2">
      <c r="A83" s="26" t="s">
        <v>56</v>
      </c>
      <c r="B83" s="26" t="str">
        <f>VLOOKUP(A83,Recon!A:B,2,FALSE)</f>
        <v>21490</v>
      </c>
      <c r="C83" s="28" t="s">
        <v>3525</v>
      </c>
      <c r="D83" s="29">
        <v>44684</v>
      </c>
      <c r="E83" s="19">
        <v>44652</v>
      </c>
      <c r="F83" s="29" t="str">
        <f>B83&amp;E83</f>
        <v>2149044652</v>
      </c>
      <c r="G83" s="32">
        <v>8861.99</v>
      </c>
    </row>
    <row r="84" spans="1:7" x14ac:dyDescent="0.2">
      <c r="A84" s="26" t="s">
        <v>57</v>
      </c>
      <c r="B84" s="26" t="str">
        <f>VLOOKUP(A84,Recon!A:B,2,FALSE)</f>
        <v>01070</v>
      </c>
      <c r="C84" s="18" t="s">
        <v>3472</v>
      </c>
      <c r="D84" s="19">
        <v>44517</v>
      </c>
      <c r="E84" s="29">
        <v>44501</v>
      </c>
      <c r="F84" s="29" t="str">
        <f>B84&amp;E84</f>
        <v>0107044501</v>
      </c>
      <c r="G84" s="25">
        <v>6031.55</v>
      </c>
    </row>
    <row r="85" spans="1:7" x14ac:dyDescent="0.2">
      <c r="A85" s="26" t="s">
        <v>57</v>
      </c>
      <c r="B85" s="26" t="str">
        <f>VLOOKUP(A85,Recon!A:B,2,FALSE)</f>
        <v>01070</v>
      </c>
      <c r="C85" s="18" t="s">
        <v>3472</v>
      </c>
      <c r="D85" s="19">
        <v>44581</v>
      </c>
      <c r="E85" s="29">
        <v>44531</v>
      </c>
      <c r="F85" s="29" t="str">
        <f>B85&amp;E85</f>
        <v>0107044531</v>
      </c>
      <c r="G85" s="25">
        <v>1914.31</v>
      </c>
    </row>
    <row r="86" spans="1:7" x14ac:dyDescent="0.2">
      <c r="A86" s="26" t="s">
        <v>57</v>
      </c>
      <c r="B86" s="26" t="str">
        <f>VLOOKUP(A86,Recon!A:B,2,FALSE)</f>
        <v>01070</v>
      </c>
      <c r="C86" s="18" t="s">
        <v>3472</v>
      </c>
      <c r="D86" s="19">
        <v>44586</v>
      </c>
      <c r="E86" s="29">
        <v>44562</v>
      </c>
      <c r="F86" s="29" t="str">
        <f>B86&amp;E86</f>
        <v>0107044562</v>
      </c>
      <c r="G86" s="25">
        <v>1898.47</v>
      </c>
    </row>
    <row r="87" spans="1:7" x14ac:dyDescent="0.2">
      <c r="A87" s="26" t="s">
        <v>57</v>
      </c>
      <c r="B87" s="26" t="str">
        <f>VLOOKUP(A87,Recon!A:B,2,FALSE)</f>
        <v>01070</v>
      </c>
      <c r="C87" s="18" t="s">
        <v>3472</v>
      </c>
      <c r="D87" s="19">
        <v>44622</v>
      </c>
      <c r="E87" s="29">
        <v>44593</v>
      </c>
      <c r="F87" s="29" t="str">
        <f>B87&amp;E87</f>
        <v>0107044593</v>
      </c>
      <c r="G87" s="25">
        <v>2415.6</v>
      </c>
    </row>
    <row r="88" spans="1:7" x14ac:dyDescent="0.2">
      <c r="A88" s="26" t="s">
        <v>57</v>
      </c>
      <c r="B88" s="26" t="str">
        <f>VLOOKUP(A88,Recon!A:B,2,FALSE)</f>
        <v>01070</v>
      </c>
      <c r="C88" s="28" t="s">
        <v>3472</v>
      </c>
      <c r="D88" s="29">
        <v>44637</v>
      </c>
      <c r="E88" s="19">
        <v>44621</v>
      </c>
      <c r="F88" s="29" t="str">
        <f>B88&amp;E88</f>
        <v>0107044621</v>
      </c>
      <c r="G88" s="32">
        <v>1906.78</v>
      </c>
    </row>
    <row r="89" spans="1:7" x14ac:dyDescent="0.2">
      <c r="A89" s="26" t="s">
        <v>57</v>
      </c>
      <c r="B89" s="26" t="str">
        <f>VLOOKUP(A89,Recon!A:B,2,FALSE)</f>
        <v>01070</v>
      </c>
      <c r="C89" s="18" t="s">
        <v>3472</v>
      </c>
      <c r="D89" s="29">
        <v>44684</v>
      </c>
      <c r="E89" s="19">
        <v>44652</v>
      </c>
      <c r="F89" s="29" t="str">
        <f>B89&amp;E89</f>
        <v>0107044652</v>
      </c>
      <c r="G89" s="25">
        <v>1148.75</v>
      </c>
    </row>
    <row r="90" spans="1:7" x14ac:dyDescent="0.2">
      <c r="A90" s="26" t="s">
        <v>57</v>
      </c>
      <c r="B90" s="26" t="str">
        <f>VLOOKUP(A90,Recon!A:B,2,FALSE)</f>
        <v>01070</v>
      </c>
      <c r="C90" s="18" t="s">
        <v>3472</v>
      </c>
      <c r="D90" s="29">
        <v>44701</v>
      </c>
      <c r="E90" s="19">
        <v>44682</v>
      </c>
      <c r="F90" s="29" t="str">
        <f>B90&amp;E90</f>
        <v>0107044682</v>
      </c>
      <c r="G90" s="25">
        <v>2726.27</v>
      </c>
    </row>
    <row r="91" spans="1:7" x14ac:dyDescent="0.2">
      <c r="A91" s="26"/>
      <c r="B91" s="26" t="e">
        <f>VLOOKUP(A91,Recon!A:B,2,FALSE)</f>
        <v>#N/A</v>
      </c>
      <c r="D91" s="29"/>
      <c r="E91" s="29"/>
      <c r="F91" s="29" t="e">
        <f>B91&amp;E91</f>
        <v>#N/A</v>
      </c>
    </row>
    <row r="92" spans="1:7" x14ac:dyDescent="0.2">
      <c r="A92" s="26"/>
      <c r="B92" s="26" t="e">
        <f>VLOOKUP(A92,Recon!A:B,2,FALSE)</f>
        <v>#N/A</v>
      </c>
      <c r="D92" s="29"/>
      <c r="E92" s="29"/>
      <c r="F92" s="29" t="e">
        <f>B92&amp;E92</f>
        <v>#N/A</v>
      </c>
    </row>
    <row r="93" spans="1:7" x14ac:dyDescent="0.2">
      <c r="A93" s="26"/>
      <c r="B93" s="26" t="e">
        <f>VLOOKUP(A93,Recon!A:B,2,FALSE)</f>
        <v>#N/A</v>
      </c>
      <c r="D93" s="29"/>
      <c r="E93" s="29"/>
      <c r="F93" s="29" t="e">
        <f>B93&amp;E93</f>
        <v>#N/A</v>
      </c>
    </row>
    <row r="94" spans="1:7" x14ac:dyDescent="0.2">
      <c r="A94" s="26"/>
      <c r="B94" s="26" t="e">
        <f>VLOOKUP(A94,Recon!A:B,2,FALSE)</f>
        <v>#N/A</v>
      </c>
      <c r="C94" s="28"/>
      <c r="D94" s="29"/>
      <c r="E94" s="29"/>
      <c r="F94" s="29" t="e">
        <f>B94&amp;E94</f>
        <v>#N/A</v>
      </c>
    </row>
    <row r="95" spans="1:7" x14ac:dyDescent="0.2">
      <c r="A95" s="26"/>
      <c r="B95" s="26" t="e">
        <f>VLOOKUP(A95,Recon!A:B,2,FALSE)</f>
        <v>#N/A</v>
      </c>
      <c r="C95" s="28"/>
      <c r="D95" s="29"/>
      <c r="E95" s="29"/>
      <c r="F95" s="29" t="e">
        <f>B95&amp;E95</f>
        <v>#N/A</v>
      </c>
      <c r="G95" s="32"/>
    </row>
    <row r="96" spans="1:7" x14ac:dyDescent="0.2">
      <c r="A96" s="26"/>
      <c r="B96" s="26" t="e">
        <f>VLOOKUP(A96,Recon!A:B,2,FALSE)</f>
        <v>#N/A</v>
      </c>
      <c r="D96" s="29"/>
      <c r="E96" s="29"/>
      <c r="F96" s="29" t="e">
        <f>B96&amp;E96</f>
        <v>#N/A</v>
      </c>
    </row>
    <row r="97" spans="1:7" x14ac:dyDescent="0.2">
      <c r="A97" s="26"/>
      <c r="B97" s="26" t="e">
        <f>VLOOKUP(A97,Recon!A:B,2,FALSE)</f>
        <v>#N/A</v>
      </c>
      <c r="D97" s="29"/>
      <c r="E97" s="29"/>
      <c r="F97" s="29" t="e">
        <f>B97&amp;E97</f>
        <v>#N/A</v>
      </c>
    </row>
    <row r="98" spans="1:7" x14ac:dyDescent="0.2">
      <c r="A98" s="26"/>
      <c r="B98" s="26" t="e">
        <f>VLOOKUP(A98,Recon!A:B,2,FALSE)</f>
        <v>#N/A</v>
      </c>
      <c r="D98" s="29"/>
      <c r="E98" s="29"/>
      <c r="F98" s="29" t="e">
        <f>B98&amp;E98</f>
        <v>#N/A</v>
      </c>
    </row>
    <row r="99" spans="1:7" x14ac:dyDescent="0.2">
      <c r="A99" s="26"/>
      <c r="B99" s="26" t="e">
        <f>VLOOKUP(A99,Recon!A:B,2,FALSE)</f>
        <v>#N/A</v>
      </c>
      <c r="C99" s="28"/>
      <c r="D99" s="29"/>
      <c r="E99" s="29"/>
      <c r="F99" s="29" t="e">
        <f>B99&amp;E99</f>
        <v>#N/A</v>
      </c>
      <c r="G99" s="32"/>
    </row>
    <row r="100" spans="1:7" x14ac:dyDescent="0.2">
      <c r="A100" s="26"/>
      <c r="B100" s="26" t="e">
        <f>VLOOKUP(A100,Recon!A:B,2,FALSE)</f>
        <v>#N/A</v>
      </c>
      <c r="D100" s="29"/>
      <c r="E100" s="29"/>
      <c r="F100" s="29" t="e">
        <f>B100&amp;E100</f>
        <v>#N/A</v>
      </c>
    </row>
    <row r="101" spans="1:7" x14ac:dyDescent="0.2">
      <c r="A101" s="26"/>
      <c r="B101" s="26" t="e">
        <f>VLOOKUP(A101,Recon!A:B,2,FALSE)</f>
        <v>#N/A</v>
      </c>
      <c r="D101" s="29"/>
      <c r="E101" s="29"/>
      <c r="F101" s="29" t="e">
        <f>B101&amp;E101</f>
        <v>#N/A</v>
      </c>
    </row>
    <row r="102" spans="1:7" x14ac:dyDescent="0.2">
      <c r="A102" s="26"/>
      <c r="B102" s="26" t="e">
        <f>VLOOKUP(A102,Recon!A:B,2,FALSE)</f>
        <v>#N/A</v>
      </c>
      <c r="D102" s="29"/>
      <c r="E102" s="29"/>
      <c r="F102" s="29" t="e">
        <f>B102&amp;E102</f>
        <v>#N/A</v>
      </c>
    </row>
    <row r="103" spans="1:7" x14ac:dyDescent="0.2">
      <c r="A103" s="26"/>
      <c r="B103" s="26" t="e">
        <f>VLOOKUP(A103,Recon!A:B,2,FALSE)</f>
        <v>#N/A</v>
      </c>
      <c r="C103" s="28"/>
      <c r="D103" s="29"/>
      <c r="E103" s="29"/>
      <c r="F103" s="29" t="e">
        <f>B103&amp;E103</f>
        <v>#N/A</v>
      </c>
      <c r="G103" s="32"/>
    </row>
    <row r="104" spans="1:7" x14ac:dyDescent="0.2">
      <c r="A104" s="26"/>
      <c r="B104" s="26" t="e">
        <f>VLOOKUP(A104,Recon!A:B,2,FALSE)</f>
        <v>#N/A</v>
      </c>
      <c r="C104" s="28"/>
      <c r="D104" s="29"/>
      <c r="E104" s="29"/>
      <c r="F104" s="29" t="e">
        <f>B104&amp;E104</f>
        <v>#N/A</v>
      </c>
    </row>
    <row r="105" spans="1:7" x14ac:dyDescent="0.2">
      <c r="A105" s="26"/>
      <c r="B105" s="26" t="e">
        <f>VLOOKUP(A105,Recon!A:B,2,FALSE)</f>
        <v>#N/A</v>
      </c>
      <c r="C105" s="28"/>
      <c r="D105" s="29"/>
      <c r="E105" s="29"/>
      <c r="F105" s="29" t="e">
        <f>B105&amp;E105</f>
        <v>#N/A</v>
      </c>
      <c r="G105" s="32"/>
    </row>
    <row r="106" spans="1:7" x14ac:dyDescent="0.2">
      <c r="A106" s="26"/>
      <c r="B106" s="26" t="e">
        <f>VLOOKUP(A106,Recon!A:B,2,FALSE)</f>
        <v>#N/A</v>
      </c>
      <c r="D106" s="29"/>
      <c r="E106" s="29"/>
      <c r="F106" s="29" t="e">
        <f>B106&amp;E106</f>
        <v>#N/A</v>
      </c>
    </row>
    <row r="107" spans="1:7" x14ac:dyDescent="0.2">
      <c r="A107" s="26"/>
      <c r="B107" s="26" t="e">
        <f>VLOOKUP(A107,Recon!A:B,2,FALSE)</f>
        <v>#N/A</v>
      </c>
      <c r="C107" s="28"/>
      <c r="D107" s="29"/>
      <c r="E107" s="29"/>
      <c r="F107" s="29" t="e">
        <f>B107&amp;E107</f>
        <v>#N/A</v>
      </c>
      <c r="G107" s="32"/>
    </row>
    <row r="108" spans="1:7" x14ac:dyDescent="0.2">
      <c r="A108" s="26"/>
      <c r="B108" s="26" t="e">
        <f>VLOOKUP(A108,Recon!A:B,2,FALSE)</f>
        <v>#N/A</v>
      </c>
      <c r="D108" s="29"/>
      <c r="E108" s="29"/>
      <c r="F108" s="29" t="e">
        <f>B108&amp;E108</f>
        <v>#N/A</v>
      </c>
    </row>
    <row r="109" spans="1:7" x14ac:dyDescent="0.2">
      <c r="A109" s="26"/>
      <c r="B109" s="26" t="e">
        <f>VLOOKUP(A109,Recon!A:B,2,FALSE)</f>
        <v>#N/A</v>
      </c>
      <c r="D109" s="29"/>
      <c r="E109" s="29"/>
      <c r="F109" s="29" t="e">
        <f>B109&amp;E109</f>
        <v>#N/A</v>
      </c>
    </row>
    <row r="110" spans="1:7" x14ac:dyDescent="0.2">
      <c r="A110" s="26"/>
      <c r="B110" s="26" t="e">
        <f>VLOOKUP(A110,Recon!A:B,2,FALSE)</f>
        <v>#N/A</v>
      </c>
      <c r="D110" s="29"/>
      <c r="E110" s="29"/>
      <c r="F110" s="29" t="e">
        <f>B110&amp;E110</f>
        <v>#N/A</v>
      </c>
    </row>
    <row r="111" spans="1:7" x14ac:dyDescent="0.2">
      <c r="A111" s="26"/>
      <c r="B111" s="26" t="e">
        <f>VLOOKUP(A111,Recon!A:B,2,FALSE)</f>
        <v>#N/A</v>
      </c>
      <c r="D111" s="29"/>
      <c r="E111" s="29"/>
      <c r="F111" s="29" t="e">
        <f>B111&amp;E111</f>
        <v>#N/A</v>
      </c>
    </row>
    <row r="112" spans="1:7" x14ac:dyDescent="0.2">
      <c r="A112" s="26"/>
      <c r="B112" s="26" t="e">
        <f>VLOOKUP(A112,Recon!A:B,2,FALSE)</f>
        <v>#N/A</v>
      </c>
      <c r="D112" s="29"/>
      <c r="E112" s="29"/>
      <c r="F112" s="29" t="e">
        <f>B112&amp;E112</f>
        <v>#N/A</v>
      </c>
    </row>
    <row r="113" spans="1:7" x14ac:dyDescent="0.2">
      <c r="A113" s="26"/>
      <c r="B113" s="26" t="e">
        <f>VLOOKUP(A113,Recon!A:B,2,FALSE)</f>
        <v>#N/A</v>
      </c>
      <c r="D113" s="29"/>
      <c r="E113" s="29"/>
      <c r="F113" s="29" t="e">
        <f>B113&amp;E113</f>
        <v>#N/A</v>
      </c>
    </row>
    <row r="114" spans="1:7" x14ac:dyDescent="0.2">
      <c r="A114" s="26"/>
      <c r="B114" s="26" t="e">
        <f>VLOOKUP(A114,Recon!A:B,2,FALSE)</f>
        <v>#N/A</v>
      </c>
      <c r="D114" s="29"/>
      <c r="E114" s="29"/>
      <c r="F114" s="29" t="e">
        <f>B114&amp;E114</f>
        <v>#N/A</v>
      </c>
    </row>
    <row r="115" spans="1:7" x14ac:dyDescent="0.2">
      <c r="A115" s="26"/>
      <c r="B115" s="26" t="e">
        <f>VLOOKUP(A115,Recon!A:B,2,FALSE)</f>
        <v>#N/A</v>
      </c>
      <c r="C115" s="28"/>
      <c r="D115" s="29"/>
      <c r="E115" s="29"/>
      <c r="F115" s="29" t="e">
        <f>B115&amp;E115</f>
        <v>#N/A</v>
      </c>
      <c r="G115" s="32"/>
    </row>
    <row r="116" spans="1:7" x14ac:dyDescent="0.2">
      <c r="A116" s="26"/>
      <c r="B116" s="26" t="e">
        <f>VLOOKUP(A116,Recon!A:B,2,FALSE)</f>
        <v>#N/A</v>
      </c>
      <c r="D116" s="29"/>
      <c r="E116" s="29"/>
      <c r="F116" s="29" t="e">
        <f>B116&amp;E116</f>
        <v>#N/A</v>
      </c>
    </row>
    <row r="117" spans="1:7" x14ac:dyDescent="0.2">
      <c r="A117" s="26"/>
      <c r="B117" s="26" t="e">
        <f>VLOOKUP(A117,Recon!A:B,2,FALSE)</f>
        <v>#N/A</v>
      </c>
      <c r="C117" s="28"/>
      <c r="D117" s="29"/>
      <c r="E117" s="29"/>
      <c r="F117" s="29" t="e">
        <f>B117&amp;E117</f>
        <v>#N/A</v>
      </c>
      <c r="G117" s="32"/>
    </row>
    <row r="118" spans="1:7" x14ac:dyDescent="0.2">
      <c r="A118" s="26"/>
      <c r="B118" s="26" t="e">
        <f>VLOOKUP(A118,Recon!A:B,2,FALSE)</f>
        <v>#N/A</v>
      </c>
      <c r="D118" s="29"/>
      <c r="F118" s="29" t="e">
        <f>B118&amp;E118</f>
        <v>#N/A</v>
      </c>
    </row>
    <row r="119" spans="1:7" x14ac:dyDescent="0.2">
      <c r="A119" s="26"/>
      <c r="B119" s="26" t="e">
        <f>VLOOKUP(A119,Recon!A:B,2,FALSE)</f>
        <v>#N/A</v>
      </c>
      <c r="C119" s="28"/>
      <c r="D119" s="29"/>
      <c r="F119" s="29" t="e">
        <f>B119&amp;E119</f>
        <v>#N/A</v>
      </c>
      <c r="G119" s="32"/>
    </row>
    <row r="120" spans="1:7" x14ac:dyDescent="0.2">
      <c r="A120" s="26"/>
      <c r="B120" s="26" t="e">
        <f>VLOOKUP(A120,Recon!A:B,2,FALSE)</f>
        <v>#N/A</v>
      </c>
      <c r="D120" s="29"/>
      <c r="F120" s="29" t="e">
        <f>B120&amp;E120</f>
        <v>#N/A</v>
      </c>
    </row>
    <row r="121" spans="1:7" x14ac:dyDescent="0.2">
      <c r="A121" s="26"/>
      <c r="B121" s="26" t="e">
        <f>VLOOKUP(A121,Recon!A:B,2,FALSE)</f>
        <v>#N/A</v>
      </c>
      <c r="D121" s="29"/>
      <c r="F121" s="29" t="e">
        <f>B121&amp;E121</f>
        <v>#N/A</v>
      </c>
    </row>
    <row r="122" spans="1:7" x14ac:dyDescent="0.2">
      <c r="A122" s="26"/>
      <c r="B122" s="26" t="e">
        <f>VLOOKUP(A122,Recon!A:B,2,FALSE)</f>
        <v>#N/A</v>
      </c>
      <c r="C122" s="28"/>
      <c r="D122" s="29"/>
      <c r="F122" s="29" t="e">
        <f>B122&amp;E122</f>
        <v>#N/A</v>
      </c>
      <c r="G122" s="32"/>
    </row>
    <row r="123" spans="1:7" x14ac:dyDescent="0.2">
      <c r="A123" s="26"/>
      <c r="B123" s="26" t="e">
        <f>VLOOKUP(A123,Recon!A:B,2,FALSE)</f>
        <v>#N/A</v>
      </c>
      <c r="D123" s="29"/>
      <c r="F123" s="29" t="e">
        <f>B123&amp;E123</f>
        <v>#N/A</v>
      </c>
    </row>
    <row r="124" spans="1:7" x14ac:dyDescent="0.2">
      <c r="A124" s="26"/>
      <c r="B124" s="26" t="e">
        <f>VLOOKUP(A124,Recon!A:B,2,FALSE)</f>
        <v>#N/A</v>
      </c>
      <c r="D124" s="29"/>
      <c r="F124" s="29" t="e">
        <f>B124&amp;E124</f>
        <v>#N/A</v>
      </c>
    </row>
    <row r="125" spans="1:7" x14ac:dyDescent="0.2">
      <c r="A125" s="26"/>
      <c r="B125" s="26" t="e">
        <f>VLOOKUP(A125,Recon!A:B,2,FALSE)</f>
        <v>#N/A</v>
      </c>
      <c r="C125" s="28"/>
      <c r="D125" s="29"/>
      <c r="F125" s="29" t="e">
        <f>B125&amp;E125</f>
        <v>#N/A</v>
      </c>
    </row>
    <row r="126" spans="1:7" x14ac:dyDescent="0.2">
      <c r="A126" s="26"/>
      <c r="B126" s="26" t="e">
        <f>VLOOKUP(A126,Recon!A:B,2,FALSE)</f>
        <v>#N/A</v>
      </c>
      <c r="C126" s="28"/>
      <c r="D126" s="29"/>
      <c r="F126" s="29" t="e">
        <f>B126&amp;E126</f>
        <v>#N/A</v>
      </c>
      <c r="G126" s="32"/>
    </row>
    <row r="127" spans="1:7" x14ac:dyDescent="0.2">
      <c r="A127" s="26"/>
      <c r="B127" s="26" t="e">
        <f>VLOOKUP(A127,Recon!A:B,2,FALSE)</f>
        <v>#N/A</v>
      </c>
      <c r="C127" s="28"/>
      <c r="D127" s="29"/>
      <c r="F127" s="29" t="e">
        <f>B127&amp;E127</f>
        <v>#N/A</v>
      </c>
    </row>
    <row r="128" spans="1:7" x14ac:dyDescent="0.2">
      <c r="A128" s="26"/>
      <c r="B128" s="26" t="e">
        <f>VLOOKUP(A128,Recon!A:B,2,FALSE)</f>
        <v>#N/A</v>
      </c>
      <c r="D128" s="29"/>
      <c r="F128" s="29" t="e">
        <f>B128&amp;E128</f>
        <v>#N/A</v>
      </c>
    </row>
    <row r="129" spans="1:7" x14ac:dyDescent="0.2">
      <c r="A129" s="26"/>
      <c r="B129" s="26" t="e">
        <f>VLOOKUP(A129,Recon!A:B,2,FALSE)</f>
        <v>#N/A</v>
      </c>
      <c r="D129" s="29"/>
      <c r="F129" s="29" t="e">
        <f>B129&amp;E129</f>
        <v>#N/A</v>
      </c>
    </row>
    <row r="130" spans="1:7" x14ac:dyDescent="0.2">
      <c r="A130" s="26"/>
      <c r="B130" s="26" t="e">
        <f>VLOOKUP(A130,Recon!A:B,2,FALSE)</f>
        <v>#N/A</v>
      </c>
      <c r="D130" s="29"/>
      <c r="F130" s="29" t="e">
        <f>B130&amp;E130</f>
        <v>#N/A</v>
      </c>
    </row>
    <row r="131" spans="1:7" x14ac:dyDescent="0.2">
      <c r="A131" s="26"/>
      <c r="B131" s="26" t="e">
        <f>VLOOKUP(A131,Recon!A:B,2,FALSE)</f>
        <v>#N/A</v>
      </c>
      <c r="D131" s="29"/>
      <c r="F131" s="29" t="e">
        <f>B131&amp;E131</f>
        <v>#N/A</v>
      </c>
    </row>
    <row r="132" spans="1:7" x14ac:dyDescent="0.2">
      <c r="A132" s="26"/>
      <c r="B132" s="26" t="e">
        <f>VLOOKUP(A132,Recon!A:B,2,FALSE)</f>
        <v>#N/A</v>
      </c>
      <c r="D132" s="29"/>
      <c r="F132" s="29" t="e">
        <f>B132&amp;E132</f>
        <v>#N/A</v>
      </c>
    </row>
    <row r="133" spans="1:7" x14ac:dyDescent="0.2">
      <c r="A133" s="26"/>
      <c r="B133" s="26" t="e">
        <f>VLOOKUP(A133,Recon!A:B,2,FALSE)</f>
        <v>#N/A</v>
      </c>
      <c r="D133" s="29"/>
      <c r="F133" s="29" t="e">
        <f>B133&amp;E133</f>
        <v>#N/A</v>
      </c>
    </row>
    <row r="134" spans="1:7" x14ac:dyDescent="0.2">
      <c r="A134" s="26"/>
      <c r="B134" s="26" t="e">
        <f>VLOOKUP(A134,Recon!A:B,2,FALSE)</f>
        <v>#N/A</v>
      </c>
      <c r="C134" s="28"/>
      <c r="D134" s="29"/>
      <c r="F134" s="29" t="e">
        <f>B134&amp;E134</f>
        <v>#N/A</v>
      </c>
    </row>
    <row r="135" spans="1:7" x14ac:dyDescent="0.2">
      <c r="A135" s="26"/>
      <c r="B135" s="26" t="e">
        <f>VLOOKUP(A135,Recon!A:B,2,FALSE)</f>
        <v>#N/A</v>
      </c>
      <c r="D135" s="29"/>
      <c r="F135" s="29" t="e">
        <f>B135&amp;E135</f>
        <v>#N/A</v>
      </c>
    </row>
    <row r="136" spans="1:7" x14ac:dyDescent="0.2">
      <c r="A136" s="26"/>
      <c r="B136" s="26" t="e">
        <f>VLOOKUP(A136,Recon!A:B,2,FALSE)</f>
        <v>#N/A</v>
      </c>
      <c r="C136" s="28"/>
      <c r="D136" s="29"/>
      <c r="F136" s="29" t="e">
        <f>B136&amp;E136</f>
        <v>#N/A</v>
      </c>
      <c r="G136" s="32"/>
    </row>
    <row r="137" spans="1:7" x14ac:dyDescent="0.2">
      <c r="A137" s="26"/>
      <c r="B137" s="26" t="e">
        <f>VLOOKUP(A137,Recon!A:B,2,FALSE)</f>
        <v>#N/A</v>
      </c>
      <c r="D137" s="29"/>
      <c r="F137" s="29" t="e">
        <f>B137&amp;E137</f>
        <v>#N/A</v>
      </c>
    </row>
    <row r="138" spans="1:7" x14ac:dyDescent="0.2">
      <c r="A138" s="26"/>
      <c r="B138" s="26" t="e">
        <f>VLOOKUP(A138,Recon!A:B,2,FALSE)</f>
        <v>#N/A</v>
      </c>
      <c r="D138" s="29"/>
      <c r="F138" s="29" t="e">
        <f>B138&amp;E138</f>
        <v>#N/A</v>
      </c>
    </row>
    <row r="139" spans="1:7" x14ac:dyDescent="0.2">
      <c r="A139" s="26"/>
      <c r="B139" s="26" t="e">
        <f>VLOOKUP(A139,Recon!A:B,2,FALSE)</f>
        <v>#N/A</v>
      </c>
      <c r="D139" s="29"/>
      <c r="F139" s="29" t="e">
        <f>B139&amp;E139</f>
        <v>#N/A</v>
      </c>
    </row>
    <row r="140" spans="1:7" x14ac:dyDescent="0.2">
      <c r="A140" s="26"/>
      <c r="B140" s="26" t="e">
        <f>VLOOKUP(A140,Recon!A:B,2,FALSE)</f>
        <v>#N/A</v>
      </c>
      <c r="D140" s="29"/>
      <c r="F140" s="29" t="e">
        <f>B140&amp;E140</f>
        <v>#N/A</v>
      </c>
    </row>
    <row r="141" spans="1:7" x14ac:dyDescent="0.2">
      <c r="A141" s="26"/>
      <c r="B141" s="26" t="e">
        <f>VLOOKUP(A141,Recon!A:B,2,FALSE)</f>
        <v>#N/A</v>
      </c>
      <c r="D141" s="29"/>
      <c r="F141" s="29" t="e">
        <f>B141&amp;E141</f>
        <v>#N/A</v>
      </c>
    </row>
    <row r="142" spans="1:7" x14ac:dyDescent="0.2">
      <c r="A142" s="26"/>
      <c r="B142" s="26" t="e">
        <f>VLOOKUP(A142,Recon!A:B,2,FALSE)</f>
        <v>#N/A</v>
      </c>
      <c r="D142" s="29"/>
      <c r="F142" s="29" t="e">
        <f>B142&amp;E142</f>
        <v>#N/A</v>
      </c>
    </row>
    <row r="143" spans="1:7" x14ac:dyDescent="0.2">
      <c r="A143" s="26"/>
      <c r="B143" s="26" t="e">
        <f>VLOOKUP(A143,Recon!A:B,2,FALSE)</f>
        <v>#N/A</v>
      </c>
      <c r="D143" s="29"/>
      <c r="F143" s="29" t="e">
        <f>B143&amp;E143</f>
        <v>#N/A</v>
      </c>
    </row>
    <row r="144" spans="1:7" x14ac:dyDescent="0.2">
      <c r="A144" s="26"/>
      <c r="B144" s="26" t="e">
        <f>VLOOKUP(A144,Recon!A:B,2,FALSE)</f>
        <v>#N/A</v>
      </c>
      <c r="D144" s="29"/>
      <c r="F144" s="29" t="e">
        <f>B144&amp;E144</f>
        <v>#N/A</v>
      </c>
    </row>
    <row r="145" spans="1:6" x14ac:dyDescent="0.2">
      <c r="A145" s="26"/>
      <c r="B145" s="26" t="e">
        <f>VLOOKUP(A145,Recon!A:B,2,FALSE)</f>
        <v>#N/A</v>
      </c>
      <c r="C145" s="28"/>
      <c r="D145" s="29"/>
      <c r="F145" s="29" t="e">
        <f>B145&amp;E145</f>
        <v>#N/A</v>
      </c>
    </row>
    <row r="146" spans="1:6" x14ac:dyDescent="0.2">
      <c r="A146" s="26"/>
      <c r="B146" s="26" t="e">
        <f>VLOOKUP(A146,Recon!A:B,2,FALSE)</f>
        <v>#N/A</v>
      </c>
      <c r="D146" s="29"/>
      <c r="F146" s="29" t="e">
        <f>B146&amp;E146</f>
        <v>#N/A</v>
      </c>
    </row>
    <row r="147" spans="1:6" x14ac:dyDescent="0.2">
      <c r="A147" s="26"/>
      <c r="B147" s="26" t="e">
        <f>VLOOKUP(A147,Recon!A:B,2,FALSE)</f>
        <v>#N/A</v>
      </c>
      <c r="D147" s="29"/>
      <c r="F147" s="29" t="e">
        <f>B147&amp;E147</f>
        <v>#N/A</v>
      </c>
    </row>
    <row r="148" spans="1:6" x14ac:dyDescent="0.2">
      <c r="A148" s="26"/>
      <c r="B148" s="26" t="e">
        <f>VLOOKUP(A148,Recon!A:B,2,FALSE)</f>
        <v>#N/A</v>
      </c>
      <c r="D148" s="29"/>
      <c r="F148" s="29" t="e">
        <f>B148&amp;E148</f>
        <v>#N/A</v>
      </c>
    </row>
    <row r="149" spans="1:6" x14ac:dyDescent="0.2">
      <c r="A149" s="26"/>
      <c r="B149" s="26" t="e">
        <f>VLOOKUP(A149,Recon!A:B,2,FALSE)</f>
        <v>#N/A</v>
      </c>
      <c r="D149" s="29"/>
      <c r="F149" s="29" t="e">
        <f>B149&amp;E149</f>
        <v>#N/A</v>
      </c>
    </row>
    <row r="150" spans="1:6" x14ac:dyDescent="0.2">
      <c r="A150" s="26"/>
      <c r="B150" s="26" t="e">
        <f>VLOOKUP(A150,Recon!A:B,2,FALSE)</f>
        <v>#N/A</v>
      </c>
      <c r="C150" s="28"/>
      <c r="D150" s="29"/>
      <c r="F150" s="29" t="e">
        <f>B150&amp;E150</f>
        <v>#N/A</v>
      </c>
    </row>
    <row r="151" spans="1:6" x14ac:dyDescent="0.2">
      <c r="A151" s="26"/>
      <c r="B151" s="26" t="e">
        <f>VLOOKUP(A151,Recon!A:B,2,FALSE)</f>
        <v>#N/A</v>
      </c>
      <c r="D151" s="29"/>
      <c r="F151" s="29" t="e">
        <f>B151&amp;E151</f>
        <v>#N/A</v>
      </c>
    </row>
    <row r="152" spans="1:6" x14ac:dyDescent="0.2">
      <c r="A152" s="26"/>
      <c r="B152" s="26" t="e">
        <f>VLOOKUP(A152,Recon!A:B,2,FALSE)</f>
        <v>#N/A</v>
      </c>
      <c r="D152" s="29"/>
      <c r="F152" s="29" t="e">
        <f>B152&amp;E152</f>
        <v>#N/A</v>
      </c>
    </row>
    <row r="153" spans="1:6" x14ac:dyDescent="0.2">
      <c r="A153" s="26"/>
      <c r="B153" s="26" t="e">
        <f>VLOOKUP(A153,Recon!A:B,2,FALSE)</f>
        <v>#N/A</v>
      </c>
      <c r="D153" s="29"/>
      <c r="F153" s="29" t="e">
        <f>B153&amp;E153</f>
        <v>#N/A</v>
      </c>
    </row>
    <row r="154" spans="1:6" x14ac:dyDescent="0.2">
      <c r="A154" s="26"/>
      <c r="B154" s="26" t="e">
        <f>VLOOKUP(A154,Recon!A:B,2,FALSE)</f>
        <v>#N/A</v>
      </c>
      <c r="D154" s="29"/>
      <c r="F154" s="29" t="e">
        <f>B154&amp;E154</f>
        <v>#N/A</v>
      </c>
    </row>
    <row r="155" spans="1:6" x14ac:dyDescent="0.2">
      <c r="A155" s="26"/>
      <c r="B155" s="26" t="e">
        <f>VLOOKUP(A155,Recon!A:B,2,FALSE)</f>
        <v>#N/A</v>
      </c>
      <c r="D155" s="29"/>
      <c r="F155" s="29" t="e">
        <f>B155&amp;E155</f>
        <v>#N/A</v>
      </c>
    </row>
    <row r="156" spans="1:6" x14ac:dyDescent="0.2">
      <c r="A156" s="26"/>
      <c r="B156" s="26" t="e">
        <f>VLOOKUP(A156,Recon!A:B,2,FALSE)</f>
        <v>#N/A</v>
      </c>
      <c r="D156" s="29"/>
      <c r="F156" s="29" t="e">
        <f>B156&amp;E156</f>
        <v>#N/A</v>
      </c>
    </row>
    <row r="157" spans="1:6" x14ac:dyDescent="0.2">
      <c r="A157" s="26"/>
      <c r="B157" s="26" t="e">
        <f>VLOOKUP(A157,Recon!A:B,2,FALSE)</f>
        <v>#N/A</v>
      </c>
      <c r="D157" s="29"/>
      <c r="F157" s="29" t="e">
        <f>B157&amp;E157</f>
        <v>#N/A</v>
      </c>
    </row>
    <row r="158" spans="1:6" x14ac:dyDescent="0.2">
      <c r="A158" s="26"/>
      <c r="B158" s="26" t="e">
        <f>VLOOKUP(A158,Recon!A:B,2,FALSE)</f>
        <v>#N/A</v>
      </c>
      <c r="D158" s="29"/>
      <c r="F158" s="29" t="e">
        <f>B158&amp;E158</f>
        <v>#N/A</v>
      </c>
    </row>
    <row r="159" spans="1:6" x14ac:dyDescent="0.2">
      <c r="A159" s="26"/>
      <c r="B159" s="26" t="e">
        <f>VLOOKUP(A159,Recon!A:B,2,FALSE)</f>
        <v>#N/A</v>
      </c>
      <c r="D159" s="29"/>
      <c r="F159" s="29" t="e">
        <f>B159&amp;E159</f>
        <v>#N/A</v>
      </c>
    </row>
    <row r="160" spans="1:6" x14ac:dyDescent="0.2">
      <c r="A160" s="26"/>
      <c r="B160" s="26" t="e">
        <f>VLOOKUP(A160,Recon!A:B,2,FALSE)</f>
        <v>#N/A</v>
      </c>
      <c r="D160" s="29"/>
      <c r="F160" s="29" t="e">
        <f>B160&amp;E160</f>
        <v>#N/A</v>
      </c>
    </row>
    <row r="161" spans="1:6" x14ac:dyDescent="0.2">
      <c r="A161" s="26"/>
      <c r="B161" s="26" t="e">
        <f>VLOOKUP(A161,Recon!A:B,2,FALSE)</f>
        <v>#N/A</v>
      </c>
      <c r="D161" s="29"/>
      <c r="F161" s="29" t="e">
        <f>B161&amp;E161</f>
        <v>#N/A</v>
      </c>
    </row>
    <row r="162" spans="1:6" x14ac:dyDescent="0.2">
      <c r="A162" s="26"/>
      <c r="B162" s="26" t="e">
        <f>VLOOKUP(A162,Recon!A:B,2,FALSE)</f>
        <v>#N/A</v>
      </c>
      <c r="D162" s="29"/>
      <c r="F162" s="29" t="e">
        <f>B162&amp;E162</f>
        <v>#N/A</v>
      </c>
    </row>
    <row r="163" spans="1:6" x14ac:dyDescent="0.2">
      <c r="A163" s="26"/>
      <c r="B163" s="26" t="e">
        <f>VLOOKUP(A163,Recon!A:B,2,FALSE)</f>
        <v>#N/A</v>
      </c>
      <c r="D163" s="29"/>
      <c r="F163" s="29" t="e">
        <f>B163&amp;E163</f>
        <v>#N/A</v>
      </c>
    </row>
    <row r="164" spans="1:6" x14ac:dyDescent="0.2">
      <c r="A164" s="26"/>
      <c r="B164" s="26" t="e">
        <f>VLOOKUP(A164,Recon!A:B,2,FALSE)</f>
        <v>#N/A</v>
      </c>
      <c r="D164" s="29"/>
      <c r="F164" s="29" t="e">
        <f>B164&amp;E164</f>
        <v>#N/A</v>
      </c>
    </row>
    <row r="165" spans="1:6" x14ac:dyDescent="0.2">
      <c r="A165" s="26"/>
      <c r="B165" s="26" t="e">
        <f>VLOOKUP(A165,Recon!A:B,2,FALSE)</f>
        <v>#N/A</v>
      </c>
      <c r="D165" s="29"/>
      <c r="F165" s="29" t="e">
        <f>B165&amp;E165</f>
        <v>#N/A</v>
      </c>
    </row>
    <row r="166" spans="1:6" x14ac:dyDescent="0.2">
      <c r="A166" s="26"/>
      <c r="B166" s="26" t="e">
        <f>VLOOKUP(A166,Recon!A:B,2,FALSE)</f>
        <v>#N/A</v>
      </c>
      <c r="D166" s="29"/>
      <c r="F166" s="29" t="e">
        <f>B166&amp;E166</f>
        <v>#N/A</v>
      </c>
    </row>
    <row r="167" spans="1:6" x14ac:dyDescent="0.2">
      <c r="A167" s="26"/>
      <c r="B167" s="26" t="e">
        <f>VLOOKUP(A167,Recon!A:B,2,FALSE)</f>
        <v>#N/A</v>
      </c>
      <c r="D167" s="29"/>
      <c r="F167" s="29" t="e">
        <f>B167&amp;E167</f>
        <v>#N/A</v>
      </c>
    </row>
    <row r="168" spans="1:6" x14ac:dyDescent="0.2">
      <c r="A168" s="26"/>
      <c r="B168" s="26" t="e">
        <f>VLOOKUP(A168,Recon!A:B,2,FALSE)</f>
        <v>#N/A</v>
      </c>
      <c r="D168" s="29"/>
      <c r="F168" s="29" t="e">
        <f>B168&amp;E168</f>
        <v>#N/A</v>
      </c>
    </row>
    <row r="169" spans="1:6" x14ac:dyDescent="0.2">
      <c r="A169" s="26"/>
      <c r="B169" s="26" t="e">
        <f>VLOOKUP(A169,Recon!A:B,2,FALSE)</f>
        <v>#N/A</v>
      </c>
      <c r="D169" s="29"/>
      <c r="F169" s="29" t="e">
        <f>B169&amp;E169</f>
        <v>#N/A</v>
      </c>
    </row>
    <row r="170" spans="1:6" x14ac:dyDescent="0.2">
      <c r="A170" s="26"/>
      <c r="B170" s="26" t="e">
        <f>VLOOKUP(A170,Recon!A:B,2,FALSE)</f>
        <v>#N/A</v>
      </c>
      <c r="D170" s="29"/>
      <c r="F170" s="29" t="e">
        <f>B170&amp;E170</f>
        <v>#N/A</v>
      </c>
    </row>
    <row r="171" spans="1:6" x14ac:dyDescent="0.2">
      <c r="A171" s="26"/>
      <c r="B171" s="26" t="e">
        <f>VLOOKUP(A171,Recon!A:B,2,FALSE)</f>
        <v>#N/A</v>
      </c>
      <c r="D171" s="29"/>
      <c r="F171" s="29" t="e">
        <f>B171&amp;E171</f>
        <v>#N/A</v>
      </c>
    </row>
    <row r="172" spans="1:6" x14ac:dyDescent="0.2">
      <c r="A172" s="26"/>
      <c r="B172" s="26" t="e">
        <f>VLOOKUP(A172,Recon!A:B,2,FALSE)</f>
        <v>#N/A</v>
      </c>
      <c r="D172" s="29"/>
      <c r="F172" s="29" t="e">
        <f>B172&amp;E172</f>
        <v>#N/A</v>
      </c>
    </row>
    <row r="173" spans="1:6" x14ac:dyDescent="0.2">
      <c r="A173" s="26"/>
      <c r="B173" s="26" t="e">
        <f>VLOOKUP(A173,Recon!A:B,2,FALSE)</f>
        <v>#N/A</v>
      </c>
      <c r="D173" s="29"/>
      <c r="F173" s="29" t="e">
        <f>B173&amp;E173</f>
        <v>#N/A</v>
      </c>
    </row>
    <row r="174" spans="1:6" x14ac:dyDescent="0.2">
      <c r="A174" s="26"/>
      <c r="B174" s="26" t="e">
        <f>VLOOKUP(A174,Recon!A:B,2,FALSE)</f>
        <v>#N/A</v>
      </c>
      <c r="D174" s="29"/>
      <c r="F174" s="29" t="e">
        <f>B174&amp;E174</f>
        <v>#N/A</v>
      </c>
    </row>
    <row r="175" spans="1:6" x14ac:dyDescent="0.2">
      <c r="A175" s="26"/>
      <c r="B175" s="26" t="e">
        <f>VLOOKUP(A175,Recon!A:B,2,FALSE)</f>
        <v>#N/A</v>
      </c>
      <c r="D175" s="29"/>
      <c r="F175" s="29" t="e">
        <f>B175&amp;E175</f>
        <v>#N/A</v>
      </c>
    </row>
    <row r="176" spans="1:6" x14ac:dyDescent="0.2">
      <c r="A176" s="26"/>
      <c r="B176" s="26" t="e">
        <f>VLOOKUP(A176,Recon!A:B,2,FALSE)</f>
        <v>#N/A</v>
      </c>
      <c r="D176" s="29"/>
      <c r="F176" s="29" t="e">
        <f>B176&amp;E176</f>
        <v>#N/A</v>
      </c>
    </row>
    <row r="177" spans="1:6" x14ac:dyDescent="0.2">
      <c r="A177" s="26"/>
      <c r="B177" s="26" t="e">
        <f>VLOOKUP(A177,Recon!A:B,2,FALSE)</f>
        <v>#N/A</v>
      </c>
      <c r="D177" s="29"/>
      <c r="F177" s="29" t="e">
        <f>B177&amp;E177</f>
        <v>#N/A</v>
      </c>
    </row>
    <row r="178" spans="1:6" x14ac:dyDescent="0.2">
      <c r="A178" s="26"/>
      <c r="B178" s="26" t="e">
        <f>VLOOKUP(A178,Recon!A:B,2,FALSE)</f>
        <v>#N/A</v>
      </c>
      <c r="D178" s="29"/>
      <c r="F178" s="29" t="e">
        <f>B178&amp;E178</f>
        <v>#N/A</v>
      </c>
    </row>
    <row r="179" spans="1:6" x14ac:dyDescent="0.2">
      <c r="A179" s="26"/>
      <c r="B179" s="26" t="e">
        <f>VLOOKUP(A179,Recon!A:B,2,FALSE)</f>
        <v>#N/A</v>
      </c>
      <c r="D179" s="29"/>
      <c r="F179" s="29" t="e">
        <f>B179&amp;E179</f>
        <v>#N/A</v>
      </c>
    </row>
    <row r="180" spans="1:6" x14ac:dyDescent="0.2">
      <c r="A180" s="26"/>
      <c r="B180" s="26" t="e">
        <f>VLOOKUP(A180,Recon!A:B,2,FALSE)</f>
        <v>#N/A</v>
      </c>
      <c r="D180" s="29"/>
      <c r="F180" s="29" t="e">
        <f>B180&amp;E180</f>
        <v>#N/A</v>
      </c>
    </row>
    <row r="181" spans="1:6" x14ac:dyDescent="0.2">
      <c r="A181" s="26"/>
      <c r="B181" s="26" t="e">
        <f>VLOOKUP(A181,Recon!A:B,2,FALSE)</f>
        <v>#N/A</v>
      </c>
      <c r="D181" s="29"/>
      <c r="F181" s="29" t="e">
        <f>B181&amp;E181</f>
        <v>#N/A</v>
      </c>
    </row>
    <row r="182" spans="1:6" x14ac:dyDescent="0.2">
      <c r="A182" s="26"/>
      <c r="B182" s="26" t="e">
        <f>VLOOKUP(A182,Recon!A:B,2,FALSE)</f>
        <v>#N/A</v>
      </c>
      <c r="D182" s="29"/>
      <c r="F182" s="29" t="e">
        <f>B182&amp;E182</f>
        <v>#N/A</v>
      </c>
    </row>
    <row r="183" spans="1:6" x14ac:dyDescent="0.2">
      <c r="A183" s="26"/>
      <c r="B183" s="26" t="e">
        <f>VLOOKUP(A183,Recon!A:B,2,FALSE)</f>
        <v>#N/A</v>
      </c>
      <c r="D183" s="29"/>
      <c r="F183" s="29" t="e">
        <f>B183&amp;E183</f>
        <v>#N/A</v>
      </c>
    </row>
    <row r="184" spans="1:6" x14ac:dyDescent="0.2">
      <c r="A184" s="26"/>
      <c r="B184" s="26" t="e">
        <f>VLOOKUP(A184,Recon!A:B,2,FALSE)</f>
        <v>#N/A</v>
      </c>
      <c r="D184" s="29"/>
      <c r="F184" s="29" t="e">
        <f>B184&amp;E184</f>
        <v>#N/A</v>
      </c>
    </row>
    <row r="185" spans="1:6" x14ac:dyDescent="0.2">
      <c r="A185" s="26"/>
      <c r="B185" s="26" t="e">
        <f>VLOOKUP(A185,Recon!A:B,2,FALSE)</f>
        <v>#N/A</v>
      </c>
      <c r="D185" s="29"/>
      <c r="F185" s="29" t="e">
        <f>B185&amp;E185</f>
        <v>#N/A</v>
      </c>
    </row>
    <row r="186" spans="1:6" x14ac:dyDescent="0.2">
      <c r="A186" s="26"/>
      <c r="B186" s="26" t="e">
        <f>VLOOKUP(A186,Recon!A:B,2,FALSE)</f>
        <v>#N/A</v>
      </c>
      <c r="D186" s="29"/>
      <c r="F186" s="29" t="e">
        <f>B186&amp;E186</f>
        <v>#N/A</v>
      </c>
    </row>
    <row r="187" spans="1:6" x14ac:dyDescent="0.2">
      <c r="A187" s="26"/>
      <c r="B187" s="26" t="e">
        <f>VLOOKUP(A187,Recon!A:B,2,FALSE)</f>
        <v>#N/A</v>
      </c>
      <c r="D187" s="29"/>
      <c r="F187" s="29" t="e">
        <f>B187&amp;E187</f>
        <v>#N/A</v>
      </c>
    </row>
    <row r="188" spans="1:6" x14ac:dyDescent="0.2">
      <c r="A188" s="26"/>
      <c r="B188" s="26" t="e">
        <f>VLOOKUP(A188,Recon!A:B,2,FALSE)</f>
        <v>#N/A</v>
      </c>
      <c r="D188" s="29"/>
      <c r="F188" s="29" t="e">
        <f>B188&amp;E188</f>
        <v>#N/A</v>
      </c>
    </row>
    <row r="189" spans="1:6" x14ac:dyDescent="0.2">
      <c r="A189" s="26"/>
      <c r="B189" s="26" t="e">
        <f>VLOOKUP(A189,Recon!A:B,2,FALSE)</f>
        <v>#N/A</v>
      </c>
      <c r="D189" s="29"/>
      <c r="F189" s="29" t="e">
        <f>B189&amp;E189</f>
        <v>#N/A</v>
      </c>
    </row>
    <row r="190" spans="1:6" x14ac:dyDescent="0.2">
      <c r="A190" s="26"/>
      <c r="B190" s="26" t="e">
        <f>VLOOKUP(A190,Recon!A:B,2,FALSE)</f>
        <v>#N/A</v>
      </c>
      <c r="D190" s="29"/>
      <c r="F190" s="29" t="e">
        <f>B190&amp;E190</f>
        <v>#N/A</v>
      </c>
    </row>
    <row r="191" spans="1:6" x14ac:dyDescent="0.2">
      <c r="A191" s="26"/>
      <c r="B191" s="26" t="e">
        <f>VLOOKUP(A191,Recon!A:B,2,FALSE)</f>
        <v>#N/A</v>
      </c>
      <c r="D191" s="29"/>
      <c r="F191" s="29" t="e">
        <f>B191&amp;E191</f>
        <v>#N/A</v>
      </c>
    </row>
    <row r="192" spans="1:6" x14ac:dyDescent="0.2">
      <c r="A192" s="26"/>
      <c r="B192" s="26" t="e">
        <f>VLOOKUP(A192,Recon!A:B,2,FALSE)</f>
        <v>#N/A</v>
      </c>
      <c r="D192" s="29"/>
      <c r="F192" s="29" t="e">
        <f>B192&amp;E192</f>
        <v>#N/A</v>
      </c>
    </row>
    <row r="193" spans="1:6" x14ac:dyDescent="0.2">
      <c r="A193" s="26"/>
      <c r="B193" s="26" t="e">
        <f>VLOOKUP(A193,Recon!A:B,2,FALSE)</f>
        <v>#N/A</v>
      </c>
      <c r="D193" s="29"/>
      <c r="F193" s="29" t="e">
        <f>B193&amp;E193</f>
        <v>#N/A</v>
      </c>
    </row>
    <row r="194" spans="1:6" x14ac:dyDescent="0.2">
      <c r="A194" s="26"/>
      <c r="B194" s="26" t="e">
        <f>VLOOKUP(A194,Recon!A:B,2,FALSE)</f>
        <v>#N/A</v>
      </c>
      <c r="D194" s="29"/>
      <c r="F194" s="29" t="e">
        <f>B194&amp;E194</f>
        <v>#N/A</v>
      </c>
    </row>
    <row r="195" spans="1:6" x14ac:dyDescent="0.2">
      <c r="A195" s="26"/>
      <c r="B195" s="26" t="e">
        <f>VLOOKUP(A195,Recon!A:B,2,FALSE)</f>
        <v>#N/A</v>
      </c>
      <c r="D195" s="29"/>
      <c r="F195" s="29" t="e">
        <f>B195&amp;E195</f>
        <v>#N/A</v>
      </c>
    </row>
    <row r="196" spans="1:6" x14ac:dyDescent="0.2">
      <c r="A196" s="26"/>
      <c r="B196" s="26" t="e">
        <f>VLOOKUP(A196,Recon!A:B,2,FALSE)</f>
        <v>#N/A</v>
      </c>
      <c r="D196" s="29"/>
      <c r="F196" s="29" t="e">
        <f>B196&amp;E196</f>
        <v>#N/A</v>
      </c>
    </row>
    <row r="197" spans="1:6" x14ac:dyDescent="0.2">
      <c r="A197" s="26"/>
      <c r="B197" s="26" t="e">
        <f>VLOOKUP(A197,Recon!A:B,2,FALSE)</f>
        <v>#N/A</v>
      </c>
      <c r="D197" s="29"/>
      <c r="F197" s="29" t="e">
        <f>B197&amp;E197</f>
        <v>#N/A</v>
      </c>
    </row>
    <row r="198" spans="1:6" x14ac:dyDescent="0.2">
      <c r="A198" s="26"/>
      <c r="B198" s="26" t="e">
        <f>VLOOKUP(A198,Recon!A:B,2,FALSE)</f>
        <v>#N/A</v>
      </c>
      <c r="D198" s="29"/>
      <c r="F198" s="29" t="e">
        <f>B198&amp;E198</f>
        <v>#N/A</v>
      </c>
    </row>
    <row r="199" spans="1:6" x14ac:dyDescent="0.2">
      <c r="A199" s="26"/>
      <c r="B199" s="26" t="e">
        <f>VLOOKUP(A199,Recon!A:B,2,FALSE)</f>
        <v>#N/A</v>
      </c>
      <c r="D199" s="29"/>
      <c r="F199" s="29" t="e">
        <f>B199&amp;E199</f>
        <v>#N/A</v>
      </c>
    </row>
    <row r="200" spans="1:6" x14ac:dyDescent="0.2">
      <c r="A200" s="26"/>
      <c r="B200" s="26" t="e">
        <f>VLOOKUP(A200,Recon!A:B,2,FALSE)</f>
        <v>#N/A</v>
      </c>
      <c r="D200" s="29"/>
      <c r="F200" s="29" t="e">
        <f>B200&amp;E200</f>
        <v>#N/A</v>
      </c>
    </row>
    <row r="201" spans="1:6" x14ac:dyDescent="0.2">
      <c r="A201" s="26"/>
      <c r="B201" s="26" t="e">
        <f>VLOOKUP(A201,Recon!A:B,2,FALSE)</f>
        <v>#N/A</v>
      </c>
      <c r="D201" s="29"/>
      <c r="F201" s="29" t="e">
        <f>B201&amp;E201</f>
        <v>#N/A</v>
      </c>
    </row>
    <row r="202" spans="1:6" x14ac:dyDescent="0.2">
      <c r="A202" s="26"/>
      <c r="B202" s="26" t="e">
        <f>VLOOKUP(A202,Recon!A:B,2,FALSE)</f>
        <v>#N/A</v>
      </c>
      <c r="D202" s="29"/>
      <c r="F202" s="29" t="e">
        <f>B202&amp;E202</f>
        <v>#N/A</v>
      </c>
    </row>
    <row r="203" spans="1:6" x14ac:dyDescent="0.2">
      <c r="A203" s="26"/>
      <c r="B203" s="26" t="e">
        <f>VLOOKUP(A203,Recon!A:B,2,FALSE)</f>
        <v>#N/A</v>
      </c>
      <c r="D203" s="29"/>
      <c r="F203" s="29" t="e">
        <f>B203&amp;E203</f>
        <v>#N/A</v>
      </c>
    </row>
    <row r="204" spans="1:6" x14ac:dyDescent="0.2">
      <c r="A204" s="26"/>
      <c r="B204" s="26" t="e">
        <f>VLOOKUP(A204,Recon!A:B,2,FALSE)</f>
        <v>#N/A</v>
      </c>
      <c r="D204" s="29"/>
      <c r="F204" s="29" t="e">
        <f>B204&amp;E204</f>
        <v>#N/A</v>
      </c>
    </row>
    <row r="205" spans="1:6" x14ac:dyDescent="0.2">
      <c r="A205" s="26"/>
      <c r="B205" s="26" t="e">
        <f>VLOOKUP(A205,Recon!A:B,2,FALSE)</f>
        <v>#N/A</v>
      </c>
      <c r="D205" s="29"/>
      <c r="F205" s="29" t="e">
        <f>B205&amp;E205</f>
        <v>#N/A</v>
      </c>
    </row>
    <row r="206" spans="1:6" x14ac:dyDescent="0.2">
      <c r="A206" s="26"/>
      <c r="B206" s="26" t="e">
        <f>VLOOKUP(A206,Recon!A:B,2,FALSE)</f>
        <v>#N/A</v>
      </c>
      <c r="D206" s="29"/>
      <c r="F206" s="29" t="e">
        <f>B206&amp;E206</f>
        <v>#N/A</v>
      </c>
    </row>
    <row r="207" spans="1:6" x14ac:dyDescent="0.2">
      <c r="A207" s="26"/>
      <c r="B207" s="26" t="e">
        <f>VLOOKUP(A207,Recon!A:B,2,FALSE)</f>
        <v>#N/A</v>
      </c>
      <c r="D207" s="29"/>
      <c r="F207" s="29" t="e">
        <f>B207&amp;E207</f>
        <v>#N/A</v>
      </c>
    </row>
    <row r="208" spans="1:6" x14ac:dyDescent="0.2">
      <c r="A208" s="26"/>
      <c r="B208" s="26" t="e">
        <f>VLOOKUP(A208,Recon!A:B,2,FALSE)</f>
        <v>#N/A</v>
      </c>
      <c r="D208" s="29"/>
      <c r="F208" s="29" t="e">
        <f>B208&amp;E208</f>
        <v>#N/A</v>
      </c>
    </row>
    <row r="209" spans="1:6" x14ac:dyDescent="0.2">
      <c r="A209" s="26"/>
      <c r="B209" s="26" t="e">
        <f>VLOOKUP(A209,Recon!A:B,2,FALSE)</f>
        <v>#N/A</v>
      </c>
      <c r="D209" s="29"/>
      <c r="F209" s="29" t="e">
        <f>B209&amp;E209</f>
        <v>#N/A</v>
      </c>
    </row>
    <row r="210" spans="1:6" x14ac:dyDescent="0.2">
      <c r="A210" s="26"/>
      <c r="B210" s="26" t="e">
        <f>VLOOKUP(A210,Recon!A:B,2,FALSE)</f>
        <v>#N/A</v>
      </c>
      <c r="D210" s="29"/>
      <c r="F210" s="29" t="e">
        <f>B210&amp;E210</f>
        <v>#N/A</v>
      </c>
    </row>
    <row r="211" spans="1:6" x14ac:dyDescent="0.2">
      <c r="A211" s="26"/>
      <c r="B211" s="26" t="e">
        <f>VLOOKUP(A211,Recon!A:B,2,FALSE)</f>
        <v>#N/A</v>
      </c>
      <c r="D211" s="29"/>
      <c r="F211" s="29" t="e">
        <f>B211&amp;E211</f>
        <v>#N/A</v>
      </c>
    </row>
    <row r="212" spans="1:6" x14ac:dyDescent="0.2">
      <c r="A212" s="26"/>
      <c r="B212" s="26" t="e">
        <f>VLOOKUP(A212,Recon!A:B,2,FALSE)</f>
        <v>#N/A</v>
      </c>
      <c r="D212" s="29"/>
      <c r="F212" s="29" t="e">
        <f>B212&amp;E212</f>
        <v>#N/A</v>
      </c>
    </row>
    <row r="213" spans="1:6" x14ac:dyDescent="0.2">
      <c r="A213" s="26"/>
      <c r="B213" s="26" t="e">
        <f>VLOOKUP(A213,Recon!A:B,2,FALSE)</f>
        <v>#N/A</v>
      </c>
      <c r="D213" s="29"/>
      <c r="F213" s="29" t="e">
        <f>B213&amp;E213</f>
        <v>#N/A</v>
      </c>
    </row>
    <row r="214" spans="1:6" x14ac:dyDescent="0.2">
      <c r="A214" s="26"/>
      <c r="B214" s="26" t="e">
        <f>VLOOKUP(A214,Recon!A:B,2,FALSE)</f>
        <v>#N/A</v>
      </c>
      <c r="D214" s="29"/>
      <c r="F214" s="29" t="e">
        <f>B214&amp;E214</f>
        <v>#N/A</v>
      </c>
    </row>
    <row r="215" spans="1:6" x14ac:dyDescent="0.2">
      <c r="A215" s="26"/>
      <c r="B215" s="26" t="e">
        <f>VLOOKUP(A215,Recon!A:B,2,FALSE)</f>
        <v>#N/A</v>
      </c>
      <c r="D215" s="29"/>
      <c r="F215" s="29" t="e">
        <f>B215&amp;E215</f>
        <v>#N/A</v>
      </c>
    </row>
    <row r="216" spans="1:6" x14ac:dyDescent="0.2">
      <c r="A216" s="26"/>
      <c r="B216" s="26" t="e">
        <f>VLOOKUP(A216,Recon!A:B,2,FALSE)</f>
        <v>#N/A</v>
      </c>
      <c r="D216" s="29"/>
      <c r="F216" s="29" t="e">
        <f>B216&amp;E216</f>
        <v>#N/A</v>
      </c>
    </row>
    <row r="217" spans="1:6" x14ac:dyDescent="0.2">
      <c r="A217" s="26"/>
      <c r="B217" s="26" t="e">
        <f>VLOOKUP(A217,Recon!A:B,2,FALSE)</f>
        <v>#N/A</v>
      </c>
      <c r="D217" s="29"/>
      <c r="F217" s="29" t="e">
        <f>B217&amp;E217</f>
        <v>#N/A</v>
      </c>
    </row>
    <row r="218" spans="1:6" x14ac:dyDescent="0.2">
      <c r="A218" s="26"/>
      <c r="B218" s="26" t="e">
        <f>VLOOKUP(A218,Recon!A:B,2,FALSE)</f>
        <v>#N/A</v>
      </c>
      <c r="D218" s="29"/>
      <c r="F218" s="29" t="e">
        <f>B218&amp;E218</f>
        <v>#N/A</v>
      </c>
    </row>
    <row r="219" spans="1:6" x14ac:dyDescent="0.2">
      <c r="A219" s="26"/>
      <c r="B219" s="26" t="e">
        <f>VLOOKUP(A219,Recon!A:B,2,FALSE)</f>
        <v>#N/A</v>
      </c>
      <c r="D219" s="29"/>
      <c r="F219" s="29" t="e">
        <f>B219&amp;E219</f>
        <v>#N/A</v>
      </c>
    </row>
    <row r="220" spans="1:6" x14ac:dyDescent="0.2">
      <c r="A220" s="26"/>
      <c r="B220" s="26" t="e">
        <f>VLOOKUP(A220,Recon!A:B,2,FALSE)</f>
        <v>#N/A</v>
      </c>
      <c r="D220" s="29"/>
      <c r="F220" s="29" t="e">
        <f>B220&amp;E220</f>
        <v>#N/A</v>
      </c>
    </row>
    <row r="221" spans="1:6" x14ac:dyDescent="0.2">
      <c r="A221" s="26"/>
      <c r="B221" s="26" t="e">
        <f>VLOOKUP(A221,Recon!A:B,2,FALSE)</f>
        <v>#N/A</v>
      </c>
      <c r="D221" s="29"/>
      <c r="F221" s="29" t="e">
        <f>B221&amp;E221</f>
        <v>#N/A</v>
      </c>
    </row>
    <row r="222" spans="1:6" x14ac:dyDescent="0.2">
      <c r="A222" s="26"/>
      <c r="B222" s="26" t="e">
        <f>VLOOKUP(A222,Recon!A:B,2,FALSE)</f>
        <v>#N/A</v>
      </c>
      <c r="D222" s="29"/>
      <c r="F222" s="29" t="e">
        <f>B222&amp;E222</f>
        <v>#N/A</v>
      </c>
    </row>
    <row r="223" spans="1:6" x14ac:dyDescent="0.2">
      <c r="A223" s="26"/>
      <c r="B223" s="26" t="e">
        <f>VLOOKUP(A223,Recon!A:B,2,FALSE)</f>
        <v>#N/A</v>
      </c>
      <c r="D223" s="29"/>
      <c r="F223" s="29" t="e">
        <f>B223&amp;E223</f>
        <v>#N/A</v>
      </c>
    </row>
    <row r="224" spans="1:6" x14ac:dyDescent="0.2">
      <c r="A224" s="26"/>
      <c r="B224" s="26" t="e">
        <f>VLOOKUP(A224,Recon!A:B,2,FALSE)</f>
        <v>#N/A</v>
      </c>
      <c r="D224" s="29"/>
      <c r="F224" s="29" t="e">
        <f>B224&amp;E224</f>
        <v>#N/A</v>
      </c>
    </row>
    <row r="225" spans="1:6" x14ac:dyDescent="0.2">
      <c r="A225" s="26"/>
      <c r="B225" s="26" t="e">
        <f>VLOOKUP(A225,Recon!A:B,2,FALSE)</f>
        <v>#N/A</v>
      </c>
      <c r="D225" s="29"/>
      <c r="F225" s="29" t="e">
        <f>B225&amp;E225</f>
        <v>#N/A</v>
      </c>
    </row>
    <row r="226" spans="1:6" x14ac:dyDescent="0.2">
      <c r="A226" s="26"/>
      <c r="B226" s="26" t="e">
        <f>VLOOKUP(A226,Recon!A:B,2,FALSE)</f>
        <v>#N/A</v>
      </c>
      <c r="D226" s="29"/>
      <c r="F226" s="29" t="e">
        <f>B226&amp;E226</f>
        <v>#N/A</v>
      </c>
    </row>
    <row r="227" spans="1:6" x14ac:dyDescent="0.2">
      <c r="A227" s="26"/>
      <c r="B227" s="26" t="e">
        <f>VLOOKUP(A227,Recon!A:B,2,FALSE)</f>
        <v>#N/A</v>
      </c>
      <c r="D227" s="29"/>
      <c r="F227" s="29" t="e">
        <f>B227&amp;E227</f>
        <v>#N/A</v>
      </c>
    </row>
    <row r="228" spans="1:6" x14ac:dyDescent="0.2">
      <c r="A228" s="26"/>
      <c r="B228" s="26" t="e">
        <f>VLOOKUP(A228,Recon!A:B,2,FALSE)</f>
        <v>#N/A</v>
      </c>
      <c r="D228" s="29"/>
      <c r="F228" s="29" t="e">
        <f>B228&amp;E228</f>
        <v>#N/A</v>
      </c>
    </row>
    <row r="229" spans="1:6" x14ac:dyDescent="0.2">
      <c r="A229" s="26"/>
      <c r="B229" s="26" t="e">
        <f>VLOOKUP(A229,Recon!A:B,2,FALSE)</f>
        <v>#N/A</v>
      </c>
      <c r="D229" s="29"/>
      <c r="F229" s="29" t="e">
        <f>B229&amp;E229</f>
        <v>#N/A</v>
      </c>
    </row>
    <row r="230" spans="1:6" x14ac:dyDescent="0.2">
      <c r="A230" s="26"/>
      <c r="B230" s="26" t="e">
        <f>VLOOKUP(A230,Recon!A:B,2,FALSE)</f>
        <v>#N/A</v>
      </c>
      <c r="D230" s="29"/>
      <c r="F230" s="29" t="e">
        <f>B230&amp;E230</f>
        <v>#N/A</v>
      </c>
    </row>
    <row r="231" spans="1:6" x14ac:dyDescent="0.2">
      <c r="A231" s="26"/>
      <c r="B231" s="26" t="e">
        <f>VLOOKUP(A231,Recon!A:B,2,FALSE)</f>
        <v>#N/A</v>
      </c>
      <c r="D231" s="29"/>
      <c r="F231" s="29" t="e">
        <f>B231&amp;E231</f>
        <v>#N/A</v>
      </c>
    </row>
    <row r="232" spans="1:6" x14ac:dyDescent="0.2">
      <c r="A232" s="26"/>
      <c r="B232" s="26" t="e">
        <f>VLOOKUP(A232,Recon!A:B,2,FALSE)</f>
        <v>#N/A</v>
      </c>
      <c r="D232" s="29"/>
      <c r="F232" s="29" t="e">
        <f>B232&amp;E232</f>
        <v>#N/A</v>
      </c>
    </row>
    <row r="233" spans="1:6" x14ac:dyDescent="0.2">
      <c r="A233" s="26"/>
      <c r="B233" s="26" t="e">
        <f>VLOOKUP(A233,Recon!A:B,2,FALSE)</f>
        <v>#N/A</v>
      </c>
      <c r="D233" s="29"/>
      <c r="F233" s="29" t="e">
        <f>B233&amp;E233</f>
        <v>#N/A</v>
      </c>
    </row>
    <row r="234" spans="1:6" x14ac:dyDescent="0.2">
      <c r="A234" s="26"/>
      <c r="B234" s="26" t="e">
        <f>VLOOKUP(A234,Recon!A:B,2,FALSE)</f>
        <v>#N/A</v>
      </c>
      <c r="D234" s="29"/>
      <c r="F234" s="29" t="e">
        <f>B234&amp;E234</f>
        <v>#N/A</v>
      </c>
    </row>
    <row r="235" spans="1:6" x14ac:dyDescent="0.2">
      <c r="A235" s="26"/>
      <c r="B235" s="26" t="e">
        <f>VLOOKUP(A235,Recon!A:B,2,FALSE)</f>
        <v>#N/A</v>
      </c>
      <c r="D235" s="29"/>
      <c r="F235" s="29" t="e">
        <f>B235&amp;E235</f>
        <v>#N/A</v>
      </c>
    </row>
    <row r="236" spans="1:6" x14ac:dyDescent="0.2">
      <c r="A236" s="26"/>
      <c r="B236" s="26" t="e">
        <f>VLOOKUP(A236,Recon!A:B,2,FALSE)</f>
        <v>#N/A</v>
      </c>
      <c r="D236" s="29"/>
      <c r="F236" s="29" t="e">
        <f>B236&amp;E236</f>
        <v>#N/A</v>
      </c>
    </row>
    <row r="237" spans="1:6" x14ac:dyDescent="0.2">
      <c r="A237" s="26"/>
      <c r="B237" s="26" t="e">
        <f>VLOOKUP(A237,Recon!A:B,2,FALSE)</f>
        <v>#N/A</v>
      </c>
      <c r="D237" s="29"/>
      <c r="F237" s="29" t="e">
        <f>B237&amp;E237</f>
        <v>#N/A</v>
      </c>
    </row>
    <row r="238" spans="1:6" x14ac:dyDescent="0.2">
      <c r="A238" s="26"/>
      <c r="B238" s="26" t="e">
        <f>VLOOKUP(A238,Recon!A:B,2,FALSE)</f>
        <v>#N/A</v>
      </c>
      <c r="D238" s="29"/>
      <c r="F238" s="29" t="e">
        <f>B238&amp;E238</f>
        <v>#N/A</v>
      </c>
    </row>
    <row r="239" spans="1:6" x14ac:dyDescent="0.2">
      <c r="A239" s="26"/>
      <c r="B239" s="26" t="e">
        <f>VLOOKUP(A239,Recon!A:B,2,FALSE)</f>
        <v>#N/A</v>
      </c>
      <c r="D239" s="29"/>
      <c r="F239" s="29" t="e">
        <f>B239&amp;E239</f>
        <v>#N/A</v>
      </c>
    </row>
    <row r="240" spans="1:6" x14ac:dyDescent="0.2">
      <c r="A240" s="26"/>
      <c r="B240" s="26" t="e">
        <f>VLOOKUP(A240,Recon!A:B,2,FALSE)</f>
        <v>#N/A</v>
      </c>
      <c r="D240" s="29"/>
      <c r="F240" s="29" t="e">
        <f>B240&amp;E240</f>
        <v>#N/A</v>
      </c>
    </row>
    <row r="241" spans="1:6" x14ac:dyDescent="0.2">
      <c r="A241" s="26"/>
      <c r="B241" s="26" t="e">
        <f>VLOOKUP(A241,Recon!A:B,2,FALSE)</f>
        <v>#N/A</v>
      </c>
      <c r="D241" s="29"/>
      <c r="F241" s="29" t="e">
        <f>B241&amp;E241</f>
        <v>#N/A</v>
      </c>
    </row>
    <row r="242" spans="1:6" x14ac:dyDescent="0.2">
      <c r="A242" s="26"/>
      <c r="B242" s="26" t="e">
        <f>VLOOKUP(A242,Recon!A:B,2,FALSE)</f>
        <v>#N/A</v>
      </c>
      <c r="D242" s="29"/>
      <c r="F242" s="29" t="e">
        <f>B242&amp;E242</f>
        <v>#N/A</v>
      </c>
    </row>
    <row r="243" spans="1:6" x14ac:dyDescent="0.2">
      <c r="A243" s="26"/>
      <c r="B243" s="26" t="e">
        <f>VLOOKUP(A243,Recon!A:B,2,FALSE)</f>
        <v>#N/A</v>
      </c>
      <c r="D243" s="29"/>
      <c r="F243" s="29" t="e">
        <f>B243&amp;E243</f>
        <v>#N/A</v>
      </c>
    </row>
    <row r="244" spans="1:6" x14ac:dyDescent="0.2">
      <c r="A244" s="26"/>
      <c r="B244" s="26" t="e">
        <f>VLOOKUP(A244,Recon!A:B,2,FALSE)</f>
        <v>#N/A</v>
      </c>
      <c r="D244" s="29"/>
      <c r="F244" s="29" t="e">
        <f>B244&amp;E244</f>
        <v>#N/A</v>
      </c>
    </row>
    <row r="245" spans="1:6" x14ac:dyDescent="0.2">
      <c r="A245" s="26"/>
      <c r="B245" s="26" t="e">
        <f>VLOOKUP(A245,Recon!A:B,2,FALSE)</f>
        <v>#N/A</v>
      </c>
      <c r="D245" s="29"/>
      <c r="F245" s="29" t="e">
        <f>B245&amp;E245</f>
        <v>#N/A</v>
      </c>
    </row>
    <row r="246" spans="1:6" x14ac:dyDescent="0.2">
      <c r="A246" s="26"/>
      <c r="B246" s="26" t="e">
        <f>VLOOKUP(A246,Recon!A:B,2,FALSE)</f>
        <v>#N/A</v>
      </c>
      <c r="D246" s="29"/>
      <c r="F246" s="29" t="e">
        <f>B246&amp;E246</f>
        <v>#N/A</v>
      </c>
    </row>
    <row r="247" spans="1:6" x14ac:dyDescent="0.2">
      <c r="A247" s="26"/>
      <c r="B247" s="26" t="e">
        <f>VLOOKUP(A247,Recon!A:B,2,FALSE)</f>
        <v>#N/A</v>
      </c>
      <c r="D247" s="29"/>
      <c r="F247" s="29" t="e">
        <f>B247&amp;E247</f>
        <v>#N/A</v>
      </c>
    </row>
    <row r="248" spans="1:6" x14ac:dyDescent="0.2">
      <c r="A248" s="26"/>
      <c r="B248" s="26" t="e">
        <f>VLOOKUP(A248,Recon!A:B,2,FALSE)</f>
        <v>#N/A</v>
      </c>
      <c r="D248" s="29"/>
      <c r="F248" s="29" t="e">
        <f>B248&amp;E248</f>
        <v>#N/A</v>
      </c>
    </row>
    <row r="249" spans="1:6" x14ac:dyDescent="0.2">
      <c r="A249" s="26"/>
      <c r="B249" s="26" t="e">
        <f>VLOOKUP(A249,Recon!A:B,2,FALSE)</f>
        <v>#N/A</v>
      </c>
      <c r="D249" s="29"/>
      <c r="F249" s="29" t="e">
        <f>B249&amp;E249</f>
        <v>#N/A</v>
      </c>
    </row>
    <row r="250" spans="1:6" x14ac:dyDescent="0.2">
      <c r="A250" s="26"/>
      <c r="B250" s="26" t="e">
        <f>VLOOKUP(A250,Recon!A:B,2,FALSE)</f>
        <v>#N/A</v>
      </c>
      <c r="D250" s="29"/>
      <c r="F250" s="29" t="e">
        <f>B250&amp;E250</f>
        <v>#N/A</v>
      </c>
    </row>
    <row r="251" spans="1:6" x14ac:dyDescent="0.2">
      <c r="A251" s="26"/>
      <c r="B251" s="26" t="e">
        <f>VLOOKUP(A251,Recon!A:B,2,FALSE)</f>
        <v>#N/A</v>
      </c>
      <c r="D251" s="29"/>
      <c r="F251" s="29" t="e">
        <f>B251&amp;E251</f>
        <v>#N/A</v>
      </c>
    </row>
    <row r="252" spans="1:6" x14ac:dyDescent="0.2">
      <c r="A252" s="26"/>
      <c r="B252" s="26" t="e">
        <f>VLOOKUP(A252,Recon!A:B,2,FALSE)</f>
        <v>#N/A</v>
      </c>
      <c r="D252" s="29"/>
      <c r="F252" s="29" t="e">
        <f>B252&amp;E252</f>
        <v>#N/A</v>
      </c>
    </row>
    <row r="253" spans="1:6" x14ac:dyDescent="0.2">
      <c r="A253" s="26"/>
      <c r="B253" s="26" t="e">
        <f>VLOOKUP(A253,Recon!A:B,2,FALSE)</f>
        <v>#N/A</v>
      </c>
      <c r="D253" s="29"/>
      <c r="F253" s="29" t="e">
        <f>B253&amp;E253</f>
        <v>#N/A</v>
      </c>
    </row>
    <row r="254" spans="1:6" x14ac:dyDescent="0.2">
      <c r="A254" s="26"/>
      <c r="B254" s="26" t="e">
        <f>VLOOKUP(A254,Recon!A:B,2,FALSE)</f>
        <v>#N/A</v>
      </c>
      <c r="D254" s="29"/>
      <c r="F254" s="29" t="e">
        <f>B254&amp;E254</f>
        <v>#N/A</v>
      </c>
    </row>
    <row r="255" spans="1:6" x14ac:dyDescent="0.2">
      <c r="A255" s="26"/>
      <c r="B255" s="26" t="e">
        <f>VLOOKUP(A255,Recon!A:B,2,FALSE)</f>
        <v>#N/A</v>
      </c>
      <c r="D255" s="29"/>
      <c r="F255" s="29" t="e">
        <f>B255&amp;E255</f>
        <v>#N/A</v>
      </c>
    </row>
    <row r="256" spans="1:6" x14ac:dyDescent="0.2">
      <c r="A256" s="26"/>
      <c r="B256" s="26" t="e">
        <f>VLOOKUP(A256,Recon!A:B,2,FALSE)</f>
        <v>#N/A</v>
      </c>
      <c r="D256" s="29"/>
      <c r="F256" s="29" t="e">
        <f>B256&amp;E256</f>
        <v>#N/A</v>
      </c>
    </row>
    <row r="257" spans="1:6" x14ac:dyDescent="0.2">
      <c r="A257" s="26"/>
      <c r="B257" s="26" t="e">
        <f>VLOOKUP(A257,Recon!A:B,2,FALSE)</f>
        <v>#N/A</v>
      </c>
      <c r="D257" s="29"/>
      <c r="F257" s="29" t="e">
        <f>B257&amp;E257</f>
        <v>#N/A</v>
      </c>
    </row>
    <row r="258" spans="1:6" x14ac:dyDescent="0.2">
      <c r="A258" s="26"/>
      <c r="B258" s="26" t="e">
        <f>VLOOKUP(A258,Recon!A:B,2,FALSE)</f>
        <v>#N/A</v>
      </c>
      <c r="D258" s="29"/>
      <c r="F258" s="29" t="e">
        <f>B258&amp;E258</f>
        <v>#N/A</v>
      </c>
    </row>
    <row r="259" spans="1:6" x14ac:dyDescent="0.2">
      <c r="A259" s="26"/>
      <c r="B259" s="26" t="e">
        <f>VLOOKUP(A259,Recon!A:B,2,FALSE)</f>
        <v>#N/A</v>
      </c>
      <c r="D259" s="29"/>
      <c r="F259" s="29" t="e">
        <f>B259&amp;E259</f>
        <v>#N/A</v>
      </c>
    </row>
    <row r="260" spans="1:6" x14ac:dyDescent="0.2">
      <c r="A260" s="26"/>
      <c r="B260" s="26" t="e">
        <f>VLOOKUP(A260,Recon!A:B,2,FALSE)</f>
        <v>#N/A</v>
      </c>
      <c r="D260" s="29"/>
      <c r="F260" s="29" t="e">
        <f>B260&amp;E260</f>
        <v>#N/A</v>
      </c>
    </row>
    <row r="261" spans="1:6" x14ac:dyDescent="0.2">
      <c r="A261" s="26"/>
      <c r="B261" s="26" t="e">
        <f>VLOOKUP(A261,Recon!A:B,2,FALSE)</f>
        <v>#N/A</v>
      </c>
      <c r="D261" s="29"/>
      <c r="F261" s="29" t="e">
        <f>B261&amp;E261</f>
        <v>#N/A</v>
      </c>
    </row>
    <row r="262" spans="1:6" x14ac:dyDescent="0.2">
      <c r="A262" s="26"/>
      <c r="B262" s="26" t="e">
        <f>VLOOKUP(A262,Recon!A:B,2,FALSE)</f>
        <v>#N/A</v>
      </c>
      <c r="D262" s="29"/>
      <c r="F262" s="29" t="e">
        <f>B262&amp;E262</f>
        <v>#N/A</v>
      </c>
    </row>
    <row r="263" spans="1:6" x14ac:dyDescent="0.2">
      <c r="A263" s="26"/>
      <c r="B263" s="26" t="e">
        <f>VLOOKUP(A263,Recon!A:B,2,FALSE)</f>
        <v>#N/A</v>
      </c>
      <c r="D263" s="29"/>
      <c r="F263" s="29" t="e">
        <f>B263&amp;E263</f>
        <v>#N/A</v>
      </c>
    </row>
    <row r="264" spans="1:6" x14ac:dyDescent="0.2">
      <c r="A264" s="26"/>
      <c r="B264" s="26" t="e">
        <f>VLOOKUP(A264,Recon!A:B,2,FALSE)</f>
        <v>#N/A</v>
      </c>
      <c r="D264" s="29"/>
      <c r="F264" s="29" t="e">
        <f>B264&amp;E264</f>
        <v>#N/A</v>
      </c>
    </row>
    <row r="265" spans="1:6" x14ac:dyDescent="0.2">
      <c r="A265" s="26"/>
      <c r="B265" s="26" t="e">
        <f>VLOOKUP(A265,Recon!A:B,2,FALSE)</f>
        <v>#N/A</v>
      </c>
      <c r="D265" s="29"/>
      <c r="F265" s="29" t="e">
        <f>B265&amp;E265</f>
        <v>#N/A</v>
      </c>
    </row>
    <row r="266" spans="1:6" x14ac:dyDescent="0.2">
      <c r="A266" s="26"/>
      <c r="B266" s="26" t="e">
        <f>VLOOKUP(A266,Recon!A:B,2,FALSE)</f>
        <v>#N/A</v>
      </c>
      <c r="D266" s="29"/>
      <c r="F266" s="29" t="e">
        <f>B266&amp;E266</f>
        <v>#N/A</v>
      </c>
    </row>
    <row r="267" spans="1:6" x14ac:dyDescent="0.2">
      <c r="A267" s="26"/>
      <c r="B267" s="26" t="e">
        <f>VLOOKUP(A267,Recon!A:B,2,FALSE)</f>
        <v>#N/A</v>
      </c>
      <c r="D267" s="29"/>
      <c r="F267" s="29" t="e">
        <f>B267&amp;E267</f>
        <v>#N/A</v>
      </c>
    </row>
    <row r="268" spans="1:6" x14ac:dyDescent="0.2">
      <c r="A268" s="26"/>
      <c r="B268" s="26" t="e">
        <f>VLOOKUP(A268,Recon!A:B,2,FALSE)</f>
        <v>#N/A</v>
      </c>
      <c r="D268" s="29"/>
      <c r="F268" s="29" t="e">
        <f>B268&amp;E268</f>
        <v>#N/A</v>
      </c>
    </row>
    <row r="269" spans="1:6" x14ac:dyDescent="0.2">
      <c r="A269" s="26"/>
      <c r="B269" s="26" t="e">
        <f>VLOOKUP(A269,Recon!A:B,2,FALSE)</f>
        <v>#N/A</v>
      </c>
      <c r="D269" s="29"/>
      <c r="F269" s="29" t="e">
        <f>B269&amp;E269</f>
        <v>#N/A</v>
      </c>
    </row>
    <row r="270" spans="1:6" x14ac:dyDescent="0.2">
      <c r="A270" s="26"/>
      <c r="B270" s="26" t="e">
        <f>VLOOKUP(A270,Recon!A:B,2,FALSE)</f>
        <v>#N/A</v>
      </c>
      <c r="D270" s="29"/>
      <c r="F270" s="29" t="e">
        <f>B270&amp;E270</f>
        <v>#N/A</v>
      </c>
    </row>
    <row r="271" spans="1:6" x14ac:dyDescent="0.2">
      <c r="A271" s="26"/>
      <c r="B271" s="26" t="e">
        <f>VLOOKUP(A271,Recon!A:B,2,FALSE)</f>
        <v>#N/A</v>
      </c>
      <c r="D271" s="29"/>
      <c r="F271" s="29" t="e">
        <f>B271&amp;E271</f>
        <v>#N/A</v>
      </c>
    </row>
    <row r="272" spans="1:6" x14ac:dyDescent="0.2">
      <c r="A272" s="26"/>
      <c r="B272" s="26" t="e">
        <f>VLOOKUP(A272,Recon!A:B,2,FALSE)</f>
        <v>#N/A</v>
      </c>
      <c r="D272" s="29"/>
      <c r="F272" s="29" t="e">
        <f>B272&amp;E272</f>
        <v>#N/A</v>
      </c>
    </row>
    <row r="273" spans="1:6" x14ac:dyDescent="0.2">
      <c r="A273" s="26"/>
      <c r="B273" s="26" t="e">
        <f>VLOOKUP(A273,Recon!A:B,2,FALSE)</f>
        <v>#N/A</v>
      </c>
      <c r="D273" s="29"/>
      <c r="F273" s="29" t="e">
        <f>B273&amp;E273</f>
        <v>#N/A</v>
      </c>
    </row>
    <row r="274" spans="1:6" x14ac:dyDescent="0.2">
      <c r="A274" s="26"/>
      <c r="B274" s="26" t="e">
        <f>VLOOKUP(A274,Recon!A:B,2,FALSE)</f>
        <v>#N/A</v>
      </c>
      <c r="D274" s="29"/>
      <c r="F274" s="29" t="e">
        <f>B274&amp;E274</f>
        <v>#N/A</v>
      </c>
    </row>
    <row r="275" spans="1:6" x14ac:dyDescent="0.2">
      <c r="A275" s="26"/>
      <c r="B275" s="26" t="e">
        <f>VLOOKUP(A275,Recon!A:B,2,FALSE)</f>
        <v>#N/A</v>
      </c>
      <c r="D275" s="29"/>
      <c r="F275" s="29" t="e">
        <f>B275&amp;E275</f>
        <v>#N/A</v>
      </c>
    </row>
    <row r="276" spans="1:6" x14ac:dyDescent="0.2">
      <c r="A276" s="26"/>
      <c r="B276" s="26" t="e">
        <f>VLOOKUP(A276,Recon!A:B,2,FALSE)</f>
        <v>#N/A</v>
      </c>
      <c r="D276" s="29"/>
      <c r="F276" s="29" t="e">
        <f>B276&amp;E276</f>
        <v>#N/A</v>
      </c>
    </row>
    <row r="277" spans="1:6" x14ac:dyDescent="0.2">
      <c r="A277" s="26"/>
      <c r="B277" s="26" t="e">
        <f>VLOOKUP(A277,Recon!A:B,2,FALSE)</f>
        <v>#N/A</v>
      </c>
      <c r="D277" s="29"/>
      <c r="F277" s="29" t="e">
        <f>B277&amp;E277</f>
        <v>#N/A</v>
      </c>
    </row>
    <row r="278" spans="1:6" x14ac:dyDescent="0.2">
      <c r="A278" s="26"/>
      <c r="B278" s="26" t="e">
        <f>VLOOKUP(A278,Recon!A:B,2,FALSE)</f>
        <v>#N/A</v>
      </c>
      <c r="D278" s="29"/>
      <c r="F278" s="29" t="e">
        <f>B278&amp;E278</f>
        <v>#N/A</v>
      </c>
    </row>
    <row r="279" spans="1:6" x14ac:dyDescent="0.2">
      <c r="A279" s="26"/>
      <c r="B279" s="26" t="e">
        <f>VLOOKUP(A279,Recon!A:B,2,FALSE)</f>
        <v>#N/A</v>
      </c>
      <c r="D279" s="29"/>
      <c r="F279" s="29" t="e">
        <f>B279&amp;E279</f>
        <v>#N/A</v>
      </c>
    </row>
    <row r="280" spans="1:6" x14ac:dyDescent="0.2">
      <c r="A280" s="26"/>
      <c r="B280" s="26" t="e">
        <f>VLOOKUP(A280,Recon!A:B,2,FALSE)</f>
        <v>#N/A</v>
      </c>
      <c r="D280" s="29"/>
      <c r="F280" s="29" t="e">
        <f>B280&amp;E280</f>
        <v>#N/A</v>
      </c>
    </row>
    <row r="281" spans="1:6" x14ac:dyDescent="0.2">
      <c r="A281" s="26"/>
      <c r="B281" s="26" t="e">
        <f>VLOOKUP(A281,Recon!A:B,2,FALSE)</f>
        <v>#N/A</v>
      </c>
      <c r="D281" s="29"/>
      <c r="F281" s="29" t="e">
        <f>B281&amp;E281</f>
        <v>#N/A</v>
      </c>
    </row>
    <row r="282" spans="1:6" x14ac:dyDescent="0.2">
      <c r="A282" s="26"/>
      <c r="B282" s="26" t="e">
        <f>VLOOKUP(A282,Recon!A:B,2,FALSE)</f>
        <v>#N/A</v>
      </c>
      <c r="D282" s="29"/>
      <c r="F282" s="29" t="e">
        <f>B282&amp;E282</f>
        <v>#N/A</v>
      </c>
    </row>
    <row r="283" spans="1:6" x14ac:dyDescent="0.2">
      <c r="A283" s="26"/>
      <c r="B283" s="26" t="e">
        <f>VLOOKUP(A283,Recon!A:B,2,FALSE)</f>
        <v>#N/A</v>
      </c>
      <c r="D283" s="29"/>
      <c r="F283" s="29" t="e">
        <f>B283&amp;E283</f>
        <v>#N/A</v>
      </c>
    </row>
    <row r="284" spans="1:6" x14ac:dyDescent="0.2">
      <c r="A284" s="26"/>
      <c r="B284" s="26" t="e">
        <f>VLOOKUP(A284,Recon!A:B,2,FALSE)</f>
        <v>#N/A</v>
      </c>
      <c r="D284" s="29"/>
      <c r="F284" s="29" t="e">
        <f>B284&amp;E284</f>
        <v>#N/A</v>
      </c>
    </row>
    <row r="285" spans="1:6" x14ac:dyDescent="0.2">
      <c r="A285" s="26"/>
      <c r="B285" s="26" t="e">
        <f>VLOOKUP(A285,Recon!A:B,2,FALSE)</f>
        <v>#N/A</v>
      </c>
      <c r="D285" s="29"/>
      <c r="F285" s="29" t="e">
        <f>B285&amp;E285</f>
        <v>#N/A</v>
      </c>
    </row>
    <row r="286" spans="1:6" x14ac:dyDescent="0.2">
      <c r="A286" s="26"/>
      <c r="B286" s="26" t="e">
        <f>VLOOKUP(A286,Recon!A:B,2,FALSE)</f>
        <v>#N/A</v>
      </c>
      <c r="D286" s="29"/>
      <c r="F286" s="29" t="e">
        <f>B286&amp;E286</f>
        <v>#N/A</v>
      </c>
    </row>
    <row r="287" spans="1:6" x14ac:dyDescent="0.2">
      <c r="A287" s="26"/>
      <c r="B287" s="26" t="e">
        <f>VLOOKUP(A287,Recon!A:B,2,FALSE)</f>
        <v>#N/A</v>
      </c>
      <c r="D287" s="29"/>
      <c r="F287" s="29" t="e">
        <f>B287&amp;E287</f>
        <v>#N/A</v>
      </c>
    </row>
    <row r="288" spans="1:6" x14ac:dyDescent="0.2">
      <c r="A288" s="26"/>
      <c r="B288" s="26" t="e">
        <f>VLOOKUP(A288,Recon!A:B,2,FALSE)</f>
        <v>#N/A</v>
      </c>
      <c r="D288" s="29"/>
      <c r="F288" s="29" t="e">
        <f>B288&amp;E288</f>
        <v>#N/A</v>
      </c>
    </row>
    <row r="289" spans="1:6" x14ac:dyDescent="0.2">
      <c r="A289" s="26"/>
      <c r="B289" s="26" t="e">
        <f>VLOOKUP(A289,Recon!A:B,2,FALSE)</f>
        <v>#N/A</v>
      </c>
      <c r="D289" s="29"/>
      <c r="F289" s="29" t="e">
        <f>B289&amp;E289</f>
        <v>#N/A</v>
      </c>
    </row>
    <row r="290" spans="1:6" x14ac:dyDescent="0.2">
      <c r="A290" s="26"/>
      <c r="B290" s="26" t="e">
        <f>VLOOKUP(A290,Recon!A:B,2,FALSE)</f>
        <v>#N/A</v>
      </c>
      <c r="D290" s="29"/>
      <c r="F290" s="29" t="e">
        <f>B290&amp;E290</f>
        <v>#N/A</v>
      </c>
    </row>
    <row r="291" spans="1:6" x14ac:dyDescent="0.2">
      <c r="A291" s="26"/>
      <c r="B291" s="26" t="e">
        <f>VLOOKUP(A291,Recon!A:B,2,FALSE)</f>
        <v>#N/A</v>
      </c>
      <c r="D291" s="29"/>
      <c r="F291" s="29" t="e">
        <f>B291&amp;E291</f>
        <v>#N/A</v>
      </c>
    </row>
    <row r="292" spans="1:6" x14ac:dyDescent="0.2">
      <c r="A292" s="26"/>
      <c r="B292" s="26" t="e">
        <f>VLOOKUP(A292,Recon!A:B,2,FALSE)</f>
        <v>#N/A</v>
      </c>
      <c r="C292" s="26"/>
      <c r="D292" s="29"/>
      <c r="F292" s="29" t="e">
        <f>B292&amp;E292</f>
        <v>#N/A</v>
      </c>
    </row>
    <row r="293" spans="1:6" x14ac:dyDescent="0.2">
      <c r="A293" s="26"/>
      <c r="B293" s="26" t="e">
        <f>VLOOKUP(A293,Recon!A:B,2,FALSE)</f>
        <v>#N/A</v>
      </c>
      <c r="C293" s="26"/>
      <c r="D293" s="29"/>
      <c r="F293" s="29" t="e">
        <f>B293&amp;E293</f>
        <v>#N/A</v>
      </c>
    </row>
    <row r="294" spans="1:6" x14ac:dyDescent="0.2">
      <c r="A294" s="26"/>
      <c r="B294" s="26" t="e">
        <f>VLOOKUP(A294,Recon!A:B,2,FALSE)</f>
        <v>#N/A</v>
      </c>
      <c r="D294" s="29"/>
      <c r="F294" s="29" t="e">
        <f>B294&amp;E294</f>
        <v>#N/A</v>
      </c>
    </row>
    <row r="295" spans="1:6" x14ac:dyDescent="0.2">
      <c r="A295" s="26"/>
      <c r="B295" s="26" t="e">
        <f>VLOOKUP(A295,Recon!A:B,2,FALSE)</f>
        <v>#N/A</v>
      </c>
      <c r="D295" s="29"/>
      <c r="F295" s="29" t="e">
        <f>B295&amp;E295</f>
        <v>#N/A</v>
      </c>
    </row>
    <row r="296" spans="1:6" x14ac:dyDescent="0.2">
      <c r="A296" s="26"/>
      <c r="B296" s="26" t="e">
        <f>VLOOKUP(A296,Recon!A:B,2,FALSE)</f>
        <v>#N/A</v>
      </c>
      <c r="D296" s="29"/>
      <c r="F296" s="29" t="e">
        <f>B296&amp;E296</f>
        <v>#N/A</v>
      </c>
    </row>
    <row r="297" spans="1:6" x14ac:dyDescent="0.2">
      <c r="A297" s="26"/>
      <c r="B297" s="26" t="e">
        <f>VLOOKUP(A297,Recon!A:B,2,FALSE)</f>
        <v>#N/A</v>
      </c>
      <c r="D297" s="29"/>
      <c r="F297" s="29" t="e">
        <f>B297&amp;E297</f>
        <v>#N/A</v>
      </c>
    </row>
    <row r="298" spans="1:6" x14ac:dyDescent="0.2">
      <c r="A298" s="26"/>
      <c r="B298" s="26" t="e">
        <f>VLOOKUP(A298,Recon!A:B,2,FALSE)</f>
        <v>#N/A</v>
      </c>
      <c r="D298" s="29"/>
      <c r="F298" s="29" t="e">
        <f>B298&amp;E298</f>
        <v>#N/A</v>
      </c>
    </row>
    <row r="299" spans="1:6" x14ac:dyDescent="0.2">
      <c r="A299" s="26"/>
      <c r="B299" s="26" t="e">
        <f>VLOOKUP(A299,Recon!A:B,2,FALSE)</f>
        <v>#N/A</v>
      </c>
      <c r="D299" s="29"/>
      <c r="F299" s="29" t="e">
        <f>B299&amp;E299</f>
        <v>#N/A</v>
      </c>
    </row>
    <row r="300" spans="1:6" x14ac:dyDescent="0.2">
      <c r="A300" s="26"/>
      <c r="B300" s="26" t="e">
        <f>VLOOKUP(A300,Recon!A:B,2,FALSE)</f>
        <v>#N/A</v>
      </c>
      <c r="D300" s="29"/>
      <c r="F300" s="29" t="e">
        <f>B300&amp;E300</f>
        <v>#N/A</v>
      </c>
    </row>
    <row r="301" spans="1:6" x14ac:dyDescent="0.2">
      <c r="A301" s="26"/>
      <c r="B301" s="26" t="e">
        <f>VLOOKUP(A301,Recon!A:B,2,FALSE)</f>
        <v>#N/A</v>
      </c>
      <c r="D301" s="29"/>
      <c r="F301" s="29" t="e">
        <f>B301&amp;E301</f>
        <v>#N/A</v>
      </c>
    </row>
    <row r="302" spans="1:6" x14ac:dyDescent="0.2">
      <c r="A302" s="26"/>
      <c r="B302" s="26" t="e">
        <f>VLOOKUP(A302,Recon!A:B,2,FALSE)</f>
        <v>#N/A</v>
      </c>
      <c r="D302" s="29"/>
      <c r="F302" s="29" t="e">
        <f>B302&amp;E302</f>
        <v>#N/A</v>
      </c>
    </row>
    <row r="303" spans="1:6" x14ac:dyDescent="0.2">
      <c r="A303" s="26"/>
      <c r="B303" s="26" t="e">
        <f>VLOOKUP(A303,Recon!A:B,2,FALSE)</f>
        <v>#N/A</v>
      </c>
      <c r="D303" s="29"/>
      <c r="F303" s="29" t="e">
        <f>B303&amp;E303</f>
        <v>#N/A</v>
      </c>
    </row>
    <row r="304" spans="1:6" x14ac:dyDescent="0.2">
      <c r="A304" s="26"/>
      <c r="B304" s="26" t="e">
        <f>VLOOKUP(A304,Recon!A:B,2,FALSE)</f>
        <v>#N/A</v>
      </c>
      <c r="D304" s="29"/>
      <c r="F304" s="29" t="e">
        <f>B304&amp;E304</f>
        <v>#N/A</v>
      </c>
    </row>
    <row r="305" spans="1:6" x14ac:dyDescent="0.2">
      <c r="A305" s="26"/>
      <c r="B305" s="26" t="e">
        <f>VLOOKUP(A305,Recon!A:B,2,FALSE)</f>
        <v>#N/A</v>
      </c>
      <c r="D305" s="29"/>
      <c r="F305" s="29" t="e">
        <f>B305&amp;E305</f>
        <v>#N/A</v>
      </c>
    </row>
    <row r="306" spans="1:6" x14ac:dyDescent="0.2">
      <c r="A306" s="26"/>
      <c r="B306" s="26" t="e">
        <f>VLOOKUP(A306,Recon!A:B,2,FALSE)</f>
        <v>#N/A</v>
      </c>
      <c r="D306" s="29"/>
      <c r="F306" s="29" t="e">
        <f>B306&amp;E306</f>
        <v>#N/A</v>
      </c>
    </row>
    <row r="307" spans="1:6" x14ac:dyDescent="0.2">
      <c r="A307" s="26"/>
      <c r="B307" s="26" t="e">
        <f>VLOOKUP(A307,Recon!A:B,2,FALSE)</f>
        <v>#N/A</v>
      </c>
      <c r="D307" s="29"/>
      <c r="F307" s="29" t="e">
        <f>B307&amp;E307</f>
        <v>#N/A</v>
      </c>
    </row>
    <row r="308" spans="1:6" x14ac:dyDescent="0.2">
      <c r="A308" s="26"/>
      <c r="B308" s="26" t="e">
        <f>VLOOKUP(A308,Recon!A:B,2,FALSE)</f>
        <v>#N/A</v>
      </c>
      <c r="D308" s="29"/>
      <c r="F308" s="29" t="e">
        <f>B308&amp;E308</f>
        <v>#N/A</v>
      </c>
    </row>
    <row r="309" spans="1:6" x14ac:dyDescent="0.2">
      <c r="A309" s="26"/>
      <c r="B309" s="26" t="e">
        <f>VLOOKUP(A309,Recon!A:B,2,FALSE)</f>
        <v>#N/A</v>
      </c>
      <c r="D309" s="29"/>
      <c r="F309" s="29" t="e">
        <f>B309&amp;E309</f>
        <v>#N/A</v>
      </c>
    </row>
    <row r="310" spans="1:6" x14ac:dyDescent="0.2">
      <c r="A310" s="26"/>
      <c r="B310" s="26" t="e">
        <f>VLOOKUP(A310,Recon!A:B,2,FALSE)</f>
        <v>#N/A</v>
      </c>
      <c r="D310" s="29"/>
      <c r="F310" s="29" t="e">
        <f>B310&amp;E310</f>
        <v>#N/A</v>
      </c>
    </row>
    <row r="311" spans="1:6" x14ac:dyDescent="0.2">
      <c r="A311" s="26"/>
      <c r="B311" s="26" t="e">
        <f>VLOOKUP(A311,Recon!A:B,2,FALSE)</f>
        <v>#N/A</v>
      </c>
      <c r="D311" s="29"/>
      <c r="F311" s="29" t="e">
        <f>B311&amp;E311</f>
        <v>#N/A</v>
      </c>
    </row>
    <row r="312" spans="1:6" x14ac:dyDescent="0.2">
      <c r="A312" s="26"/>
      <c r="B312" s="26" t="e">
        <f>VLOOKUP(A312,Recon!A:B,2,FALSE)</f>
        <v>#N/A</v>
      </c>
      <c r="D312" s="29"/>
      <c r="F312" s="29" t="e">
        <f>B312&amp;E312</f>
        <v>#N/A</v>
      </c>
    </row>
    <row r="313" spans="1:6" x14ac:dyDescent="0.2">
      <c r="A313" s="26"/>
      <c r="B313" s="26" t="e">
        <f>VLOOKUP(A313,Recon!A:B,2,FALSE)</f>
        <v>#N/A</v>
      </c>
      <c r="D313" s="29"/>
      <c r="F313" s="29" t="e">
        <f>B313&amp;E313</f>
        <v>#N/A</v>
      </c>
    </row>
    <row r="314" spans="1:6" x14ac:dyDescent="0.2">
      <c r="A314" s="26"/>
      <c r="B314" s="26" t="e">
        <f>VLOOKUP(A314,Recon!A:B,2,FALSE)</f>
        <v>#N/A</v>
      </c>
      <c r="D314" s="29"/>
      <c r="F314" s="29" t="e">
        <f>B314&amp;E314</f>
        <v>#N/A</v>
      </c>
    </row>
    <row r="315" spans="1:6" x14ac:dyDescent="0.2">
      <c r="A315" s="26"/>
      <c r="B315" s="26" t="e">
        <f>VLOOKUP(A315,Recon!A:B,2,FALSE)</f>
        <v>#N/A</v>
      </c>
      <c r="D315" s="29"/>
      <c r="F315" s="29" t="e">
        <f>B315&amp;E315</f>
        <v>#N/A</v>
      </c>
    </row>
    <row r="316" spans="1:6" x14ac:dyDescent="0.2">
      <c r="A316" s="26"/>
      <c r="B316" s="26" t="e">
        <f>VLOOKUP(A316,Recon!A:B,2,FALSE)</f>
        <v>#N/A</v>
      </c>
      <c r="D316" s="29"/>
      <c r="F316" s="29" t="e">
        <f>B316&amp;E316</f>
        <v>#N/A</v>
      </c>
    </row>
    <row r="317" spans="1:6" x14ac:dyDescent="0.2">
      <c r="A317" s="26"/>
      <c r="B317" s="26" t="e">
        <f>VLOOKUP(A317,Recon!A:B,2,FALSE)</f>
        <v>#N/A</v>
      </c>
      <c r="D317" s="29"/>
      <c r="F317" s="29" t="e">
        <f>B317&amp;E317</f>
        <v>#N/A</v>
      </c>
    </row>
    <row r="318" spans="1:6" x14ac:dyDescent="0.2">
      <c r="A318" s="26"/>
      <c r="B318" s="26" t="e">
        <f>VLOOKUP(A318,Recon!A:B,2,FALSE)</f>
        <v>#N/A</v>
      </c>
      <c r="D318" s="29"/>
      <c r="F318" s="29" t="e">
        <f>B318&amp;E318</f>
        <v>#N/A</v>
      </c>
    </row>
    <row r="319" spans="1:6" x14ac:dyDescent="0.2">
      <c r="A319" s="26"/>
      <c r="B319" s="26" t="e">
        <f>VLOOKUP(A319,Recon!A:B,2,FALSE)</f>
        <v>#N/A</v>
      </c>
      <c r="D319" s="29"/>
      <c r="F319" s="29" t="e">
        <f>B319&amp;E319</f>
        <v>#N/A</v>
      </c>
    </row>
    <row r="320" spans="1:6" x14ac:dyDescent="0.2">
      <c r="A320" s="26"/>
      <c r="B320" s="26" t="e">
        <f>VLOOKUP(A320,Recon!A:B,2,FALSE)</f>
        <v>#N/A</v>
      </c>
      <c r="D320" s="29"/>
      <c r="F320" s="29" t="e">
        <f>B320&amp;E320</f>
        <v>#N/A</v>
      </c>
    </row>
    <row r="321" spans="1:6" x14ac:dyDescent="0.2">
      <c r="A321" s="26"/>
      <c r="B321" s="26" t="e">
        <f>VLOOKUP(A321,Recon!A:B,2,FALSE)</f>
        <v>#N/A</v>
      </c>
      <c r="D321" s="29"/>
      <c r="F321" s="29" t="e">
        <f>B321&amp;E321</f>
        <v>#N/A</v>
      </c>
    </row>
    <row r="322" spans="1:6" x14ac:dyDescent="0.2">
      <c r="A322" s="26"/>
      <c r="B322" s="26" t="e">
        <f>VLOOKUP(A322,Recon!A:B,2,FALSE)</f>
        <v>#N/A</v>
      </c>
      <c r="D322" s="29"/>
      <c r="F322" s="29" t="e">
        <f>B322&amp;E322</f>
        <v>#N/A</v>
      </c>
    </row>
    <row r="323" spans="1:6" x14ac:dyDescent="0.2">
      <c r="A323" s="26"/>
      <c r="B323" s="26" t="e">
        <f>VLOOKUP(A323,Recon!A:B,2,FALSE)</f>
        <v>#N/A</v>
      </c>
      <c r="D323" s="29"/>
      <c r="F323" s="29" t="e">
        <f>B323&amp;E323</f>
        <v>#N/A</v>
      </c>
    </row>
    <row r="324" spans="1:6" x14ac:dyDescent="0.2">
      <c r="A324" s="26"/>
      <c r="B324" s="26" t="e">
        <f>VLOOKUP(A324,Recon!A:B,2,FALSE)</f>
        <v>#N/A</v>
      </c>
      <c r="D324" s="29"/>
      <c r="F324" s="29" t="e">
        <f>B324&amp;E324</f>
        <v>#N/A</v>
      </c>
    </row>
    <row r="325" spans="1:6" x14ac:dyDescent="0.2">
      <c r="A325" s="26"/>
      <c r="B325" s="26" t="e">
        <f>VLOOKUP(A325,Recon!A:B,2,FALSE)</f>
        <v>#N/A</v>
      </c>
      <c r="D325" s="29"/>
      <c r="F325" s="29" t="e">
        <f>B325&amp;E325</f>
        <v>#N/A</v>
      </c>
    </row>
    <row r="326" spans="1:6" x14ac:dyDescent="0.2">
      <c r="A326" s="26"/>
      <c r="B326" s="26" t="e">
        <f>VLOOKUP(A326,Recon!A:B,2,FALSE)</f>
        <v>#N/A</v>
      </c>
      <c r="D326" s="29"/>
      <c r="F326" s="29" t="e">
        <f>B326&amp;E326</f>
        <v>#N/A</v>
      </c>
    </row>
    <row r="327" spans="1:6" x14ac:dyDescent="0.2">
      <c r="A327" s="26"/>
      <c r="B327" s="26" t="e">
        <f>VLOOKUP(A327,Recon!A:B,2,FALSE)</f>
        <v>#N/A</v>
      </c>
      <c r="D327" s="29"/>
      <c r="F327" s="29" t="e">
        <f>B327&amp;E327</f>
        <v>#N/A</v>
      </c>
    </row>
    <row r="328" spans="1:6" x14ac:dyDescent="0.2">
      <c r="A328" s="26"/>
      <c r="B328" s="26" t="e">
        <f>VLOOKUP(A328,Recon!A:B,2,FALSE)</f>
        <v>#N/A</v>
      </c>
      <c r="D328" s="29"/>
      <c r="F328" s="29" t="e">
        <f>B328&amp;E328</f>
        <v>#N/A</v>
      </c>
    </row>
    <row r="329" spans="1:6" x14ac:dyDescent="0.2">
      <c r="A329" s="26"/>
      <c r="B329" s="26" t="e">
        <f>VLOOKUP(A329,Recon!A:B,2,FALSE)</f>
        <v>#N/A</v>
      </c>
      <c r="D329" s="29"/>
      <c r="F329" s="29" t="e">
        <f>B329&amp;E329</f>
        <v>#N/A</v>
      </c>
    </row>
    <row r="330" spans="1:6" x14ac:dyDescent="0.2">
      <c r="A330" s="26"/>
      <c r="B330" s="26" t="e">
        <f>VLOOKUP(A330,Recon!A:B,2,FALSE)</f>
        <v>#N/A</v>
      </c>
      <c r="D330" s="29"/>
      <c r="F330" s="29" t="e">
        <f>B330&amp;E330</f>
        <v>#N/A</v>
      </c>
    </row>
    <row r="331" spans="1:6" x14ac:dyDescent="0.2">
      <c r="A331" s="26"/>
      <c r="B331" s="26" t="e">
        <f>VLOOKUP(A331,Recon!A:B,2,FALSE)</f>
        <v>#N/A</v>
      </c>
      <c r="D331" s="29"/>
      <c r="F331" s="29" t="e">
        <f>B331&amp;E331</f>
        <v>#N/A</v>
      </c>
    </row>
    <row r="332" spans="1:6" x14ac:dyDescent="0.2">
      <c r="A332" s="26"/>
      <c r="B332" s="26" t="e">
        <f>VLOOKUP(A332,Recon!A:B,2,FALSE)</f>
        <v>#N/A</v>
      </c>
      <c r="D332" s="29"/>
      <c r="F332" s="29" t="e">
        <f>B332&amp;E332</f>
        <v>#N/A</v>
      </c>
    </row>
    <row r="333" spans="1:6" x14ac:dyDescent="0.2">
      <c r="A333" s="26"/>
      <c r="B333" s="26" t="e">
        <f>VLOOKUP(A333,Recon!A:B,2,FALSE)</f>
        <v>#N/A</v>
      </c>
      <c r="D333" s="29"/>
      <c r="F333" s="29" t="e">
        <f>B333&amp;E333</f>
        <v>#N/A</v>
      </c>
    </row>
    <row r="334" spans="1:6" x14ac:dyDescent="0.2">
      <c r="A334" s="26"/>
      <c r="B334" s="26" t="e">
        <f>VLOOKUP(A334,Recon!A:B,2,FALSE)</f>
        <v>#N/A</v>
      </c>
      <c r="D334" s="29"/>
      <c r="F334" s="29" t="e">
        <f>B334&amp;E334</f>
        <v>#N/A</v>
      </c>
    </row>
    <row r="335" spans="1:6" x14ac:dyDescent="0.2">
      <c r="A335" s="26"/>
      <c r="B335" s="26" t="e">
        <f>VLOOKUP(A335,Recon!A:B,2,FALSE)</f>
        <v>#N/A</v>
      </c>
      <c r="D335" s="29"/>
      <c r="F335" s="29" t="e">
        <f>B335&amp;E335</f>
        <v>#N/A</v>
      </c>
    </row>
    <row r="336" spans="1:6" x14ac:dyDescent="0.2">
      <c r="A336" s="26"/>
      <c r="B336" s="26" t="e">
        <f>VLOOKUP(A336,Recon!A:B,2,FALSE)</f>
        <v>#N/A</v>
      </c>
      <c r="D336" s="29"/>
      <c r="F336" s="29" t="e">
        <f>B336&amp;E336</f>
        <v>#N/A</v>
      </c>
    </row>
    <row r="337" spans="1:6" x14ac:dyDescent="0.2">
      <c r="A337" s="26"/>
      <c r="B337" s="26" t="e">
        <f>VLOOKUP(A337,Recon!A:B,2,FALSE)</f>
        <v>#N/A</v>
      </c>
      <c r="D337" s="29"/>
      <c r="F337" s="29" t="e">
        <f>B337&amp;E337</f>
        <v>#N/A</v>
      </c>
    </row>
    <row r="338" spans="1:6" x14ac:dyDescent="0.2">
      <c r="A338" s="26"/>
      <c r="B338" s="26" t="e">
        <f>VLOOKUP(A338,Recon!A:B,2,FALSE)</f>
        <v>#N/A</v>
      </c>
      <c r="D338" s="29"/>
      <c r="F338" s="29" t="e">
        <f>B338&amp;E338</f>
        <v>#N/A</v>
      </c>
    </row>
    <row r="339" spans="1:6" x14ac:dyDescent="0.2">
      <c r="A339" s="26"/>
      <c r="B339" s="26" t="e">
        <f>VLOOKUP(A339,Recon!A:B,2,FALSE)</f>
        <v>#N/A</v>
      </c>
      <c r="D339" s="29"/>
      <c r="F339" s="29" t="e">
        <f>B339&amp;E339</f>
        <v>#N/A</v>
      </c>
    </row>
    <row r="340" spans="1:6" x14ac:dyDescent="0.2">
      <c r="A340" s="26"/>
      <c r="B340" s="26" t="e">
        <f>VLOOKUP(A340,Recon!A:B,2,FALSE)</f>
        <v>#N/A</v>
      </c>
      <c r="D340" s="29"/>
      <c r="F340" s="29" t="e">
        <f>B340&amp;E340</f>
        <v>#N/A</v>
      </c>
    </row>
    <row r="341" spans="1:6" x14ac:dyDescent="0.2">
      <c r="A341" s="26"/>
      <c r="B341" s="26" t="e">
        <f>VLOOKUP(A341,Recon!A:B,2,FALSE)</f>
        <v>#N/A</v>
      </c>
      <c r="D341" s="29"/>
      <c r="F341" s="29" t="e">
        <f>B341&amp;E341</f>
        <v>#N/A</v>
      </c>
    </row>
    <row r="342" spans="1:6" x14ac:dyDescent="0.2">
      <c r="A342" s="26"/>
      <c r="B342" s="26" t="e">
        <f>VLOOKUP(A342,Recon!A:B,2,FALSE)</f>
        <v>#N/A</v>
      </c>
      <c r="D342" s="29"/>
      <c r="F342" s="29" t="e">
        <f>B342&amp;E342</f>
        <v>#N/A</v>
      </c>
    </row>
    <row r="343" spans="1:6" x14ac:dyDescent="0.2">
      <c r="A343" s="26"/>
      <c r="B343" s="26" t="e">
        <f>VLOOKUP(A343,Recon!A:B,2,FALSE)</f>
        <v>#N/A</v>
      </c>
      <c r="D343" s="29"/>
      <c r="F343" s="29" t="e">
        <f>B343&amp;E343</f>
        <v>#N/A</v>
      </c>
    </row>
    <row r="344" spans="1:6" x14ac:dyDescent="0.2">
      <c r="A344" s="26"/>
      <c r="B344" s="26" t="e">
        <f>VLOOKUP(A344,Recon!A:B,2,FALSE)</f>
        <v>#N/A</v>
      </c>
      <c r="D344" s="29"/>
      <c r="F344" s="29" t="e">
        <f>B344&amp;E344</f>
        <v>#N/A</v>
      </c>
    </row>
    <row r="345" spans="1:6" x14ac:dyDescent="0.2">
      <c r="A345" s="26"/>
      <c r="B345" s="26" t="e">
        <f>VLOOKUP(A345,Recon!A:B,2,FALSE)</f>
        <v>#N/A</v>
      </c>
      <c r="D345" s="29"/>
      <c r="F345" s="29" t="e">
        <f>B345&amp;E345</f>
        <v>#N/A</v>
      </c>
    </row>
    <row r="346" spans="1:6" x14ac:dyDescent="0.2">
      <c r="A346" s="26"/>
      <c r="B346" s="26" t="e">
        <f>VLOOKUP(A346,Recon!A:B,2,FALSE)</f>
        <v>#N/A</v>
      </c>
      <c r="D346" s="29"/>
      <c r="F346" s="29" t="e">
        <f>B346&amp;E346</f>
        <v>#N/A</v>
      </c>
    </row>
    <row r="347" spans="1:6" x14ac:dyDescent="0.2">
      <c r="A347" s="26"/>
      <c r="B347" s="26" t="e">
        <f>VLOOKUP(A347,Recon!A:B,2,FALSE)</f>
        <v>#N/A</v>
      </c>
      <c r="D347" s="29"/>
      <c r="F347" s="29" t="e">
        <f>B347&amp;E347</f>
        <v>#N/A</v>
      </c>
    </row>
    <row r="348" spans="1:6" x14ac:dyDescent="0.2">
      <c r="A348" s="26"/>
      <c r="B348" s="26" t="e">
        <f>VLOOKUP(A348,Recon!A:B,2,FALSE)</f>
        <v>#N/A</v>
      </c>
      <c r="D348" s="29"/>
      <c r="F348" s="29" t="e">
        <f>B348&amp;E348</f>
        <v>#N/A</v>
      </c>
    </row>
    <row r="349" spans="1:6" x14ac:dyDescent="0.2">
      <c r="A349" s="26"/>
      <c r="B349" s="26" t="e">
        <f>VLOOKUP(A349,Recon!A:B,2,FALSE)</f>
        <v>#N/A</v>
      </c>
      <c r="D349" s="29"/>
      <c r="F349" s="29" t="e">
        <f>B349&amp;E349</f>
        <v>#N/A</v>
      </c>
    </row>
    <row r="350" spans="1:6" x14ac:dyDescent="0.2">
      <c r="A350" s="26"/>
      <c r="B350" s="26" t="e">
        <f>VLOOKUP(A350,Recon!A:B,2,FALSE)</f>
        <v>#N/A</v>
      </c>
      <c r="D350" s="29"/>
      <c r="F350" s="29" t="e">
        <f>B350&amp;E350</f>
        <v>#N/A</v>
      </c>
    </row>
    <row r="351" spans="1:6" x14ac:dyDescent="0.2">
      <c r="A351" s="26"/>
      <c r="B351" s="26" t="e">
        <f>VLOOKUP(A351,Recon!A:B,2,FALSE)</f>
        <v>#N/A</v>
      </c>
      <c r="D351" s="29"/>
      <c r="F351" s="29" t="e">
        <f>B351&amp;E351</f>
        <v>#N/A</v>
      </c>
    </row>
    <row r="352" spans="1:6" x14ac:dyDescent="0.2">
      <c r="A352" s="26"/>
      <c r="B352" s="26" t="e">
        <f>VLOOKUP(A352,Recon!A:B,2,FALSE)</f>
        <v>#N/A</v>
      </c>
      <c r="D352" s="29"/>
      <c r="F352" s="29" t="e">
        <f>B352&amp;E352</f>
        <v>#N/A</v>
      </c>
    </row>
    <row r="353" spans="1:6" x14ac:dyDescent="0.2">
      <c r="A353" s="26"/>
      <c r="B353" s="26" t="e">
        <f>VLOOKUP(A353,Recon!A:B,2,FALSE)</f>
        <v>#N/A</v>
      </c>
      <c r="D353" s="29"/>
      <c r="F353" s="29" t="e">
        <f>B353&amp;E353</f>
        <v>#N/A</v>
      </c>
    </row>
    <row r="354" spans="1:6" x14ac:dyDescent="0.2">
      <c r="A354" s="26"/>
      <c r="B354" s="26" t="e">
        <f>VLOOKUP(A354,Recon!A:B,2,FALSE)</f>
        <v>#N/A</v>
      </c>
      <c r="D354" s="29"/>
      <c r="F354" s="29" t="e">
        <f>B354&amp;E354</f>
        <v>#N/A</v>
      </c>
    </row>
    <row r="355" spans="1:6" x14ac:dyDescent="0.2">
      <c r="A355" s="26"/>
      <c r="B355" s="26" t="e">
        <f>VLOOKUP(A355,Recon!A:B,2,FALSE)</f>
        <v>#N/A</v>
      </c>
      <c r="D355" s="29"/>
      <c r="F355" s="29" t="e">
        <f>B355&amp;E355</f>
        <v>#N/A</v>
      </c>
    </row>
    <row r="356" spans="1:6" x14ac:dyDescent="0.2">
      <c r="A356" s="26"/>
      <c r="B356" s="26" t="e">
        <f>VLOOKUP(A356,Recon!A:B,2,FALSE)</f>
        <v>#N/A</v>
      </c>
      <c r="D356" s="29"/>
      <c r="F356" s="29" t="e">
        <f>B356&amp;E356</f>
        <v>#N/A</v>
      </c>
    </row>
    <row r="357" spans="1:6" x14ac:dyDescent="0.2">
      <c r="A357" s="26"/>
      <c r="B357" s="26" t="e">
        <f>VLOOKUP(A357,Recon!A:B,2,FALSE)</f>
        <v>#N/A</v>
      </c>
      <c r="D357" s="29"/>
      <c r="F357" s="29" t="e">
        <f>B357&amp;E357</f>
        <v>#N/A</v>
      </c>
    </row>
    <row r="358" spans="1:6" x14ac:dyDescent="0.2">
      <c r="A358" s="26"/>
      <c r="B358" s="26" t="e">
        <f>VLOOKUP(A358,Recon!A:B,2,FALSE)</f>
        <v>#N/A</v>
      </c>
      <c r="D358" s="29"/>
      <c r="F358" s="29" t="e">
        <f>B358&amp;E358</f>
        <v>#N/A</v>
      </c>
    </row>
    <row r="359" spans="1:6" x14ac:dyDescent="0.2">
      <c r="A359" s="26"/>
      <c r="B359" s="26" t="e">
        <f>VLOOKUP(A359,Recon!A:B,2,FALSE)</f>
        <v>#N/A</v>
      </c>
      <c r="D359" s="29"/>
      <c r="F359" s="29" t="e">
        <f>B359&amp;E359</f>
        <v>#N/A</v>
      </c>
    </row>
    <row r="360" spans="1:6" x14ac:dyDescent="0.2">
      <c r="A360" s="26"/>
      <c r="B360" s="26" t="e">
        <f>VLOOKUP(A360,Recon!A:B,2,FALSE)</f>
        <v>#N/A</v>
      </c>
      <c r="D360" s="29"/>
      <c r="F360" s="29" t="e">
        <f>B360&amp;E360</f>
        <v>#N/A</v>
      </c>
    </row>
    <row r="361" spans="1:6" x14ac:dyDescent="0.2">
      <c r="A361" s="26"/>
      <c r="B361" s="26" t="e">
        <f>VLOOKUP(A361,Recon!A:B,2,FALSE)</f>
        <v>#N/A</v>
      </c>
      <c r="D361" s="29"/>
      <c r="F361" s="29" t="e">
        <f>B361&amp;E361</f>
        <v>#N/A</v>
      </c>
    </row>
    <row r="362" spans="1:6" x14ac:dyDescent="0.2">
      <c r="A362" s="26"/>
      <c r="B362" s="26" t="e">
        <f>VLOOKUP(A362,Recon!A:B,2,FALSE)</f>
        <v>#N/A</v>
      </c>
      <c r="D362" s="29"/>
      <c r="F362" s="29" t="e">
        <f>B362&amp;E362</f>
        <v>#N/A</v>
      </c>
    </row>
    <row r="363" spans="1:6" x14ac:dyDescent="0.2">
      <c r="A363" s="26"/>
      <c r="B363" s="26" t="e">
        <f>VLOOKUP(A363,Recon!A:B,2,FALSE)</f>
        <v>#N/A</v>
      </c>
      <c r="D363" s="29"/>
      <c r="F363" s="29" t="e">
        <f>B363&amp;E363</f>
        <v>#N/A</v>
      </c>
    </row>
    <row r="364" spans="1:6" x14ac:dyDescent="0.2">
      <c r="A364" s="26"/>
      <c r="B364" s="26" t="e">
        <f>VLOOKUP(A364,Recon!A:B,2,FALSE)</f>
        <v>#N/A</v>
      </c>
      <c r="D364" s="29"/>
      <c r="F364" s="29" t="e">
        <f>B364&amp;E364</f>
        <v>#N/A</v>
      </c>
    </row>
    <row r="365" spans="1:6" x14ac:dyDescent="0.2">
      <c r="A365" s="26"/>
      <c r="B365" s="26" t="e">
        <f>VLOOKUP(A365,Recon!A:B,2,FALSE)</f>
        <v>#N/A</v>
      </c>
      <c r="D365" s="29"/>
      <c r="F365" s="29" t="e">
        <f>B365&amp;E365</f>
        <v>#N/A</v>
      </c>
    </row>
    <row r="366" spans="1:6" x14ac:dyDescent="0.2">
      <c r="A366" s="26"/>
      <c r="B366" s="26" t="e">
        <f>VLOOKUP(A366,Recon!A:B,2,FALSE)</f>
        <v>#N/A</v>
      </c>
      <c r="D366" s="29"/>
      <c r="F366" s="29" t="e">
        <f>B366&amp;E366</f>
        <v>#N/A</v>
      </c>
    </row>
    <row r="367" spans="1:6" x14ac:dyDescent="0.2">
      <c r="A367" s="26"/>
      <c r="B367" s="26" t="e">
        <f>VLOOKUP(A367,Recon!A:B,2,FALSE)</f>
        <v>#N/A</v>
      </c>
      <c r="D367" s="29"/>
      <c r="F367" s="29" t="e">
        <f>B367&amp;E367</f>
        <v>#N/A</v>
      </c>
    </row>
    <row r="368" spans="1:6" x14ac:dyDescent="0.2">
      <c r="A368" s="26"/>
      <c r="B368" s="26" t="e">
        <f>VLOOKUP(A368,Recon!A:B,2,FALSE)</f>
        <v>#N/A</v>
      </c>
      <c r="D368" s="29"/>
      <c r="F368" s="29" t="e">
        <f>B368&amp;E368</f>
        <v>#N/A</v>
      </c>
    </row>
    <row r="369" spans="1:6" x14ac:dyDescent="0.2">
      <c r="A369" s="26"/>
      <c r="B369" s="26" t="e">
        <f>VLOOKUP(A369,Recon!A:B,2,FALSE)</f>
        <v>#N/A</v>
      </c>
      <c r="D369" s="29"/>
      <c r="F369" s="29" t="e">
        <f>B369&amp;E369</f>
        <v>#N/A</v>
      </c>
    </row>
    <row r="370" spans="1:6" x14ac:dyDescent="0.2">
      <c r="A370" s="26"/>
      <c r="B370" s="26" t="e">
        <f>VLOOKUP(A370,Recon!A:B,2,FALSE)</f>
        <v>#N/A</v>
      </c>
      <c r="D370" s="29"/>
      <c r="F370" s="29" t="e">
        <f>B370&amp;E370</f>
        <v>#N/A</v>
      </c>
    </row>
    <row r="371" spans="1:6" x14ac:dyDescent="0.2">
      <c r="A371" s="26"/>
      <c r="B371" s="26" t="e">
        <f>VLOOKUP(A371,Recon!A:B,2,FALSE)</f>
        <v>#N/A</v>
      </c>
      <c r="D371" s="29"/>
      <c r="F371" s="29" t="e">
        <f>B371&amp;E371</f>
        <v>#N/A</v>
      </c>
    </row>
    <row r="372" spans="1:6" x14ac:dyDescent="0.2">
      <c r="A372" s="26"/>
      <c r="B372" s="26" t="e">
        <f>VLOOKUP(A372,Recon!A:B,2,FALSE)</f>
        <v>#N/A</v>
      </c>
      <c r="D372" s="29"/>
      <c r="F372" s="29" t="e">
        <f>B372&amp;E372</f>
        <v>#N/A</v>
      </c>
    </row>
    <row r="373" spans="1:6" x14ac:dyDescent="0.2">
      <c r="A373" s="26"/>
      <c r="B373" s="26" t="e">
        <f>VLOOKUP(A373,Recon!A:B,2,FALSE)</f>
        <v>#N/A</v>
      </c>
      <c r="D373" s="29"/>
      <c r="F373" s="29" t="e">
        <f>B373&amp;E373</f>
        <v>#N/A</v>
      </c>
    </row>
    <row r="374" spans="1:6" x14ac:dyDescent="0.2">
      <c r="A374" s="26"/>
      <c r="B374" s="26" t="e">
        <f>VLOOKUP(A374,Recon!A:B,2,FALSE)</f>
        <v>#N/A</v>
      </c>
      <c r="D374" s="29"/>
      <c r="F374" s="29" t="e">
        <f>B374&amp;E374</f>
        <v>#N/A</v>
      </c>
    </row>
    <row r="375" spans="1:6" x14ac:dyDescent="0.2">
      <c r="A375" s="26"/>
      <c r="B375" s="26" t="e">
        <f>VLOOKUP(A375,Recon!A:B,2,FALSE)</f>
        <v>#N/A</v>
      </c>
      <c r="D375" s="29"/>
      <c r="F375" s="29" t="e">
        <f>B375&amp;E375</f>
        <v>#N/A</v>
      </c>
    </row>
    <row r="376" spans="1:6" x14ac:dyDescent="0.2">
      <c r="A376" s="26"/>
      <c r="B376" s="26" t="e">
        <f>VLOOKUP(A376,Recon!A:B,2,FALSE)</f>
        <v>#N/A</v>
      </c>
      <c r="D376" s="29"/>
      <c r="F376" s="29" t="e">
        <f>B376&amp;E376</f>
        <v>#N/A</v>
      </c>
    </row>
    <row r="377" spans="1:6" x14ac:dyDescent="0.2">
      <c r="A377" s="26"/>
      <c r="B377" s="26" t="e">
        <f>VLOOKUP(A377,Recon!A:B,2,FALSE)</f>
        <v>#N/A</v>
      </c>
      <c r="D377" s="29"/>
      <c r="F377" s="29" t="e">
        <f>B377&amp;E377</f>
        <v>#N/A</v>
      </c>
    </row>
    <row r="378" spans="1:6" x14ac:dyDescent="0.2">
      <c r="A378" s="26"/>
      <c r="B378" s="26" t="e">
        <f>VLOOKUP(A378,Recon!A:B,2,FALSE)</f>
        <v>#N/A</v>
      </c>
      <c r="D378" s="29"/>
      <c r="F378" s="29" t="e">
        <f>B378&amp;E378</f>
        <v>#N/A</v>
      </c>
    </row>
    <row r="379" spans="1:6" x14ac:dyDescent="0.2">
      <c r="A379" s="26"/>
      <c r="B379" s="26" t="e">
        <f>VLOOKUP(A379,Recon!A:B,2,FALSE)</f>
        <v>#N/A</v>
      </c>
      <c r="D379" s="29"/>
      <c r="F379" s="29" t="e">
        <f>B379&amp;E379</f>
        <v>#N/A</v>
      </c>
    </row>
    <row r="380" spans="1:6" x14ac:dyDescent="0.2">
      <c r="A380" s="26"/>
      <c r="B380" s="26" t="e">
        <f>VLOOKUP(A380,Recon!A:B,2,FALSE)</f>
        <v>#N/A</v>
      </c>
      <c r="D380" s="29"/>
      <c r="F380" s="29" t="e">
        <f>B380&amp;E380</f>
        <v>#N/A</v>
      </c>
    </row>
    <row r="381" spans="1:6" x14ac:dyDescent="0.2">
      <c r="A381" s="26"/>
      <c r="B381" s="26" t="e">
        <f>VLOOKUP(A381,Recon!A:B,2,FALSE)</f>
        <v>#N/A</v>
      </c>
      <c r="D381" s="29"/>
      <c r="F381" s="29" t="e">
        <f>B381&amp;E381</f>
        <v>#N/A</v>
      </c>
    </row>
    <row r="382" spans="1:6" x14ac:dyDescent="0.2">
      <c r="A382" s="26"/>
      <c r="B382" s="26" t="e">
        <f>VLOOKUP(A382,Recon!A:B,2,FALSE)</f>
        <v>#N/A</v>
      </c>
      <c r="D382" s="29"/>
      <c r="F382" s="29" t="e">
        <f>B382&amp;E382</f>
        <v>#N/A</v>
      </c>
    </row>
    <row r="383" spans="1:6" x14ac:dyDescent="0.2">
      <c r="A383" s="26"/>
      <c r="B383" s="26" t="e">
        <f>VLOOKUP(A383,Recon!A:B,2,FALSE)</f>
        <v>#N/A</v>
      </c>
      <c r="D383" s="29"/>
      <c r="F383" s="29" t="e">
        <f>B383&amp;E383</f>
        <v>#N/A</v>
      </c>
    </row>
    <row r="384" spans="1:6" x14ac:dyDescent="0.2">
      <c r="A384" s="26"/>
      <c r="B384" s="26" t="e">
        <f>VLOOKUP(A384,Recon!A:B,2,FALSE)</f>
        <v>#N/A</v>
      </c>
      <c r="D384" s="29"/>
      <c r="F384" s="29" t="e">
        <f>B384&amp;E384</f>
        <v>#N/A</v>
      </c>
    </row>
    <row r="385" spans="1:6" x14ac:dyDescent="0.2">
      <c r="A385" s="26"/>
      <c r="B385" s="26" t="e">
        <f>VLOOKUP(A385,Recon!A:B,2,FALSE)</f>
        <v>#N/A</v>
      </c>
      <c r="D385" s="29"/>
      <c r="F385" s="29" t="e">
        <f>B385&amp;E385</f>
        <v>#N/A</v>
      </c>
    </row>
    <row r="386" spans="1:6" x14ac:dyDescent="0.2">
      <c r="A386" s="26"/>
      <c r="B386" s="26" t="e">
        <f>VLOOKUP(A386,Recon!A:B,2,FALSE)</f>
        <v>#N/A</v>
      </c>
      <c r="D386" s="29"/>
      <c r="F386" s="29" t="e">
        <f>B386&amp;E386</f>
        <v>#N/A</v>
      </c>
    </row>
    <row r="387" spans="1:6" x14ac:dyDescent="0.2">
      <c r="A387" s="26"/>
      <c r="B387" s="26" t="e">
        <f>VLOOKUP(A387,Recon!A:B,2,FALSE)</f>
        <v>#N/A</v>
      </c>
      <c r="D387" s="29"/>
      <c r="F387" s="29" t="e">
        <f>B387&amp;E387</f>
        <v>#N/A</v>
      </c>
    </row>
    <row r="388" spans="1:6" x14ac:dyDescent="0.2">
      <c r="A388" s="26"/>
      <c r="B388" s="26" t="e">
        <f>VLOOKUP(A388,Recon!A:B,2,FALSE)</f>
        <v>#N/A</v>
      </c>
      <c r="D388" s="29"/>
      <c r="F388" s="29" t="e">
        <f>B388&amp;E388</f>
        <v>#N/A</v>
      </c>
    </row>
    <row r="389" spans="1:6" x14ac:dyDescent="0.2">
      <c r="A389" s="26"/>
      <c r="B389" s="26" t="e">
        <f>VLOOKUP(A389,Recon!A:B,2,FALSE)</f>
        <v>#N/A</v>
      </c>
      <c r="D389" s="29"/>
      <c r="F389" s="29" t="e">
        <f>B389&amp;E389</f>
        <v>#N/A</v>
      </c>
    </row>
    <row r="390" spans="1:6" x14ac:dyDescent="0.2">
      <c r="A390" s="26"/>
      <c r="B390" s="26" t="e">
        <f>VLOOKUP(A390,Recon!A:B,2,FALSE)</f>
        <v>#N/A</v>
      </c>
      <c r="D390" s="29"/>
      <c r="F390" s="29" t="e">
        <f>B390&amp;E390</f>
        <v>#N/A</v>
      </c>
    </row>
    <row r="391" spans="1:6" x14ac:dyDescent="0.2">
      <c r="A391" s="26"/>
      <c r="B391" s="26" t="e">
        <f>VLOOKUP(A391,Recon!A:B,2,FALSE)</f>
        <v>#N/A</v>
      </c>
      <c r="D391" s="29"/>
      <c r="F391" s="29" t="e">
        <f>B391&amp;E391</f>
        <v>#N/A</v>
      </c>
    </row>
    <row r="392" spans="1:6" x14ac:dyDescent="0.2">
      <c r="A392" s="26"/>
      <c r="B392" s="26" t="e">
        <f>VLOOKUP(A392,Recon!A:B,2,FALSE)</f>
        <v>#N/A</v>
      </c>
      <c r="D392" s="29"/>
      <c r="F392" s="29" t="e">
        <f>B392&amp;E392</f>
        <v>#N/A</v>
      </c>
    </row>
    <row r="393" spans="1:6" x14ac:dyDescent="0.2">
      <c r="A393" s="26"/>
      <c r="B393" s="26" t="e">
        <f>VLOOKUP(A393,Recon!A:B,2,FALSE)</f>
        <v>#N/A</v>
      </c>
      <c r="D393" s="29"/>
      <c r="F393" s="29" t="e">
        <f>B393&amp;E393</f>
        <v>#N/A</v>
      </c>
    </row>
    <row r="394" spans="1:6" x14ac:dyDescent="0.2">
      <c r="A394" s="26"/>
      <c r="B394" s="26" t="e">
        <f>VLOOKUP(A394,Recon!A:B,2,FALSE)</f>
        <v>#N/A</v>
      </c>
      <c r="D394" s="29"/>
      <c r="F394" s="29" t="e">
        <f>B394&amp;E394</f>
        <v>#N/A</v>
      </c>
    </row>
    <row r="395" spans="1:6" x14ac:dyDescent="0.2">
      <c r="A395" s="26"/>
      <c r="B395" s="26" t="e">
        <f>VLOOKUP(A395,Recon!A:B,2,FALSE)</f>
        <v>#N/A</v>
      </c>
      <c r="D395" s="29"/>
      <c r="F395" s="29" t="e">
        <f>B395&amp;E395</f>
        <v>#N/A</v>
      </c>
    </row>
    <row r="396" spans="1:6" x14ac:dyDescent="0.2">
      <c r="A396" s="26"/>
      <c r="B396" s="26" t="e">
        <f>VLOOKUP(A396,Recon!A:B,2,FALSE)</f>
        <v>#N/A</v>
      </c>
      <c r="D396" s="29"/>
      <c r="F396" s="29" t="e">
        <f>B396&amp;E396</f>
        <v>#N/A</v>
      </c>
    </row>
    <row r="397" spans="1:6" x14ac:dyDescent="0.2">
      <c r="A397" s="26"/>
      <c r="B397" s="26" t="e">
        <f>VLOOKUP(A397,Recon!A:B,2,FALSE)</f>
        <v>#N/A</v>
      </c>
      <c r="D397" s="29"/>
      <c r="F397" s="29" t="e">
        <f>B397&amp;E397</f>
        <v>#N/A</v>
      </c>
    </row>
    <row r="398" spans="1:6" x14ac:dyDescent="0.2">
      <c r="A398" s="26"/>
      <c r="B398" s="26" t="e">
        <f>VLOOKUP(A398,Recon!A:B,2,FALSE)</f>
        <v>#N/A</v>
      </c>
      <c r="D398" s="29"/>
      <c r="F398" s="29" t="e">
        <f>B398&amp;E398</f>
        <v>#N/A</v>
      </c>
    </row>
    <row r="399" spans="1:6" x14ac:dyDescent="0.2">
      <c r="A399" s="26"/>
      <c r="B399" s="26" t="e">
        <f>VLOOKUP(A399,Recon!A:B,2,FALSE)</f>
        <v>#N/A</v>
      </c>
      <c r="D399" s="29"/>
      <c r="F399" s="29" t="e">
        <f>B399&amp;E399</f>
        <v>#N/A</v>
      </c>
    </row>
    <row r="400" spans="1:6" x14ac:dyDescent="0.2">
      <c r="A400" s="26"/>
      <c r="B400" s="26" t="e">
        <f>VLOOKUP(A400,Recon!A:B,2,FALSE)</f>
        <v>#N/A</v>
      </c>
      <c r="D400" s="29"/>
      <c r="F400" s="29" t="e">
        <f>B400&amp;E400</f>
        <v>#N/A</v>
      </c>
    </row>
    <row r="401" spans="1:6" x14ac:dyDescent="0.2">
      <c r="A401" s="26"/>
      <c r="B401" s="26" t="e">
        <f>VLOOKUP(A401,Recon!A:B,2,FALSE)</f>
        <v>#N/A</v>
      </c>
      <c r="D401" s="29"/>
      <c r="F401" s="29" t="e">
        <f>B401&amp;E401</f>
        <v>#N/A</v>
      </c>
    </row>
    <row r="402" spans="1:6" x14ac:dyDescent="0.2">
      <c r="A402" s="26"/>
      <c r="B402" s="26" t="e">
        <f>VLOOKUP(A402,Recon!A:B,2,FALSE)</f>
        <v>#N/A</v>
      </c>
      <c r="D402" s="29"/>
      <c r="F402" s="29" t="e">
        <f>B402&amp;E402</f>
        <v>#N/A</v>
      </c>
    </row>
    <row r="403" spans="1:6" x14ac:dyDescent="0.2">
      <c r="A403" s="26"/>
      <c r="B403" s="26" t="e">
        <f>VLOOKUP(A403,Recon!A:B,2,FALSE)</f>
        <v>#N/A</v>
      </c>
      <c r="D403" s="29"/>
      <c r="F403" s="29" t="e">
        <f>B403&amp;E403</f>
        <v>#N/A</v>
      </c>
    </row>
    <row r="404" spans="1:6" x14ac:dyDescent="0.2">
      <c r="A404" s="26"/>
      <c r="B404" s="26" t="e">
        <f>VLOOKUP(A404,Recon!A:B,2,FALSE)</f>
        <v>#N/A</v>
      </c>
      <c r="D404" s="29"/>
      <c r="F404" s="29" t="e">
        <f>B404&amp;E404</f>
        <v>#N/A</v>
      </c>
    </row>
    <row r="405" spans="1:6" x14ac:dyDescent="0.2">
      <c r="A405" s="26"/>
      <c r="B405" s="26" t="e">
        <f>VLOOKUP(A405,Recon!A:B,2,FALSE)</f>
        <v>#N/A</v>
      </c>
      <c r="D405" s="29"/>
      <c r="F405" s="29" t="e">
        <f>B405&amp;E405</f>
        <v>#N/A</v>
      </c>
    </row>
    <row r="406" spans="1:6" x14ac:dyDescent="0.2">
      <c r="A406" s="26"/>
      <c r="B406" s="26" t="e">
        <f>VLOOKUP(A406,Recon!A:B,2,FALSE)</f>
        <v>#N/A</v>
      </c>
      <c r="D406" s="29"/>
      <c r="F406" s="29" t="e">
        <f>B406&amp;E406</f>
        <v>#N/A</v>
      </c>
    </row>
    <row r="407" spans="1:6" x14ac:dyDescent="0.2">
      <c r="A407" s="26"/>
      <c r="B407" s="26" t="e">
        <f>VLOOKUP(A407,Recon!A:B,2,FALSE)</f>
        <v>#N/A</v>
      </c>
      <c r="D407" s="29"/>
      <c r="F407" s="29" t="e">
        <f>B407&amp;E407</f>
        <v>#N/A</v>
      </c>
    </row>
    <row r="408" spans="1:6" x14ac:dyDescent="0.2">
      <c r="A408" s="26"/>
      <c r="B408" s="26" t="e">
        <f>VLOOKUP(A408,Recon!A:B,2,FALSE)</f>
        <v>#N/A</v>
      </c>
      <c r="D408" s="29"/>
      <c r="F408" s="29" t="e">
        <f>B408&amp;E408</f>
        <v>#N/A</v>
      </c>
    </row>
    <row r="409" spans="1:6" x14ac:dyDescent="0.2">
      <c r="A409" s="26"/>
      <c r="B409" s="26" t="e">
        <f>VLOOKUP(A409,Recon!A:B,2,FALSE)</f>
        <v>#N/A</v>
      </c>
      <c r="D409" s="29"/>
      <c r="F409" s="29" t="e">
        <f>B409&amp;E409</f>
        <v>#N/A</v>
      </c>
    </row>
    <row r="410" spans="1:6" x14ac:dyDescent="0.2">
      <c r="A410" s="26"/>
      <c r="B410" s="26" t="e">
        <f>VLOOKUP(A410,Recon!A:B,2,FALSE)</f>
        <v>#N/A</v>
      </c>
      <c r="D410" s="29"/>
      <c r="F410" s="29" t="e">
        <f>B410&amp;E410</f>
        <v>#N/A</v>
      </c>
    </row>
    <row r="411" spans="1:6" x14ac:dyDescent="0.2">
      <c r="A411" s="26"/>
      <c r="B411" s="26" t="e">
        <f>VLOOKUP(A411,Recon!A:B,2,FALSE)</f>
        <v>#N/A</v>
      </c>
      <c r="D411" s="29"/>
      <c r="F411" s="29" t="e">
        <f>B411&amp;E411</f>
        <v>#N/A</v>
      </c>
    </row>
    <row r="412" spans="1:6" x14ac:dyDescent="0.2">
      <c r="A412" s="26"/>
      <c r="B412" s="26" t="e">
        <f>VLOOKUP(A412,Recon!A:B,2,FALSE)</f>
        <v>#N/A</v>
      </c>
      <c r="D412" s="29"/>
      <c r="F412" s="29" t="e">
        <f>B412&amp;E412</f>
        <v>#N/A</v>
      </c>
    </row>
    <row r="413" spans="1:6" x14ac:dyDescent="0.2">
      <c r="A413" s="26"/>
      <c r="B413" s="26" t="e">
        <f>VLOOKUP(A413,Recon!A:B,2,FALSE)</f>
        <v>#N/A</v>
      </c>
      <c r="D413" s="29"/>
      <c r="F413" s="29" t="e">
        <f>B413&amp;E413</f>
        <v>#N/A</v>
      </c>
    </row>
    <row r="414" spans="1:6" x14ac:dyDescent="0.2">
      <c r="A414" s="26"/>
      <c r="B414" s="26" t="e">
        <f>VLOOKUP(A414,Recon!A:B,2,FALSE)</f>
        <v>#N/A</v>
      </c>
      <c r="D414" s="29"/>
      <c r="F414" s="29" t="e">
        <f>B414&amp;E414</f>
        <v>#N/A</v>
      </c>
    </row>
    <row r="415" spans="1:6" x14ac:dyDescent="0.2">
      <c r="A415" s="26"/>
      <c r="B415" s="26" t="e">
        <f>VLOOKUP(A415,Recon!A:B,2,FALSE)</f>
        <v>#N/A</v>
      </c>
      <c r="D415" s="29"/>
      <c r="F415" s="29" t="e">
        <f>B415&amp;E415</f>
        <v>#N/A</v>
      </c>
    </row>
    <row r="416" spans="1:6" x14ac:dyDescent="0.2">
      <c r="A416" s="26"/>
      <c r="B416" s="26" t="e">
        <f>VLOOKUP(A416,Recon!A:B,2,FALSE)</f>
        <v>#N/A</v>
      </c>
      <c r="D416" s="29"/>
      <c r="F416" s="29" t="e">
        <f>B416&amp;E416</f>
        <v>#N/A</v>
      </c>
    </row>
    <row r="417" spans="1:6" x14ac:dyDescent="0.2">
      <c r="A417" s="26"/>
      <c r="B417" s="26" t="e">
        <f>VLOOKUP(A417,Recon!A:B,2,FALSE)</f>
        <v>#N/A</v>
      </c>
      <c r="D417" s="29"/>
      <c r="F417" s="29" t="e">
        <f>B417&amp;E417</f>
        <v>#N/A</v>
      </c>
    </row>
    <row r="418" spans="1:6" x14ac:dyDescent="0.2">
      <c r="A418" s="26"/>
      <c r="B418" s="26" t="e">
        <f>VLOOKUP(A418,Recon!A:B,2,FALSE)</f>
        <v>#N/A</v>
      </c>
      <c r="D418" s="29"/>
      <c r="F418" s="29" t="e">
        <f>B418&amp;E418</f>
        <v>#N/A</v>
      </c>
    </row>
    <row r="419" spans="1:6" x14ac:dyDescent="0.2">
      <c r="A419" s="26"/>
      <c r="B419" s="26" t="e">
        <f>VLOOKUP(A419,Recon!A:B,2,FALSE)</f>
        <v>#N/A</v>
      </c>
      <c r="D419" s="29"/>
      <c r="F419" s="29" t="e">
        <f>B419&amp;E419</f>
        <v>#N/A</v>
      </c>
    </row>
    <row r="420" spans="1:6" x14ac:dyDescent="0.2">
      <c r="A420" s="26"/>
      <c r="B420" s="26" t="e">
        <f>VLOOKUP(A420,Recon!A:B,2,FALSE)</f>
        <v>#N/A</v>
      </c>
      <c r="D420" s="29"/>
      <c r="F420" s="29" t="e">
        <f>B420&amp;E420</f>
        <v>#N/A</v>
      </c>
    </row>
    <row r="421" spans="1:6" x14ac:dyDescent="0.2">
      <c r="A421" s="26"/>
      <c r="B421" s="26" t="e">
        <f>VLOOKUP(A421,Recon!A:B,2,FALSE)</f>
        <v>#N/A</v>
      </c>
      <c r="D421" s="29"/>
      <c r="F421" s="29" t="e">
        <f>B421&amp;E421</f>
        <v>#N/A</v>
      </c>
    </row>
    <row r="422" spans="1:6" x14ac:dyDescent="0.2">
      <c r="A422" s="26"/>
      <c r="B422" s="26" t="e">
        <f>VLOOKUP(A422,Recon!A:B,2,FALSE)</f>
        <v>#N/A</v>
      </c>
      <c r="D422" s="29"/>
      <c r="F422" s="29" t="e">
        <f>B422&amp;E422</f>
        <v>#N/A</v>
      </c>
    </row>
    <row r="423" spans="1:6" x14ac:dyDescent="0.2">
      <c r="A423" s="26"/>
      <c r="B423" s="26" t="e">
        <f>VLOOKUP(A423,Recon!A:B,2,FALSE)</f>
        <v>#N/A</v>
      </c>
      <c r="D423" s="29"/>
      <c r="F423" s="29" t="e">
        <f>B423&amp;E423</f>
        <v>#N/A</v>
      </c>
    </row>
    <row r="424" spans="1:6" x14ac:dyDescent="0.2">
      <c r="A424" s="26"/>
      <c r="B424" s="26" t="e">
        <f>VLOOKUP(A424,Recon!A:B,2,FALSE)</f>
        <v>#N/A</v>
      </c>
      <c r="D424" s="29"/>
      <c r="F424" s="29" t="e">
        <f>B424&amp;E424</f>
        <v>#N/A</v>
      </c>
    </row>
    <row r="425" spans="1:6" x14ac:dyDescent="0.2">
      <c r="A425" s="26"/>
      <c r="B425" s="26" t="e">
        <f>VLOOKUP(A425,Recon!A:B,2,FALSE)</f>
        <v>#N/A</v>
      </c>
      <c r="D425" s="29"/>
      <c r="F425" s="29" t="e">
        <f>B425&amp;E425</f>
        <v>#N/A</v>
      </c>
    </row>
    <row r="426" spans="1:6" x14ac:dyDescent="0.2">
      <c r="A426" s="26"/>
      <c r="B426" s="26" t="e">
        <f>VLOOKUP(A426,Recon!A:B,2,FALSE)</f>
        <v>#N/A</v>
      </c>
      <c r="D426" s="29"/>
      <c r="F426" s="29" t="e">
        <f>B426&amp;E426</f>
        <v>#N/A</v>
      </c>
    </row>
    <row r="427" spans="1:6" x14ac:dyDescent="0.2">
      <c r="A427" s="26"/>
      <c r="B427" s="26" t="e">
        <f>VLOOKUP(A427,Recon!A:B,2,FALSE)</f>
        <v>#N/A</v>
      </c>
      <c r="D427" s="29"/>
      <c r="F427" s="29" t="e">
        <f>B427&amp;E427</f>
        <v>#N/A</v>
      </c>
    </row>
    <row r="428" spans="1:6" x14ac:dyDescent="0.2">
      <c r="A428" s="26"/>
      <c r="B428" s="26" t="e">
        <f>VLOOKUP(A428,Recon!A:B,2,FALSE)</f>
        <v>#N/A</v>
      </c>
      <c r="D428" s="29"/>
      <c r="F428" s="29" t="e">
        <f>B428&amp;E428</f>
        <v>#N/A</v>
      </c>
    </row>
    <row r="429" spans="1:6" x14ac:dyDescent="0.2">
      <c r="A429" s="26"/>
      <c r="B429" s="26" t="e">
        <f>VLOOKUP(A429,Recon!A:B,2,FALSE)</f>
        <v>#N/A</v>
      </c>
      <c r="D429" s="29"/>
      <c r="F429" s="29" t="e">
        <f>B429&amp;E429</f>
        <v>#N/A</v>
      </c>
    </row>
    <row r="430" spans="1:6" x14ac:dyDescent="0.2">
      <c r="A430" s="26"/>
      <c r="B430" s="26" t="e">
        <f>VLOOKUP(A430,Recon!A:B,2,FALSE)</f>
        <v>#N/A</v>
      </c>
      <c r="D430" s="29"/>
      <c r="F430" s="29" t="e">
        <f>B430&amp;E430</f>
        <v>#N/A</v>
      </c>
    </row>
    <row r="431" spans="1:6" x14ac:dyDescent="0.2">
      <c r="A431" s="26"/>
      <c r="B431" s="26" t="e">
        <f>VLOOKUP(A431,Recon!A:B,2,FALSE)</f>
        <v>#N/A</v>
      </c>
      <c r="D431" s="29"/>
      <c r="F431" s="29" t="e">
        <f>B431&amp;E431</f>
        <v>#N/A</v>
      </c>
    </row>
    <row r="432" spans="1:6" x14ac:dyDescent="0.2">
      <c r="A432" s="26"/>
      <c r="B432" s="26" t="e">
        <f>VLOOKUP(A432,Recon!A:B,2,FALSE)</f>
        <v>#N/A</v>
      </c>
      <c r="D432" s="29"/>
      <c r="F432" s="29" t="e">
        <f>B432&amp;E432</f>
        <v>#N/A</v>
      </c>
    </row>
    <row r="433" spans="1:6" x14ac:dyDescent="0.2">
      <c r="A433" s="26"/>
      <c r="B433" s="26" t="e">
        <f>VLOOKUP(A433,Recon!A:B,2,FALSE)</f>
        <v>#N/A</v>
      </c>
      <c r="D433" s="29"/>
      <c r="F433" s="29" t="e">
        <f>B433&amp;E433</f>
        <v>#N/A</v>
      </c>
    </row>
    <row r="434" spans="1:6" x14ac:dyDescent="0.2">
      <c r="A434" s="26"/>
      <c r="B434" s="26" t="e">
        <f>VLOOKUP(A434,Recon!A:B,2,FALSE)</f>
        <v>#N/A</v>
      </c>
      <c r="D434" s="29"/>
      <c r="F434" s="29" t="e">
        <f>B434&amp;E434</f>
        <v>#N/A</v>
      </c>
    </row>
    <row r="435" spans="1:6" x14ac:dyDescent="0.2">
      <c r="A435" s="26"/>
      <c r="B435" s="26" t="e">
        <f>VLOOKUP(A435,Recon!A:B,2,FALSE)</f>
        <v>#N/A</v>
      </c>
      <c r="D435" s="29"/>
      <c r="F435" s="29" t="e">
        <f>B435&amp;E435</f>
        <v>#N/A</v>
      </c>
    </row>
    <row r="436" spans="1:6" x14ac:dyDescent="0.2">
      <c r="A436" s="26"/>
      <c r="B436" s="26" t="e">
        <f>VLOOKUP(A436,Recon!A:B,2,FALSE)</f>
        <v>#N/A</v>
      </c>
      <c r="D436" s="29"/>
      <c r="F436" s="29" t="e">
        <f>B436&amp;E436</f>
        <v>#N/A</v>
      </c>
    </row>
    <row r="437" spans="1:6" x14ac:dyDescent="0.2">
      <c r="A437" s="26"/>
      <c r="B437" s="26" t="e">
        <f>VLOOKUP(A437,Recon!A:B,2,FALSE)</f>
        <v>#N/A</v>
      </c>
      <c r="D437" s="29"/>
      <c r="F437" s="29" t="e">
        <f>B437&amp;E437</f>
        <v>#N/A</v>
      </c>
    </row>
    <row r="438" spans="1:6" x14ac:dyDescent="0.2">
      <c r="A438" s="26"/>
      <c r="B438" s="26" t="e">
        <f>VLOOKUP(A438,Recon!A:B,2,FALSE)</f>
        <v>#N/A</v>
      </c>
      <c r="D438" s="29"/>
      <c r="F438" s="29" t="e">
        <f>B438&amp;E438</f>
        <v>#N/A</v>
      </c>
    </row>
    <row r="439" spans="1:6" x14ac:dyDescent="0.2">
      <c r="A439" s="26"/>
      <c r="B439" s="26" t="e">
        <f>VLOOKUP(A439,Recon!A:B,2,FALSE)</f>
        <v>#N/A</v>
      </c>
      <c r="D439" s="29"/>
      <c r="F439" s="29" t="e">
        <f>B439&amp;E439</f>
        <v>#N/A</v>
      </c>
    </row>
    <row r="440" spans="1:6" x14ac:dyDescent="0.2">
      <c r="A440" s="26"/>
      <c r="B440" s="26" t="e">
        <f>VLOOKUP(A440,Recon!A:B,2,FALSE)</f>
        <v>#N/A</v>
      </c>
      <c r="D440" s="29"/>
      <c r="F440" s="29" t="e">
        <f>B440&amp;E440</f>
        <v>#N/A</v>
      </c>
    </row>
    <row r="441" spans="1:6" x14ac:dyDescent="0.2">
      <c r="A441" s="26"/>
      <c r="B441" s="26" t="e">
        <f>VLOOKUP(A441,Recon!A:B,2,FALSE)</f>
        <v>#N/A</v>
      </c>
      <c r="D441" s="29"/>
      <c r="F441" s="29" t="e">
        <f>B441&amp;E441</f>
        <v>#N/A</v>
      </c>
    </row>
    <row r="442" spans="1:6" x14ac:dyDescent="0.2">
      <c r="A442" s="26"/>
      <c r="B442" s="26" t="e">
        <f>VLOOKUP(A442,Recon!A:B,2,FALSE)</f>
        <v>#N/A</v>
      </c>
      <c r="D442" s="29"/>
      <c r="F442" s="29" t="e">
        <f>B442&amp;E442</f>
        <v>#N/A</v>
      </c>
    </row>
    <row r="443" spans="1:6" x14ac:dyDescent="0.2">
      <c r="A443" s="26"/>
      <c r="B443" s="26" t="e">
        <f>VLOOKUP(A443,Recon!A:B,2,FALSE)</f>
        <v>#N/A</v>
      </c>
      <c r="D443" s="29"/>
      <c r="F443" s="29" t="e">
        <f>B443&amp;E443</f>
        <v>#N/A</v>
      </c>
    </row>
    <row r="444" spans="1:6" x14ac:dyDescent="0.2">
      <c r="A444" s="26"/>
      <c r="B444" s="26" t="e">
        <f>VLOOKUP(A444,Recon!A:B,2,FALSE)</f>
        <v>#N/A</v>
      </c>
      <c r="D444" s="29"/>
      <c r="F444" s="29" t="e">
        <f>B444&amp;E444</f>
        <v>#N/A</v>
      </c>
    </row>
    <row r="445" spans="1:6" x14ac:dyDescent="0.2">
      <c r="A445" s="26"/>
      <c r="B445" s="26" t="e">
        <f>VLOOKUP(A445,Recon!A:B,2,FALSE)</f>
        <v>#N/A</v>
      </c>
      <c r="D445" s="29"/>
      <c r="F445" s="29" t="e">
        <f>B445&amp;E445</f>
        <v>#N/A</v>
      </c>
    </row>
    <row r="446" spans="1:6" x14ac:dyDescent="0.2">
      <c r="A446" s="26"/>
      <c r="B446" s="26" t="e">
        <f>VLOOKUP(A446,Recon!A:B,2,FALSE)</f>
        <v>#N/A</v>
      </c>
      <c r="D446" s="29"/>
      <c r="F446" s="29" t="e">
        <f>B446&amp;E446</f>
        <v>#N/A</v>
      </c>
    </row>
    <row r="447" spans="1:6" x14ac:dyDescent="0.2">
      <c r="A447" s="26"/>
      <c r="B447" s="26" t="e">
        <f>VLOOKUP(A447,Recon!A:B,2,FALSE)</f>
        <v>#N/A</v>
      </c>
      <c r="D447" s="29"/>
      <c r="F447" s="29" t="e">
        <f>B447&amp;E447</f>
        <v>#N/A</v>
      </c>
    </row>
    <row r="448" spans="1:6" x14ac:dyDescent="0.2">
      <c r="A448" s="26"/>
      <c r="B448" s="26" t="e">
        <f>VLOOKUP(A448,Recon!A:B,2,FALSE)</f>
        <v>#N/A</v>
      </c>
      <c r="D448" s="29"/>
      <c r="F448" s="29" t="e">
        <f>B448&amp;E448</f>
        <v>#N/A</v>
      </c>
    </row>
    <row r="449" spans="1:6" x14ac:dyDescent="0.2">
      <c r="A449" s="26"/>
      <c r="B449" s="26" t="e">
        <f>VLOOKUP(A449,Recon!A:B,2,FALSE)</f>
        <v>#N/A</v>
      </c>
      <c r="D449" s="29"/>
      <c r="F449" s="29" t="e">
        <f>B449&amp;E449</f>
        <v>#N/A</v>
      </c>
    </row>
    <row r="450" spans="1:6" x14ac:dyDescent="0.2">
      <c r="A450" s="26"/>
      <c r="B450" s="26" t="e">
        <f>VLOOKUP(A450,Recon!A:B,2,FALSE)</f>
        <v>#N/A</v>
      </c>
      <c r="D450" s="29"/>
      <c r="F450" s="29" t="e">
        <f>B450&amp;E450</f>
        <v>#N/A</v>
      </c>
    </row>
    <row r="451" spans="1:6" x14ac:dyDescent="0.2">
      <c r="A451" s="26"/>
      <c r="B451" s="26" t="e">
        <f>VLOOKUP(A451,Recon!A:B,2,FALSE)</f>
        <v>#N/A</v>
      </c>
      <c r="D451" s="29"/>
      <c r="F451" s="29" t="e">
        <f>B451&amp;E451</f>
        <v>#N/A</v>
      </c>
    </row>
    <row r="452" spans="1:6" x14ac:dyDescent="0.2">
      <c r="A452" s="26"/>
      <c r="B452" s="26" t="e">
        <f>VLOOKUP(A452,Recon!A:B,2,FALSE)</f>
        <v>#N/A</v>
      </c>
      <c r="D452" s="29"/>
      <c r="F452" s="29" t="e">
        <f>B452&amp;E452</f>
        <v>#N/A</v>
      </c>
    </row>
    <row r="453" spans="1:6" x14ac:dyDescent="0.2">
      <c r="A453" s="26"/>
      <c r="B453" s="26" t="e">
        <f>VLOOKUP(A453,Recon!A:B,2,FALSE)</f>
        <v>#N/A</v>
      </c>
      <c r="D453" s="29"/>
      <c r="F453" s="29" t="e">
        <f>B453&amp;E453</f>
        <v>#N/A</v>
      </c>
    </row>
    <row r="454" spans="1:6" x14ac:dyDescent="0.2">
      <c r="A454" s="26"/>
      <c r="B454" s="26" t="e">
        <f>VLOOKUP(A454,Recon!A:B,2,FALSE)</f>
        <v>#N/A</v>
      </c>
      <c r="D454" s="29"/>
      <c r="F454" s="29" t="e">
        <f>B454&amp;E454</f>
        <v>#N/A</v>
      </c>
    </row>
    <row r="455" spans="1:6" x14ac:dyDescent="0.2">
      <c r="A455" s="26"/>
      <c r="B455" s="26" t="e">
        <f>VLOOKUP(A455,Recon!A:B,2,FALSE)</f>
        <v>#N/A</v>
      </c>
      <c r="D455" s="29"/>
      <c r="F455" s="29" t="e">
        <f>B455&amp;E455</f>
        <v>#N/A</v>
      </c>
    </row>
    <row r="456" spans="1:6" x14ac:dyDescent="0.2">
      <c r="A456" s="26"/>
      <c r="B456" s="26" t="e">
        <f>VLOOKUP(A456,Recon!A:B,2,FALSE)</f>
        <v>#N/A</v>
      </c>
      <c r="D456" s="29"/>
      <c r="F456" s="29" t="e">
        <f>B456&amp;E456</f>
        <v>#N/A</v>
      </c>
    </row>
    <row r="457" spans="1:6" x14ac:dyDescent="0.2">
      <c r="A457" s="26"/>
      <c r="B457" s="26" t="e">
        <f>VLOOKUP(A457,Recon!A:B,2,FALSE)</f>
        <v>#N/A</v>
      </c>
      <c r="D457" s="29"/>
      <c r="F457" s="29" t="e">
        <f>B457&amp;E457</f>
        <v>#N/A</v>
      </c>
    </row>
    <row r="458" spans="1:6" x14ac:dyDescent="0.2">
      <c r="A458" s="26"/>
      <c r="B458" s="26" t="e">
        <f>VLOOKUP(A458,Recon!A:B,2,FALSE)</f>
        <v>#N/A</v>
      </c>
      <c r="D458" s="29"/>
      <c r="F458" s="29" t="e">
        <f>B458&amp;E458</f>
        <v>#N/A</v>
      </c>
    </row>
    <row r="459" spans="1:6" x14ac:dyDescent="0.2">
      <c r="A459" s="26"/>
      <c r="B459" s="26" t="e">
        <f>VLOOKUP(A459,Recon!A:B,2,FALSE)</f>
        <v>#N/A</v>
      </c>
      <c r="D459" s="29"/>
      <c r="F459" s="29" t="e">
        <f>B459&amp;E459</f>
        <v>#N/A</v>
      </c>
    </row>
    <row r="460" spans="1:6" x14ac:dyDescent="0.2">
      <c r="A460" s="26"/>
      <c r="B460" s="26" t="e">
        <f>VLOOKUP(A460,Recon!A:B,2,FALSE)</f>
        <v>#N/A</v>
      </c>
      <c r="D460" s="29"/>
      <c r="F460" s="29" t="e">
        <f>B460&amp;E460</f>
        <v>#N/A</v>
      </c>
    </row>
    <row r="461" spans="1:6" x14ac:dyDescent="0.2">
      <c r="A461" s="26"/>
      <c r="B461" s="26" t="e">
        <f>VLOOKUP(A461,Recon!A:B,2,FALSE)</f>
        <v>#N/A</v>
      </c>
      <c r="D461" s="29"/>
      <c r="F461" s="29" t="e">
        <f>B461&amp;E461</f>
        <v>#N/A</v>
      </c>
    </row>
    <row r="462" spans="1:6" x14ac:dyDescent="0.2">
      <c r="A462" s="26"/>
      <c r="B462" s="26" t="e">
        <f>VLOOKUP(A462,Recon!A:B,2,FALSE)</f>
        <v>#N/A</v>
      </c>
      <c r="D462" s="29"/>
      <c r="F462" s="29" t="e">
        <f>B462&amp;E462</f>
        <v>#N/A</v>
      </c>
    </row>
    <row r="463" spans="1:6" x14ac:dyDescent="0.2">
      <c r="A463" s="26"/>
      <c r="B463" s="26" t="e">
        <f>VLOOKUP(A463,Recon!A:B,2,FALSE)</f>
        <v>#N/A</v>
      </c>
      <c r="D463" s="29"/>
      <c r="F463" s="29" t="e">
        <f>B463&amp;E463</f>
        <v>#N/A</v>
      </c>
    </row>
    <row r="464" spans="1:6" x14ac:dyDescent="0.2">
      <c r="A464" s="26"/>
      <c r="B464" s="26" t="e">
        <f>VLOOKUP(A464,Recon!A:B,2,FALSE)</f>
        <v>#N/A</v>
      </c>
      <c r="D464" s="29"/>
      <c r="F464" s="29" t="e">
        <f>B464&amp;E464</f>
        <v>#N/A</v>
      </c>
    </row>
    <row r="465" spans="1:6" x14ac:dyDescent="0.2">
      <c r="A465" s="26"/>
      <c r="B465" s="26" t="e">
        <f>VLOOKUP(A465,Recon!A:B,2,FALSE)</f>
        <v>#N/A</v>
      </c>
      <c r="D465" s="29"/>
      <c r="F465" s="29" t="e">
        <f>B465&amp;E465</f>
        <v>#N/A</v>
      </c>
    </row>
    <row r="466" spans="1:6" x14ac:dyDescent="0.2">
      <c r="A466" s="26"/>
      <c r="B466" s="26" t="e">
        <f>VLOOKUP(A466,Recon!A:B,2,FALSE)</f>
        <v>#N/A</v>
      </c>
      <c r="D466" s="29"/>
      <c r="F466" s="29" t="e">
        <f>B466&amp;E466</f>
        <v>#N/A</v>
      </c>
    </row>
    <row r="467" spans="1:6" x14ac:dyDescent="0.2">
      <c r="A467" s="26"/>
      <c r="B467" s="26" t="e">
        <f>VLOOKUP(A467,Recon!A:B,2,FALSE)</f>
        <v>#N/A</v>
      </c>
      <c r="D467" s="29"/>
      <c r="F467" s="29" t="e">
        <f>B467&amp;E467</f>
        <v>#N/A</v>
      </c>
    </row>
    <row r="468" spans="1:6" x14ac:dyDescent="0.2">
      <c r="A468" s="26"/>
      <c r="B468" s="26" t="e">
        <f>VLOOKUP(A468,Recon!A:B,2,FALSE)</f>
        <v>#N/A</v>
      </c>
      <c r="D468" s="29"/>
      <c r="F468" s="29" t="e">
        <f>B468&amp;E468</f>
        <v>#N/A</v>
      </c>
    </row>
    <row r="469" spans="1:6" x14ac:dyDescent="0.2">
      <c r="A469" s="26"/>
      <c r="B469" s="26" t="e">
        <f>VLOOKUP(A469,Recon!A:B,2,FALSE)</f>
        <v>#N/A</v>
      </c>
      <c r="D469" s="29"/>
      <c r="F469" s="29" t="e">
        <f>B469&amp;E469</f>
        <v>#N/A</v>
      </c>
    </row>
    <row r="470" spans="1:6" x14ac:dyDescent="0.2">
      <c r="A470" s="26"/>
      <c r="B470" s="26" t="e">
        <f>VLOOKUP(A470,Recon!A:B,2,FALSE)</f>
        <v>#N/A</v>
      </c>
      <c r="D470" s="29"/>
      <c r="F470" s="29" t="e">
        <f>B470&amp;E470</f>
        <v>#N/A</v>
      </c>
    </row>
    <row r="471" spans="1:6" x14ac:dyDescent="0.2">
      <c r="A471" s="26"/>
      <c r="B471" s="26" t="e">
        <f>VLOOKUP(A471,Recon!A:B,2,FALSE)</f>
        <v>#N/A</v>
      </c>
      <c r="D471" s="29"/>
      <c r="F471" s="29" t="e">
        <f>B471&amp;E471</f>
        <v>#N/A</v>
      </c>
    </row>
    <row r="472" spans="1:6" x14ac:dyDescent="0.2">
      <c r="A472" s="26"/>
      <c r="B472" s="26" t="e">
        <f>VLOOKUP(A472,Recon!A:B,2,FALSE)</f>
        <v>#N/A</v>
      </c>
      <c r="D472" s="29"/>
      <c r="F472" s="29" t="e">
        <f>B472&amp;E472</f>
        <v>#N/A</v>
      </c>
    </row>
    <row r="473" spans="1:6" x14ac:dyDescent="0.2">
      <c r="A473" s="26"/>
      <c r="B473" s="26" t="e">
        <f>VLOOKUP(A473,Recon!A:B,2,FALSE)</f>
        <v>#N/A</v>
      </c>
      <c r="D473" s="29"/>
      <c r="F473" s="29" t="e">
        <f>B473&amp;E473</f>
        <v>#N/A</v>
      </c>
    </row>
    <row r="474" spans="1:6" x14ac:dyDescent="0.2">
      <c r="A474" s="26"/>
      <c r="B474" s="26" t="e">
        <f>VLOOKUP(A474,Recon!A:B,2,FALSE)</f>
        <v>#N/A</v>
      </c>
      <c r="D474" s="29"/>
      <c r="F474" s="29" t="e">
        <f>B474&amp;E474</f>
        <v>#N/A</v>
      </c>
    </row>
    <row r="475" spans="1:6" x14ac:dyDescent="0.2">
      <c r="A475" s="26"/>
      <c r="B475" s="26" t="e">
        <f>VLOOKUP(A475,Recon!A:B,2,FALSE)</f>
        <v>#N/A</v>
      </c>
      <c r="D475" s="29"/>
      <c r="F475" s="29" t="e">
        <f>B475&amp;E475</f>
        <v>#N/A</v>
      </c>
    </row>
    <row r="476" spans="1:6" x14ac:dyDescent="0.2">
      <c r="A476" s="26"/>
      <c r="B476" s="26" t="e">
        <f>VLOOKUP(A476,Recon!A:B,2,FALSE)</f>
        <v>#N/A</v>
      </c>
      <c r="D476" s="29"/>
      <c r="F476" s="29" t="e">
        <f>B476&amp;E476</f>
        <v>#N/A</v>
      </c>
    </row>
    <row r="477" spans="1:6" x14ac:dyDescent="0.2">
      <c r="A477" s="26"/>
      <c r="B477" s="26" t="e">
        <f>VLOOKUP(A477,Recon!A:B,2,FALSE)</f>
        <v>#N/A</v>
      </c>
      <c r="D477" s="29"/>
      <c r="F477" s="29" t="e">
        <f>B477&amp;E477</f>
        <v>#N/A</v>
      </c>
    </row>
    <row r="478" spans="1:6" x14ac:dyDescent="0.2">
      <c r="A478" s="26"/>
      <c r="B478" s="26" t="e">
        <f>VLOOKUP(A478,Recon!A:B,2,FALSE)</f>
        <v>#N/A</v>
      </c>
      <c r="D478" s="29"/>
      <c r="F478" s="29" t="e">
        <f>B478&amp;E478</f>
        <v>#N/A</v>
      </c>
    </row>
    <row r="479" spans="1:6" x14ac:dyDescent="0.2">
      <c r="A479" s="26"/>
      <c r="B479" s="26" t="e">
        <f>VLOOKUP(A479,Recon!A:B,2,FALSE)</f>
        <v>#N/A</v>
      </c>
      <c r="D479" s="29"/>
      <c r="F479" s="29" t="e">
        <f>B479&amp;E479</f>
        <v>#N/A</v>
      </c>
    </row>
    <row r="480" spans="1:6" x14ac:dyDescent="0.2">
      <c r="A480" s="26"/>
      <c r="B480" s="26" t="e">
        <f>VLOOKUP(A480,Recon!A:B,2,FALSE)</f>
        <v>#N/A</v>
      </c>
      <c r="D480" s="29"/>
      <c r="F480" s="29" t="e">
        <f>B480&amp;E480</f>
        <v>#N/A</v>
      </c>
    </row>
    <row r="481" spans="1:6" x14ac:dyDescent="0.2">
      <c r="A481" s="26"/>
      <c r="B481" s="26" t="e">
        <f>VLOOKUP(A481,Recon!A:B,2,FALSE)</f>
        <v>#N/A</v>
      </c>
      <c r="D481" s="29"/>
      <c r="F481" s="29" t="e">
        <f>B481&amp;E481</f>
        <v>#N/A</v>
      </c>
    </row>
    <row r="482" spans="1:6" x14ac:dyDescent="0.2">
      <c r="A482" s="26"/>
      <c r="B482" s="26" t="e">
        <f>VLOOKUP(A482,Recon!A:B,2,FALSE)</f>
        <v>#N/A</v>
      </c>
      <c r="D482" s="29"/>
      <c r="F482" s="29" t="e">
        <f>B482&amp;E482</f>
        <v>#N/A</v>
      </c>
    </row>
    <row r="483" spans="1:6" x14ac:dyDescent="0.2">
      <c r="A483" s="26"/>
      <c r="B483" s="26" t="e">
        <f>VLOOKUP(A483,Recon!A:B,2,FALSE)</f>
        <v>#N/A</v>
      </c>
      <c r="D483" s="29"/>
      <c r="F483" s="29" t="e">
        <f>B483&amp;E483</f>
        <v>#N/A</v>
      </c>
    </row>
    <row r="484" spans="1:6" x14ac:dyDescent="0.2">
      <c r="A484" s="26"/>
      <c r="B484" s="26" t="e">
        <f>VLOOKUP(A484,Recon!A:B,2,FALSE)</f>
        <v>#N/A</v>
      </c>
      <c r="D484" s="29"/>
      <c r="F484" s="29" t="e">
        <f>B484&amp;E484</f>
        <v>#N/A</v>
      </c>
    </row>
    <row r="485" spans="1:6" x14ac:dyDescent="0.2">
      <c r="A485" s="26"/>
      <c r="B485" s="26" t="e">
        <f>VLOOKUP(A485,Recon!A:B,2,FALSE)</f>
        <v>#N/A</v>
      </c>
      <c r="D485" s="29"/>
      <c r="F485" s="29" t="e">
        <f>B485&amp;E485</f>
        <v>#N/A</v>
      </c>
    </row>
    <row r="486" spans="1:6" x14ac:dyDescent="0.2">
      <c r="A486" s="26"/>
      <c r="B486" s="26" t="e">
        <f>VLOOKUP(A486,Recon!A:B,2,FALSE)</f>
        <v>#N/A</v>
      </c>
      <c r="D486" s="29"/>
      <c r="F486" s="29" t="e">
        <f>B486&amp;E486</f>
        <v>#N/A</v>
      </c>
    </row>
    <row r="487" spans="1:6" x14ac:dyDescent="0.2">
      <c r="A487" s="26"/>
      <c r="B487" s="26" t="e">
        <f>VLOOKUP(A487,Recon!A:B,2,FALSE)</f>
        <v>#N/A</v>
      </c>
      <c r="D487" s="29"/>
      <c r="F487" s="29" t="e">
        <f>B487&amp;E487</f>
        <v>#N/A</v>
      </c>
    </row>
    <row r="488" spans="1:6" x14ac:dyDescent="0.2">
      <c r="A488" s="26"/>
      <c r="B488" s="26" t="e">
        <f>VLOOKUP(A488,Recon!A:B,2,FALSE)</f>
        <v>#N/A</v>
      </c>
      <c r="D488" s="29"/>
      <c r="F488" s="29" t="e">
        <f>B488&amp;E488</f>
        <v>#N/A</v>
      </c>
    </row>
    <row r="489" spans="1:6" x14ac:dyDescent="0.2">
      <c r="A489" s="26"/>
      <c r="B489" s="26" t="e">
        <f>VLOOKUP(A489,Recon!A:B,2,FALSE)</f>
        <v>#N/A</v>
      </c>
      <c r="D489" s="29"/>
      <c r="F489" s="29" t="e">
        <f>B489&amp;E489</f>
        <v>#N/A</v>
      </c>
    </row>
    <row r="490" spans="1:6" x14ac:dyDescent="0.2">
      <c r="A490" s="26"/>
      <c r="B490" s="26" t="e">
        <f>VLOOKUP(A490,Recon!A:B,2,FALSE)</f>
        <v>#N/A</v>
      </c>
      <c r="D490" s="29"/>
      <c r="F490" s="29" t="e">
        <f>B490&amp;E490</f>
        <v>#N/A</v>
      </c>
    </row>
    <row r="491" spans="1:6" x14ac:dyDescent="0.2">
      <c r="A491" s="26"/>
      <c r="B491" s="26" t="e">
        <f>VLOOKUP(A491,Recon!A:B,2,FALSE)</f>
        <v>#N/A</v>
      </c>
      <c r="D491" s="29"/>
      <c r="F491" s="29" t="e">
        <f>B491&amp;E491</f>
        <v>#N/A</v>
      </c>
    </row>
    <row r="492" spans="1:6" x14ac:dyDescent="0.2">
      <c r="A492" s="26"/>
      <c r="B492" s="26" t="e">
        <f>VLOOKUP(A492,Recon!A:B,2,FALSE)</f>
        <v>#N/A</v>
      </c>
      <c r="D492" s="29"/>
      <c r="F492" s="29" t="e">
        <f>B492&amp;E492</f>
        <v>#N/A</v>
      </c>
    </row>
    <row r="493" spans="1:6" x14ac:dyDescent="0.2">
      <c r="A493" s="26"/>
      <c r="B493" s="26" t="e">
        <f>VLOOKUP(A493,Recon!A:B,2,FALSE)</f>
        <v>#N/A</v>
      </c>
      <c r="D493" s="29"/>
      <c r="F493" s="29" t="e">
        <f>B493&amp;E493</f>
        <v>#N/A</v>
      </c>
    </row>
    <row r="494" spans="1:6" x14ac:dyDescent="0.2">
      <c r="A494" s="26"/>
      <c r="B494" s="26" t="e">
        <f>VLOOKUP(A494,Recon!A:B,2,FALSE)</f>
        <v>#N/A</v>
      </c>
      <c r="D494" s="29"/>
      <c r="F494" s="29" t="e">
        <f>B494&amp;E494</f>
        <v>#N/A</v>
      </c>
    </row>
    <row r="495" spans="1:6" x14ac:dyDescent="0.2">
      <c r="A495" s="26"/>
      <c r="B495" s="26" t="e">
        <f>VLOOKUP(A495,Recon!A:B,2,FALSE)</f>
        <v>#N/A</v>
      </c>
      <c r="D495" s="29"/>
      <c r="F495" s="29" t="e">
        <f>B495&amp;E495</f>
        <v>#N/A</v>
      </c>
    </row>
    <row r="496" spans="1:6" x14ac:dyDescent="0.2">
      <c r="A496" s="26"/>
      <c r="B496" s="26" t="e">
        <f>VLOOKUP(A496,Recon!A:B,2,FALSE)</f>
        <v>#N/A</v>
      </c>
      <c r="D496" s="29"/>
      <c r="F496" s="29" t="e">
        <f>B496&amp;E496</f>
        <v>#N/A</v>
      </c>
    </row>
    <row r="497" spans="1:6" x14ac:dyDescent="0.2">
      <c r="A497" s="26"/>
      <c r="B497" s="26" t="e">
        <f>VLOOKUP(A497,Recon!A:B,2,FALSE)</f>
        <v>#N/A</v>
      </c>
      <c r="D497" s="29"/>
      <c r="F497" s="29" t="e">
        <f>B497&amp;E497</f>
        <v>#N/A</v>
      </c>
    </row>
    <row r="498" spans="1:6" x14ac:dyDescent="0.2">
      <c r="A498" s="26"/>
      <c r="B498" s="26" t="e">
        <f>VLOOKUP(A498,Recon!A:B,2,FALSE)</f>
        <v>#N/A</v>
      </c>
      <c r="D498" s="29"/>
      <c r="F498" s="29" t="e">
        <f>B498&amp;E498</f>
        <v>#N/A</v>
      </c>
    </row>
    <row r="499" spans="1:6" x14ac:dyDescent="0.2">
      <c r="A499" s="26"/>
      <c r="B499" s="26" t="e">
        <f>VLOOKUP(A499,Recon!A:B,2,FALSE)</f>
        <v>#N/A</v>
      </c>
      <c r="D499" s="29"/>
      <c r="F499" s="29" t="e">
        <f>B499&amp;E499</f>
        <v>#N/A</v>
      </c>
    </row>
    <row r="500" spans="1:6" x14ac:dyDescent="0.2">
      <c r="A500" s="26"/>
      <c r="B500" s="26" t="e">
        <f>VLOOKUP(A500,Recon!A:B,2,FALSE)</f>
        <v>#N/A</v>
      </c>
      <c r="D500" s="29"/>
      <c r="F500" s="29" t="e">
        <f>B500&amp;E500</f>
        <v>#N/A</v>
      </c>
    </row>
    <row r="501" spans="1:6" x14ac:dyDescent="0.2">
      <c r="A501" s="26"/>
      <c r="B501" s="26" t="e">
        <f>VLOOKUP(A501,Recon!A:B,2,FALSE)</f>
        <v>#N/A</v>
      </c>
      <c r="D501" s="29"/>
      <c r="F501" s="29" t="e">
        <f>B501&amp;E501</f>
        <v>#N/A</v>
      </c>
    </row>
    <row r="502" spans="1:6" x14ac:dyDescent="0.2">
      <c r="A502" s="26"/>
      <c r="B502" s="26" t="e">
        <f>VLOOKUP(A502,Recon!A:B,2,FALSE)</f>
        <v>#N/A</v>
      </c>
      <c r="D502" s="29"/>
      <c r="F502" s="29" t="e">
        <f>B502&amp;E502</f>
        <v>#N/A</v>
      </c>
    </row>
    <row r="503" spans="1:6" x14ac:dyDescent="0.2">
      <c r="A503" s="26"/>
      <c r="B503" s="26" t="e">
        <f>VLOOKUP(A503,Recon!A:B,2,FALSE)</f>
        <v>#N/A</v>
      </c>
      <c r="D503" s="29"/>
      <c r="F503" s="29" t="e">
        <f>B503&amp;E503</f>
        <v>#N/A</v>
      </c>
    </row>
    <row r="504" spans="1:6" x14ac:dyDescent="0.2">
      <c r="A504" s="26"/>
      <c r="B504" s="26" t="e">
        <f>VLOOKUP(A504,Recon!A:B,2,FALSE)</f>
        <v>#N/A</v>
      </c>
      <c r="D504" s="29"/>
      <c r="F504" s="29" t="e">
        <f>B504&amp;E504</f>
        <v>#N/A</v>
      </c>
    </row>
    <row r="505" spans="1:6" x14ac:dyDescent="0.2">
      <c r="A505" s="26"/>
      <c r="B505" s="26" t="e">
        <f>VLOOKUP(A505,Recon!A:B,2,FALSE)</f>
        <v>#N/A</v>
      </c>
      <c r="D505" s="29"/>
      <c r="F505" s="29" t="e">
        <f>B505&amp;E505</f>
        <v>#N/A</v>
      </c>
    </row>
    <row r="506" spans="1:6" x14ac:dyDescent="0.2">
      <c r="A506" s="26"/>
      <c r="B506" s="26" t="e">
        <f>VLOOKUP(A506,Recon!A:B,2,FALSE)</f>
        <v>#N/A</v>
      </c>
      <c r="D506" s="29"/>
      <c r="F506" s="29" t="e">
        <f>B506&amp;E506</f>
        <v>#N/A</v>
      </c>
    </row>
    <row r="507" spans="1:6" x14ac:dyDescent="0.2">
      <c r="A507" s="26"/>
      <c r="B507" s="26" t="e">
        <f>VLOOKUP(A507,Recon!A:B,2,FALSE)</f>
        <v>#N/A</v>
      </c>
      <c r="D507" s="29"/>
      <c r="F507" s="29" t="e">
        <f>B507&amp;E507</f>
        <v>#N/A</v>
      </c>
    </row>
    <row r="508" spans="1:6" x14ac:dyDescent="0.2">
      <c r="A508" s="26"/>
      <c r="B508" s="26" t="e">
        <f>VLOOKUP(A508,Recon!A:B,2,FALSE)</f>
        <v>#N/A</v>
      </c>
      <c r="D508" s="29"/>
      <c r="F508" s="29" t="e">
        <f>B508&amp;E508</f>
        <v>#N/A</v>
      </c>
    </row>
    <row r="509" spans="1:6" x14ac:dyDescent="0.2">
      <c r="A509" s="26"/>
      <c r="B509" s="26" t="e">
        <f>VLOOKUP(A509,Recon!A:B,2,FALSE)</f>
        <v>#N/A</v>
      </c>
      <c r="D509" s="29"/>
      <c r="F509" s="29" t="e">
        <f>B509&amp;E509</f>
        <v>#N/A</v>
      </c>
    </row>
    <row r="510" spans="1:6" x14ac:dyDescent="0.2">
      <c r="A510" s="26"/>
      <c r="B510" s="26" t="e">
        <f>VLOOKUP(A510,Recon!A:B,2,FALSE)</f>
        <v>#N/A</v>
      </c>
      <c r="D510" s="29"/>
      <c r="F510" s="29" t="e">
        <f>B510&amp;E510</f>
        <v>#N/A</v>
      </c>
    </row>
    <row r="511" spans="1:6" x14ac:dyDescent="0.2">
      <c r="A511" s="26"/>
      <c r="B511" s="26" t="e">
        <f>VLOOKUP(A511,Recon!A:B,2,FALSE)</f>
        <v>#N/A</v>
      </c>
      <c r="D511" s="29"/>
      <c r="F511" s="29" t="e">
        <f>B511&amp;E511</f>
        <v>#N/A</v>
      </c>
    </row>
    <row r="512" spans="1:6" x14ac:dyDescent="0.2">
      <c r="A512" s="26"/>
      <c r="B512" s="26" t="e">
        <f>VLOOKUP(A512,Recon!A:B,2,FALSE)</f>
        <v>#N/A</v>
      </c>
      <c r="D512" s="29"/>
      <c r="F512" s="29" t="e">
        <f>B512&amp;E512</f>
        <v>#N/A</v>
      </c>
    </row>
    <row r="513" spans="1:6" x14ac:dyDescent="0.2">
      <c r="A513" s="26"/>
      <c r="B513" s="26" t="e">
        <f>VLOOKUP(A513,Recon!A:B,2,FALSE)</f>
        <v>#N/A</v>
      </c>
      <c r="D513" s="29"/>
      <c r="F513" s="29" t="e">
        <f>B513&amp;E513</f>
        <v>#N/A</v>
      </c>
    </row>
    <row r="514" spans="1:6" x14ac:dyDescent="0.2">
      <c r="A514" s="26"/>
      <c r="B514" s="26" t="e">
        <f>VLOOKUP(A514,Recon!A:B,2,FALSE)</f>
        <v>#N/A</v>
      </c>
      <c r="D514" s="29"/>
      <c r="F514" s="29" t="e">
        <f>B514&amp;E514</f>
        <v>#N/A</v>
      </c>
    </row>
    <row r="515" spans="1:6" x14ac:dyDescent="0.2">
      <c r="A515" s="26"/>
      <c r="B515" s="26" t="e">
        <f>VLOOKUP(A515,Recon!A:B,2,FALSE)</f>
        <v>#N/A</v>
      </c>
      <c r="D515" s="29"/>
      <c r="F515" s="29" t="e">
        <f>B515&amp;E515</f>
        <v>#N/A</v>
      </c>
    </row>
    <row r="516" spans="1:6" x14ac:dyDescent="0.2">
      <c r="A516" s="26"/>
      <c r="B516" s="26" t="e">
        <f>VLOOKUP(A516,Recon!A:B,2,FALSE)</f>
        <v>#N/A</v>
      </c>
      <c r="D516" s="29"/>
      <c r="F516" s="29" t="e">
        <f>B516&amp;E516</f>
        <v>#N/A</v>
      </c>
    </row>
    <row r="517" spans="1:6" x14ac:dyDescent="0.2">
      <c r="A517" s="26"/>
      <c r="B517" s="26" t="e">
        <f>VLOOKUP(A517,Recon!A:B,2,FALSE)</f>
        <v>#N/A</v>
      </c>
      <c r="D517" s="29"/>
      <c r="F517" s="29" t="e">
        <f>B517&amp;E517</f>
        <v>#N/A</v>
      </c>
    </row>
  </sheetData>
  <autoFilter ref="A1:H517" xr:uid="{00000000-0009-0000-0000-000007000000}">
    <sortState xmlns:xlrd2="http://schemas.microsoft.com/office/spreadsheetml/2017/richdata2" ref="A2:H517">
      <sortCondition ref="C1:C517"/>
    </sortState>
  </autoFilter>
  <phoneticPr fontId="42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pane ySplit="1" topLeftCell="A53" activePane="bottomLeft" state="frozen"/>
      <selection pane="bottomLeft" activeCell="E2" sqref="E2:G66"/>
    </sheetView>
  </sheetViews>
  <sheetFormatPr defaultColWidth="48.7109375" defaultRowHeight="15" x14ac:dyDescent="0.25"/>
  <cols>
    <col min="1" max="1" width="7.7109375" style="2" bestFit="1" customWidth="1"/>
    <col min="2" max="2" width="22.85546875" style="2" bestFit="1" customWidth="1"/>
    <col min="3" max="3" width="13.85546875" style="2" bestFit="1" customWidth="1"/>
    <col min="4" max="4" width="39.42578125" style="2" bestFit="1" customWidth="1"/>
    <col min="5" max="5" width="16" style="233" bestFit="1" customWidth="1"/>
    <col min="6" max="6" width="15.7109375" style="233" bestFit="1" customWidth="1"/>
    <col min="7" max="7" width="24" style="233" bestFit="1" customWidth="1"/>
    <col min="8" max="8" width="18" style="2" bestFit="1" customWidth="1"/>
    <col min="9" max="9" width="11.42578125" style="2" bestFit="1" customWidth="1"/>
    <col min="10" max="16384" width="48.7109375" style="2"/>
  </cols>
  <sheetData>
    <row r="1" spans="1:9" x14ac:dyDescent="0.25">
      <c r="A1" s="99" t="s">
        <v>3309</v>
      </c>
      <c r="B1" s="99" t="s">
        <v>3328</v>
      </c>
      <c r="C1" s="99" t="s">
        <v>3327</v>
      </c>
      <c r="D1" s="99" t="s">
        <v>3330</v>
      </c>
      <c r="E1" s="231" t="s">
        <v>183</v>
      </c>
      <c r="F1" s="231" t="s">
        <v>3329</v>
      </c>
      <c r="G1" s="231" t="s">
        <v>3310</v>
      </c>
      <c r="H1" s="98" t="s">
        <v>3331</v>
      </c>
      <c r="I1" s="98" t="s">
        <v>3332</v>
      </c>
    </row>
    <row r="2" spans="1:9" x14ac:dyDescent="0.25">
      <c r="A2" s="100" t="s">
        <v>3466</v>
      </c>
      <c r="B2" s="100" t="s">
        <v>3467</v>
      </c>
      <c r="C2" s="100" t="s">
        <v>66</v>
      </c>
      <c r="D2" s="100" t="s">
        <v>3468</v>
      </c>
      <c r="E2" s="232">
        <v>28106</v>
      </c>
      <c r="F2" s="232">
        <v>0</v>
      </c>
      <c r="G2" s="232">
        <v>28106</v>
      </c>
      <c r="H2" s="101">
        <v>0</v>
      </c>
      <c r="I2" s="101">
        <v>0</v>
      </c>
    </row>
    <row r="3" spans="1:9" x14ac:dyDescent="0.25">
      <c r="A3" s="100" t="s">
        <v>3466</v>
      </c>
      <c r="B3" s="100" t="s">
        <v>3467</v>
      </c>
      <c r="C3" s="100" t="s">
        <v>68</v>
      </c>
      <c r="D3" s="100" t="s">
        <v>3469</v>
      </c>
      <c r="E3" s="232">
        <v>113723</v>
      </c>
      <c r="F3" s="232">
        <v>0</v>
      </c>
      <c r="G3" s="232">
        <v>113723</v>
      </c>
      <c r="H3" s="101">
        <v>0</v>
      </c>
      <c r="I3" s="101">
        <v>0</v>
      </c>
    </row>
    <row r="4" spans="1:9" x14ac:dyDescent="0.25">
      <c r="A4" s="100" t="s">
        <v>3466</v>
      </c>
      <c r="B4" s="100" t="s">
        <v>3467</v>
      </c>
      <c r="C4" s="100" t="s">
        <v>70</v>
      </c>
      <c r="D4" s="100" t="s">
        <v>3470</v>
      </c>
      <c r="E4" s="232">
        <v>20168</v>
      </c>
      <c r="F4" s="232">
        <v>0</v>
      </c>
      <c r="G4" s="232">
        <v>20168</v>
      </c>
      <c r="H4" s="101">
        <v>0</v>
      </c>
      <c r="I4" s="101">
        <v>0</v>
      </c>
    </row>
    <row r="5" spans="1:9" x14ac:dyDescent="0.25">
      <c r="A5" s="100" t="s">
        <v>3466</v>
      </c>
      <c r="B5" s="100" t="s">
        <v>3467</v>
      </c>
      <c r="C5" s="100" t="s">
        <v>72</v>
      </c>
      <c r="D5" s="100" t="s">
        <v>3471</v>
      </c>
      <c r="E5" s="232">
        <v>55631</v>
      </c>
      <c r="F5" s="232">
        <v>0</v>
      </c>
      <c r="G5" s="232">
        <v>55631</v>
      </c>
      <c r="H5" s="101">
        <v>0</v>
      </c>
      <c r="I5" s="101">
        <v>0</v>
      </c>
    </row>
    <row r="6" spans="1:9" x14ac:dyDescent="0.25">
      <c r="A6" s="100" t="s">
        <v>3466</v>
      </c>
      <c r="B6" s="100" t="s">
        <v>3467</v>
      </c>
      <c r="C6" s="100" t="s">
        <v>74</v>
      </c>
      <c r="D6" s="100" t="s">
        <v>3472</v>
      </c>
      <c r="E6" s="232">
        <v>28967</v>
      </c>
      <c r="F6" s="232">
        <v>18041.73</v>
      </c>
      <c r="G6" s="232">
        <v>10925.27</v>
      </c>
      <c r="H6" s="101">
        <v>0</v>
      </c>
      <c r="I6" s="101">
        <v>0</v>
      </c>
    </row>
    <row r="7" spans="1:9" x14ac:dyDescent="0.25">
      <c r="A7" s="100" t="s">
        <v>3466</v>
      </c>
      <c r="B7" s="100" t="s">
        <v>3467</v>
      </c>
      <c r="C7" s="100" t="s">
        <v>76</v>
      </c>
      <c r="D7" s="100" t="s">
        <v>3473</v>
      </c>
      <c r="E7" s="232">
        <v>8362</v>
      </c>
      <c r="F7" s="232">
        <v>337</v>
      </c>
      <c r="G7" s="232">
        <v>8025</v>
      </c>
      <c r="H7" s="101">
        <v>0</v>
      </c>
      <c r="I7" s="101">
        <v>0</v>
      </c>
    </row>
    <row r="8" spans="1:9" x14ac:dyDescent="0.25">
      <c r="A8" s="100" t="s">
        <v>3466</v>
      </c>
      <c r="B8" s="100" t="s">
        <v>3467</v>
      </c>
      <c r="C8" s="100" t="s">
        <v>78</v>
      </c>
      <c r="D8" s="100" t="s">
        <v>3474</v>
      </c>
      <c r="E8" s="232">
        <v>4020</v>
      </c>
      <c r="F8" s="232">
        <v>2375.41</v>
      </c>
      <c r="G8" s="232">
        <v>1644.59</v>
      </c>
      <c r="H8" s="101">
        <v>0</v>
      </c>
      <c r="I8" s="101">
        <v>0</v>
      </c>
    </row>
    <row r="9" spans="1:9" x14ac:dyDescent="0.25">
      <c r="A9" s="100" t="s">
        <v>3466</v>
      </c>
      <c r="B9" s="100" t="s">
        <v>3467</v>
      </c>
      <c r="C9" s="100" t="s">
        <v>80</v>
      </c>
      <c r="D9" s="100" t="s">
        <v>3475</v>
      </c>
      <c r="E9" s="232">
        <v>164075</v>
      </c>
      <c r="F9" s="232">
        <v>0</v>
      </c>
      <c r="G9" s="232">
        <v>164075</v>
      </c>
      <c r="H9" s="101">
        <v>0</v>
      </c>
      <c r="I9" s="101">
        <v>0</v>
      </c>
    </row>
    <row r="10" spans="1:9" x14ac:dyDescent="0.25">
      <c r="A10" s="100" t="s">
        <v>3466</v>
      </c>
      <c r="B10" s="100" t="s">
        <v>3467</v>
      </c>
      <c r="C10" s="100" t="s">
        <v>82</v>
      </c>
      <c r="D10" s="100" t="s">
        <v>3476</v>
      </c>
      <c r="E10" s="232">
        <v>41036</v>
      </c>
      <c r="F10" s="232">
        <v>18829.849999999999</v>
      </c>
      <c r="G10" s="232">
        <v>22206.15</v>
      </c>
      <c r="H10" s="101">
        <v>0</v>
      </c>
      <c r="I10" s="101">
        <v>0</v>
      </c>
    </row>
    <row r="11" spans="1:9" x14ac:dyDescent="0.25">
      <c r="A11" s="100" t="s">
        <v>3466</v>
      </c>
      <c r="B11" s="100" t="s">
        <v>3467</v>
      </c>
      <c r="C11" s="100" t="s">
        <v>84</v>
      </c>
      <c r="D11" s="100" t="s">
        <v>3477</v>
      </c>
      <c r="E11" s="232">
        <v>127939</v>
      </c>
      <c r="F11" s="232">
        <v>0</v>
      </c>
      <c r="G11" s="232">
        <v>127939</v>
      </c>
      <c r="H11" s="101">
        <v>0</v>
      </c>
      <c r="I11" s="101">
        <v>0</v>
      </c>
    </row>
    <row r="12" spans="1:9" x14ac:dyDescent="0.25">
      <c r="A12" s="100" t="s">
        <v>3466</v>
      </c>
      <c r="B12" s="100" t="s">
        <v>3467</v>
      </c>
      <c r="C12" s="100" t="s">
        <v>86</v>
      </c>
      <c r="D12" s="100" t="s">
        <v>3478</v>
      </c>
      <c r="E12" s="232">
        <v>90359</v>
      </c>
      <c r="F12" s="232">
        <v>0</v>
      </c>
      <c r="G12" s="232">
        <v>90359</v>
      </c>
      <c r="H12" s="101">
        <v>0</v>
      </c>
      <c r="I12" s="101">
        <v>0</v>
      </c>
    </row>
    <row r="13" spans="1:9" x14ac:dyDescent="0.25">
      <c r="A13" s="100" t="s">
        <v>3466</v>
      </c>
      <c r="B13" s="100" t="s">
        <v>3467</v>
      </c>
      <c r="C13" s="100" t="s">
        <v>88</v>
      </c>
      <c r="D13" s="100" t="s">
        <v>3479</v>
      </c>
      <c r="E13" s="232">
        <v>85516</v>
      </c>
      <c r="F13" s="232">
        <v>0</v>
      </c>
      <c r="G13" s="232">
        <v>85516</v>
      </c>
      <c r="H13" s="101">
        <v>0</v>
      </c>
      <c r="I13" s="101">
        <v>0</v>
      </c>
    </row>
    <row r="14" spans="1:9" x14ac:dyDescent="0.25">
      <c r="A14" s="100" t="s">
        <v>3466</v>
      </c>
      <c r="B14" s="100" t="s">
        <v>3467</v>
      </c>
      <c r="C14" s="100" t="s">
        <v>90</v>
      </c>
      <c r="D14" s="100" t="s">
        <v>542</v>
      </c>
      <c r="E14" s="232">
        <v>14548</v>
      </c>
      <c r="F14" s="232">
        <v>10413.879999999999</v>
      </c>
      <c r="G14" s="232">
        <v>4134.12</v>
      </c>
      <c r="H14" s="101">
        <v>0</v>
      </c>
      <c r="I14" s="101">
        <v>0</v>
      </c>
    </row>
    <row r="15" spans="1:9" x14ac:dyDescent="0.25">
      <c r="A15" s="100" t="s">
        <v>3466</v>
      </c>
      <c r="B15" s="100" t="s">
        <v>3467</v>
      </c>
      <c r="C15" s="100" t="s">
        <v>92</v>
      </c>
      <c r="D15" s="100" t="s">
        <v>553</v>
      </c>
      <c r="E15" s="232">
        <v>297438</v>
      </c>
      <c r="F15" s="232">
        <v>0</v>
      </c>
      <c r="G15" s="232">
        <v>297438</v>
      </c>
      <c r="H15" s="101">
        <v>0</v>
      </c>
      <c r="I15" s="101">
        <v>0</v>
      </c>
    </row>
    <row r="16" spans="1:9" x14ac:dyDescent="0.25">
      <c r="A16" s="100" t="s">
        <v>3466</v>
      </c>
      <c r="B16" s="100" t="s">
        <v>3467</v>
      </c>
      <c r="C16" s="100" t="s">
        <v>95</v>
      </c>
      <c r="D16" s="100" t="s">
        <v>3480</v>
      </c>
      <c r="E16" s="232">
        <v>173849</v>
      </c>
      <c r="F16" s="232">
        <v>57379</v>
      </c>
      <c r="G16" s="232">
        <v>116470</v>
      </c>
      <c r="H16" s="101">
        <v>0</v>
      </c>
      <c r="I16" s="101">
        <v>0</v>
      </c>
    </row>
    <row r="17" spans="1:9" x14ac:dyDescent="0.25">
      <c r="A17" s="100" t="s">
        <v>3466</v>
      </c>
      <c r="B17" s="100" t="s">
        <v>3467</v>
      </c>
      <c r="C17" s="100" t="s">
        <v>1061</v>
      </c>
      <c r="D17" s="100" t="s">
        <v>3481</v>
      </c>
      <c r="E17" s="232">
        <v>21031</v>
      </c>
      <c r="F17" s="232">
        <v>0</v>
      </c>
      <c r="G17" s="232">
        <v>21031</v>
      </c>
      <c r="H17" s="101">
        <v>0</v>
      </c>
      <c r="I17" s="101">
        <v>0</v>
      </c>
    </row>
    <row r="18" spans="1:9" x14ac:dyDescent="0.25">
      <c r="A18" s="100" t="s">
        <v>3466</v>
      </c>
      <c r="B18" s="100" t="s">
        <v>3467</v>
      </c>
      <c r="C18" s="100" t="s">
        <v>1065</v>
      </c>
      <c r="D18" s="100" t="s">
        <v>3482</v>
      </c>
      <c r="E18" s="232">
        <v>5764</v>
      </c>
      <c r="F18" s="232">
        <v>5764</v>
      </c>
      <c r="G18" s="232">
        <v>0</v>
      </c>
      <c r="H18" s="101">
        <v>0</v>
      </c>
      <c r="I18" s="101">
        <v>0</v>
      </c>
    </row>
    <row r="19" spans="1:9" x14ac:dyDescent="0.25">
      <c r="A19" s="100" t="s">
        <v>3466</v>
      </c>
      <c r="B19" s="100" t="s">
        <v>3467</v>
      </c>
      <c r="C19" s="100" t="s">
        <v>97</v>
      </c>
      <c r="D19" s="100" t="s">
        <v>3483</v>
      </c>
      <c r="E19" s="232">
        <v>39096</v>
      </c>
      <c r="F19" s="232">
        <v>0</v>
      </c>
      <c r="G19" s="232">
        <v>39096</v>
      </c>
      <c r="H19" s="101">
        <v>0</v>
      </c>
      <c r="I19" s="101">
        <v>0</v>
      </c>
    </row>
    <row r="20" spans="1:9" x14ac:dyDescent="0.25">
      <c r="A20" s="100" t="s">
        <v>3466</v>
      </c>
      <c r="B20" s="100" t="s">
        <v>3467</v>
      </c>
      <c r="C20" s="100" t="s">
        <v>99</v>
      </c>
      <c r="D20" s="100" t="s">
        <v>3484</v>
      </c>
      <c r="E20" s="232">
        <v>27038</v>
      </c>
      <c r="F20" s="232">
        <v>0</v>
      </c>
      <c r="G20" s="232">
        <v>27038</v>
      </c>
      <c r="H20" s="101">
        <v>0</v>
      </c>
      <c r="I20" s="101">
        <v>0</v>
      </c>
    </row>
    <row r="21" spans="1:9" x14ac:dyDescent="0.25">
      <c r="A21" s="100" t="s">
        <v>3466</v>
      </c>
      <c r="B21" s="100" t="s">
        <v>3467</v>
      </c>
      <c r="C21" s="100" t="s">
        <v>101</v>
      </c>
      <c r="D21" s="100" t="s">
        <v>3485</v>
      </c>
      <c r="E21" s="232">
        <v>23310</v>
      </c>
      <c r="F21" s="232">
        <v>12323</v>
      </c>
      <c r="G21" s="232">
        <v>10987</v>
      </c>
      <c r="H21" s="101">
        <v>0</v>
      </c>
      <c r="I21" s="101">
        <v>0</v>
      </c>
    </row>
    <row r="22" spans="1:9" x14ac:dyDescent="0.25">
      <c r="A22" s="100" t="s">
        <v>3466</v>
      </c>
      <c r="B22" s="100" t="s">
        <v>3467</v>
      </c>
      <c r="C22" s="100" t="s">
        <v>103</v>
      </c>
      <c r="D22" s="100" t="s">
        <v>3486</v>
      </c>
      <c r="E22" s="232">
        <v>83746</v>
      </c>
      <c r="F22" s="232">
        <v>35261.46</v>
      </c>
      <c r="G22" s="232">
        <v>48484.54</v>
      </c>
      <c r="H22" s="101">
        <v>0</v>
      </c>
      <c r="I22" s="101">
        <v>0</v>
      </c>
    </row>
    <row r="23" spans="1:9" x14ac:dyDescent="0.25">
      <c r="A23" s="100" t="s">
        <v>3466</v>
      </c>
      <c r="B23" s="100" t="s">
        <v>3467</v>
      </c>
      <c r="C23" s="100" t="s">
        <v>105</v>
      </c>
      <c r="D23" s="100" t="s">
        <v>106</v>
      </c>
      <c r="E23" s="232">
        <v>15078</v>
      </c>
      <c r="F23" s="232">
        <v>0</v>
      </c>
      <c r="G23" s="232">
        <v>15078</v>
      </c>
      <c r="H23" s="101">
        <v>0</v>
      </c>
      <c r="I23" s="101">
        <v>0</v>
      </c>
    </row>
    <row r="24" spans="1:9" x14ac:dyDescent="0.25">
      <c r="A24" s="100" t="s">
        <v>3466</v>
      </c>
      <c r="B24" s="100" t="s">
        <v>3467</v>
      </c>
      <c r="C24" s="100" t="s">
        <v>107</v>
      </c>
      <c r="D24" s="100" t="s">
        <v>3487</v>
      </c>
      <c r="E24" s="232">
        <v>69732</v>
      </c>
      <c r="F24" s="232">
        <v>0</v>
      </c>
      <c r="G24" s="232">
        <v>69732</v>
      </c>
      <c r="H24" s="101">
        <v>0</v>
      </c>
      <c r="I24" s="101">
        <v>0</v>
      </c>
    </row>
    <row r="25" spans="1:9" x14ac:dyDescent="0.25">
      <c r="A25" s="100" t="s">
        <v>3466</v>
      </c>
      <c r="B25" s="100" t="s">
        <v>3467</v>
      </c>
      <c r="C25" s="100" t="s">
        <v>109</v>
      </c>
      <c r="D25" s="100" t="s">
        <v>3488</v>
      </c>
      <c r="E25" s="232">
        <v>17359</v>
      </c>
      <c r="F25" s="232">
        <v>0</v>
      </c>
      <c r="G25" s="232">
        <v>17359</v>
      </c>
      <c r="H25" s="101">
        <v>0</v>
      </c>
      <c r="I25" s="101">
        <v>0</v>
      </c>
    </row>
    <row r="26" spans="1:9" x14ac:dyDescent="0.25">
      <c r="A26" s="100" t="s">
        <v>3466</v>
      </c>
      <c r="B26" s="100" t="s">
        <v>3467</v>
      </c>
      <c r="C26" s="100" t="s">
        <v>111</v>
      </c>
      <c r="D26" s="100" t="s">
        <v>3489</v>
      </c>
      <c r="E26" s="232">
        <v>71454</v>
      </c>
      <c r="F26" s="232">
        <v>60738</v>
      </c>
      <c r="G26" s="232">
        <v>10716</v>
      </c>
      <c r="H26" s="101">
        <v>0</v>
      </c>
      <c r="I26" s="101">
        <v>0</v>
      </c>
    </row>
    <row r="27" spans="1:9" x14ac:dyDescent="0.25">
      <c r="A27" s="100" t="s">
        <v>3466</v>
      </c>
      <c r="B27" s="100" t="s">
        <v>3467</v>
      </c>
      <c r="C27" s="100" t="s">
        <v>113</v>
      </c>
      <c r="D27" s="100" t="s">
        <v>114</v>
      </c>
      <c r="E27" s="232">
        <v>14348</v>
      </c>
      <c r="F27" s="232">
        <v>8861.99</v>
      </c>
      <c r="G27" s="232">
        <v>5486.01</v>
      </c>
      <c r="H27" s="101">
        <v>0</v>
      </c>
      <c r="I27" s="101">
        <v>0</v>
      </c>
    </row>
    <row r="28" spans="1:9" x14ac:dyDescent="0.25">
      <c r="A28" s="100" t="s">
        <v>3466</v>
      </c>
      <c r="B28" s="100" t="s">
        <v>3467</v>
      </c>
      <c r="C28" s="100" t="s">
        <v>115</v>
      </c>
      <c r="D28" s="100" t="s">
        <v>3490</v>
      </c>
      <c r="E28" s="232">
        <v>10528</v>
      </c>
      <c r="F28" s="232">
        <v>0</v>
      </c>
      <c r="G28" s="232">
        <v>10528</v>
      </c>
      <c r="H28" s="101">
        <v>0</v>
      </c>
      <c r="I28" s="101">
        <v>0</v>
      </c>
    </row>
    <row r="29" spans="1:9" x14ac:dyDescent="0.25">
      <c r="A29" s="100" t="s">
        <v>3466</v>
      </c>
      <c r="B29" s="100" t="s">
        <v>3467</v>
      </c>
      <c r="C29" s="100" t="s">
        <v>117</v>
      </c>
      <c r="D29" s="100" t="s">
        <v>3491</v>
      </c>
      <c r="E29" s="232">
        <v>5802</v>
      </c>
      <c r="F29" s="232">
        <v>0</v>
      </c>
      <c r="G29" s="232">
        <v>5802</v>
      </c>
      <c r="H29" s="101">
        <v>0</v>
      </c>
      <c r="I29" s="101">
        <v>0</v>
      </c>
    </row>
    <row r="30" spans="1:9" x14ac:dyDescent="0.25">
      <c r="A30" s="100" t="s">
        <v>3466</v>
      </c>
      <c r="B30" s="100" t="s">
        <v>3467</v>
      </c>
      <c r="C30" s="100" t="s">
        <v>119</v>
      </c>
      <c r="D30" s="100" t="s">
        <v>3396</v>
      </c>
      <c r="E30" s="232">
        <v>239027</v>
      </c>
      <c r="F30" s="232">
        <v>0</v>
      </c>
      <c r="G30" s="232">
        <v>239027</v>
      </c>
      <c r="H30" s="101">
        <v>0</v>
      </c>
      <c r="I30" s="101">
        <v>0</v>
      </c>
    </row>
    <row r="31" spans="1:9" x14ac:dyDescent="0.25">
      <c r="A31" s="100" t="s">
        <v>3466</v>
      </c>
      <c r="B31" s="100" t="s">
        <v>3467</v>
      </c>
      <c r="C31" s="100" t="s">
        <v>3315</v>
      </c>
      <c r="D31" s="100" t="s">
        <v>3492</v>
      </c>
      <c r="E31" s="232">
        <v>20912</v>
      </c>
      <c r="F31" s="232">
        <v>0</v>
      </c>
      <c r="G31" s="232">
        <v>20912</v>
      </c>
      <c r="H31" s="101">
        <v>0</v>
      </c>
      <c r="I31" s="101">
        <v>0</v>
      </c>
    </row>
    <row r="32" spans="1:9" x14ac:dyDescent="0.25">
      <c r="A32" s="100" t="s">
        <v>3466</v>
      </c>
      <c r="B32" s="100" t="s">
        <v>3467</v>
      </c>
      <c r="C32" s="100" t="s">
        <v>121</v>
      </c>
      <c r="D32" s="100" t="s">
        <v>3493</v>
      </c>
      <c r="E32" s="232">
        <v>84355</v>
      </c>
      <c r="F32" s="232">
        <v>54332.94</v>
      </c>
      <c r="G32" s="232">
        <v>30022.06</v>
      </c>
      <c r="H32" s="101">
        <v>0</v>
      </c>
      <c r="I32" s="101">
        <v>0</v>
      </c>
    </row>
    <row r="33" spans="1:9" x14ac:dyDescent="0.25">
      <c r="A33" s="100" t="s">
        <v>3466</v>
      </c>
      <c r="B33" s="100" t="s">
        <v>3467</v>
      </c>
      <c r="C33" s="100" t="s">
        <v>123</v>
      </c>
      <c r="D33" s="100" t="s">
        <v>3494</v>
      </c>
      <c r="E33" s="232">
        <v>42568</v>
      </c>
      <c r="F33" s="232">
        <v>0</v>
      </c>
      <c r="G33" s="232">
        <v>42568</v>
      </c>
      <c r="H33" s="101">
        <v>0</v>
      </c>
      <c r="I33" s="101">
        <v>0</v>
      </c>
    </row>
    <row r="34" spans="1:9" x14ac:dyDescent="0.25">
      <c r="A34" s="100" t="s">
        <v>3466</v>
      </c>
      <c r="B34" s="100" t="s">
        <v>3467</v>
      </c>
      <c r="C34" s="100" t="s">
        <v>125</v>
      </c>
      <c r="D34" s="100" t="s">
        <v>3495</v>
      </c>
      <c r="E34" s="232">
        <v>3163</v>
      </c>
      <c r="F34" s="232">
        <v>0</v>
      </c>
      <c r="G34" s="232">
        <v>3163</v>
      </c>
      <c r="H34" s="101">
        <v>0</v>
      </c>
      <c r="I34" s="101">
        <v>0</v>
      </c>
    </row>
    <row r="35" spans="1:9" x14ac:dyDescent="0.25">
      <c r="A35" s="100" t="s">
        <v>3466</v>
      </c>
      <c r="B35" s="100" t="s">
        <v>3467</v>
      </c>
      <c r="C35" s="100" t="s">
        <v>127</v>
      </c>
      <c r="D35" s="100" t="s">
        <v>3496</v>
      </c>
      <c r="E35" s="232">
        <v>6120</v>
      </c>
      <c r="F35" s="232">
        <v>0</v>
      </c>
      <c r="G35" s="232">
        <v>6120</v>
      </c>
      <c r="H35" s="101">
        <v>0</v>
      </c>
      <c r="I35" s="101">
        <v>0</v>
      </c>
    </row>
    <row r="36" spans="1:9" x14ac:dyDescent="0.25">
      <c r="A36" s="100" t="s">
        <v>3466</v>
      </c>
      <c r="B36" s="100" t="s">
        <v>3467</v>
      </c>
      <c r="C36" s="100" t="s">
        <v>129</v>
      </c>
      <c r="D36" s="100" t="s">
        <v>3497</v>
      </c>
      <c r="E36" s="232">
        <v>67718</v>
      </c>
      <c r="F36" s="232">
        <v>0</v>
      </c>
      <c r="G36" s="232">
        <v>67718</v>
      </c>
      <c r="H36" s="101">
        <v>0</v>
      </c>
      <c r="I36" s="101">
        <v>0</v>
      </c>
    </row>
    <row r="37" spans="1:9" x14ac:dyDescent="0.25">
      <c r="A37" s="100" t="s">
        <v>3466</v>
      </c>
      <c r="B37" s="100" t="s">
        <v>3467</v>
      </c>
      <c r="C37" s="100" t="s">
        <v>131</v>
      </c>
      <c r="D37" s="100" t="s">
        <v>3498</v>
      </c>
      <c r="E37" s="232">
        <v>5923</v>
      </c>
      <c r="F37" s="232">
        <v>0</v>
      </c>
      <c r="G37" s="232">
        <v>5923</v>
      </c>
      <c r="H37" s="101">
        <v>0</v>
      </c>
      <c r="I37" s="101">
        <v>0</v>
      </c>
    </row>
    <row r="38" spans="1:9" x14ac:dyDescent="0.25">
      <c r="A38" s="100" t="s">
        <v>3466</v>
      </c>
      <c r="B38" s="100" t="s">
        <v>3467</v>
      </c>
      <c r="C38" s="100" t="s">
        <v>133</v>
      </c>
      <c r="D38" s="100" t="s">
        <v>3410</v>
      </c>
      <c r="E38" s="232">
        <v>18376</v>
      </c>
      <c r="F38" s="232">
        <v>0</v>
      </c>
      <c r="G38" s="232">
        <v>18376</v>
      </c>
      <c r="H38" s="101">
        <v>0</v>
      </c>
      <c r="I38" s="101">
        <v>0</v>
      </c>
    </row>
    <row r="39" spans="1:9" x14ac:dyDescent="0.25">
      <c r="A39" s="100" t="s">
        <v>3466</v>
      </c>
      <c r="B39" s="100" t="s">
        <v>3467</v>
      </c>
      <c r="C39" s="100" t="s">
        <v>135</v>
      </c>
      <c r="D39" s="100" t="s">
        <v>3499</v>
      </c>
      <c r="E39" s="232">
        <v>10215</v>
      </c>
      <c r="F39" s="232">
        <v>0</v>
      </c>
      <c r="G39" s="232">
        <v>10215</v>
      </c>
      <c r="H39" s="101">
        <v>0</v>
      </c>
      <c r="I39" s="101">
        <v>0</v>
      </c>
    </row>
    <row r="40" spans="1:9" x14ac:dyDescent="0.25">
      <c r="A40" s="100" t="s">
        <v>3466</v>
      </c>
      <c r="B40" s="100" t="s">
        <v>3467</v>
      </c>
      <c r="C40" s="100" t="s">
        <v>3311</v>
      </c>
      <c r="D40" s="100" t="s">
        <v>1284</v>
      </c>
      <c r="E40" s="232">
        <v>4728</v>
      </c>
      <c r="F40" s="232">
        <v>0</v>
      </c>
      <c r="G40" s="232">
        <v>4728</v>
      </c>
      <c r="H40" s="101">
        <v>0</v>
      </c>
      <c r="I40" s="101">
        <v>0</v>
      </c>
    </row>
    <row r="41" spans="1:9" x14ac:dyDescent="0.25">
      <c r="A41" s="100" t="s">
        <v>3466</v>
      </c>
      <c r="B41" s="100" t="s">
        <v>3467</v>
      </c>
      <c r="C41" s="100" t="s">
        <v>137</v>
      </c>
      <c r="D41" s="100" t="s">
        <v>3500</v>
      </c>
      <c r="E41" s="232">
        <v>52784</v>
      </c>
      <c r="F41" s="232">
        <v>0</v>
      </c>
      <c r="G41" s="232">
        <v>52784</v>
      </c>
      <c r="H41" s="101">
        <v>0</v>
      </c>
      <c r="I41" s="101">
        <v>0</v>
      </c>
    </row>
    <row r="42" spans="1:9" x14ac:dyDescent="0.25">
      <c r="A42" s="100" t="s">
        <v>3466</v>
      </c>
      <c r="B42" s="100" t="s">
        <v>3467</v>
      </c>
      <c r="C42" s="100" t="s">
        <v>139</v>
      </c>
      <c r="D42" s="100" t="s">
        <v>3501</v>
      </c>
      <c r="E42" s="232">
        <v>30886</v>
      </c>
      <c r="F42" s="232">
        <v>20908.900000000001</v>
      </c>
      <c r="G42" s="232">
        <v>9977.1</v>
      </c>
      <c r="H42" s="101">
        <v>0</v>
      </c>
      <c r="I42" s="101">
        <v>0</v>
      </c>
    </row>
    <row r="43" spans="1:9" x14ac:dyDescent="0.25">
      <c r="A43" s="100" t="s">
        <v>3466</v>
      </c>
      <c r="B43" s="100" t="s">
        <v>3467</v>
      </c>
      <c r="C43" s="100" t="s">
        <v>3455</v>
      </c>
      <c r="D43" s="100" t="s">
        <v>2189</v>
      </c>
      <c r="E43" s="232">
        <v>16181</v>
      </c>
      <c r="F43" s="232">
        <v>0</v>
      </c>
      <c r="G43" s="232">
        <v>16181</v>
      </c>
      <c r="H43" s="101">
        <v>0</v>
      </c>
      <c r="I43" s="101">
        <v>0</v>
      </c>
    </row>
    <row r="44" spans="1:9" x14ac:dyDescent="0.25">
      <c r="A44" s="100" t="s">
        <v>3466</v>
      </c>
      <c r="B44" s="100" t="s">
        <v>3467</v>
      </c>
      <c r="C44" s="100" t="s">
        <v>3313</v>
      </c>
      <c r="D44" s="100" t="s">
        <v>3502</v>
      </c>
      <c r="E44" s="232">
        <v>9891</v>
      </c>
      <c r="F44" s="232">
        <v>6697</v>
      </c>
      <c r="G44" s="232">
        <v>3194</v>
      </c>
      <c r="H44" s="101">
        <v>0</v>
      </c>
      <c r="I44" s="101">
        <v>0</v>
      </c>
    </row>
    <row r="45" spans="1:9" x14ac:dyDescent="0.25">
      <c r="A45" s="100" t="s">
        <v>3466</v>
      </c>
      <c r="B45" s="100" t="s">
        <v>3467</v>
      </c>
      <c r="C45" s="100" t="s">
        <v>141</v>
      </c>
      <c r="D45" s="100" t="s">
        <v>3503</v>
      </c>
      <c r="E45" s="232">
        <v>19895</v>
      </c>
      <c r="F45" s="232">
        <v>18731.64</v>
      </c>
      <c r="G45" s="232">
        <v>1163.3599999999999</v>
      </c>
      <c r="H45" s="101">
        <v>0</v>
      </c>
      <c r="I45" s="101">
        <v>0</v>
      </c>
    </row>
    <row r="46" spans="1:9" x14ac:dyDescent="0.25">
      <c r="A46" s="100" t="s">
        <v>3466</v>
      </c>
      <c r="B46" s="100" t="s">
        <v>3467</v>
      </c>
      <c r="C46" s="100" t="s">
        <v>143</v>
      </c>
      <c r="D46" s="100" t="s">
        <v>3504</v>
      </c>
      <c r="E46" s="232">
        <v>10287</v>
      </c>
      <c r="F46" s="232">
        <v>0</v>
      </c>
      <c r="G46" s="232">
        <v>10287</v>
      </c>
      <c r="H46" s="101">
        <v>0</v>
      </c>
      <c r="I46" s="101">
        <v>0</v>
      </c>
    </row>
    <row r="47" spans="1:9" x14ac:dyDescent="0.25">
      <c r="A47" s="100" t="s">
        <v>3466</v>
      </c>
      <c r="B47" s="100" t="s">
        <v>3467</v>
      </c>
      <c r="C47" s="100" t="s">
        <v>145</v>
      </c>
      <c r="D47" s="100" t="s">
        <v>3505</v>
      </c>
      <c r="E47" s="232">
        <v>72183</v>
      </c>
      <c r="F47" s="232">
        <v>0</v>
      </c>
      <c r="G47" s="232">
        <v>72183</v>
      </c>
      <c r="H47" s="101">
        <v>0</v>
      </c>
      <c r="I47" s="101">
        <v>0</v>
      </c>
    </row>
    <row r="48" spans="1:9" x14ac:dyDescent="0.25">
      <c r="A48" s="100" t="s">
        <v>3466</v>
      </c>
      <c r="B48" s="100" t="s">
        <v>3467</v>
      </c>
      <c r="C48" s="100" t="s">
        <v>147</v>
      </c>
      <c r="D48" s="100" t="s">
        <v>1752</v>
      </c>
      <c r="E48" s="232">
        <v>31839</v>
      </c>
      <c r="F48" s="232">
        <v>17002.32</v>
      </c>
      <c r="G48" s="232">
        <v>14836.68</v>
      </c>
      <c r="H48" s="101">
        <v>0</v>
      </c>
      <c r="I48" s="101">
        <v>0</v>
      </c>
    </row>
    <row r="49" spans="1:9" x14ac:dyDescent="0.25">
      <c r="A49" s="100" t="s">
        <v>3466</v>
      </c>
      <c r="B49" s="100" t="s">
        <v>3467</v>
      </c>
      <c r="C49" s="100" t="s">
        <v>3424</v>
      </c>
      <c r="D49" s="100" t="s">
        <v>3506</v>
      </c>
      <c r="E49" s="232">
        <v>13148</v>
      </c>
      <c r="F49" s="232">
        <v>0</v>
      </c>
      <c r="G49" s="232">
        <v>13148</v>
      </c>
      <c r="H49" s="101">
        <v>0</v>
      </c>
      <c r="I49" s="101">
        <v>0</v>
      </c>
    </row>
    <row r="50" spans="1:9" x14ac:dyDescent="0.25">
      <c r="A50" s="100" t="s">
        <v>3466</v>
      </c>
      <c r="B50" s="100" t="s">
        <v>3467</v>
      </c>
      <c r="C50" s="100" t="s">
        <v>149</v>
      </c>
      <c r="D50" s="100" t="s">
        <v>3507</v>
      </c>
      <c r="E50" s="232">
        <v>5049</v>
      </c>
      <c r="F50" s="232">
        <v>5049</v>
      </c>
      <c r="G50" s="232">
        <v>0</v>
      </c>
      <c r="H50" s="101">
        <v>0</v>
      </c>
      <c r="I50" s="101">
        <v>0</v>
      </c>
    </row>
    <row r="51" spans="1:9" x14ac:dyDescent="0.25">
      <c r="A51" s="100" t="s">
        <v>3466</v>
      </c>
      <c r="B51" s="100" t="s">
        <v>3467</v>
      </c>
      <c r="C51" s="100" t="s">
        <v>151</v>
      </c>
      <c r="D51" s="100" t="s">
        <v>1772</v>
      </c>
      <c r="E51" s="232">
        <v>10879</v>
      </c>
      <c r="F51" s="232">
        <v>6737</v>
      </c>
      <c r="G51" s="232">
        <v>4142</v>
      </c>
      <c r="H51" s="101">
        <v>0</v>
      </c>
      <c r="I51" s="101">
        <v>0</v>
      </c>
    </row>
    <row r="52" spans="1:9" x14ac:dyDescent="0.25">
      <c r="A52" s="100" t="s">
        <v>3466</v>
      </c>
      <c r="B52" s="100" t="s">
        <v>3467</v>
      </c>
      <c r="C52" s="100" t="s">
        <v>153</v>
      </c>
      <c r="D52" s="100" t="s">
        <v>1775</v>
      </c>
      <c r="E52" s="232">
        <v>15185</v>
      </c>
      <c r="F52" s="232">
        <v>9072.42</v>
      </c>
      <c r="G52" s="232">
        <v>6112.58</v>
      </c>
      <c r="H52" s="101">
        <v>0</v>
      </c>
      <c r="I52" s="101">
        <v>0</v>
      </c>
    </row>
    <row r="53" spans="1:9" x14ac:dyDescent="0.25">
      <c r="A53" s="100" t="s">
        <v>3466</v>
      </c>
      <c r="B53" s="100" t="s">
        <v>3467</v>
      </c>
      <c r="C53" s="100" t="s">
        <v>155</v>
      </c>
      <c r="D53" s="100" t="s">
        <v>1783</v>
      </c>
      <c r="E53" s="232">
        <v>14350</v>
      </c>
      <c r="F53" s="232">
        <v>0</v>
      </c>
      <c r="G53" s="232">
        <v>14350</v>
      </c>
      <c r="H53" s="101">
        <v>0</v>
      </c>
      <c r="I53" s="101">
        <v>0</v>
      </c>
    </row>
    <row r="54" spans="1:9" x14ac:dyDescent="0.25">
      <c r="A54" s="100" t="s">
        <v>3466</v>
      </c>
      <c r="B54" s="100" t="s">
        <v>3467</v>
      </c>
      <c r="C54" s="100" t="s">
        <v>157</v>
      </c>
      <c r="D54" s="100" t="s">
        <v>3508</v>
      </c>
      <c r="E54" s="232">
        <v>13730</v>
      </c>
      <c r="F54" s="232">
        <v>11442.17</v>
      </c>
      <c r="G54" s="232">
        <v>2287.83</v>
      </c>
      <c r="H54" s="101">
        <v>0</v>
      </c>
      <c r="I54" s="101">
        <v>0</v>
      </c>
    </row>
    <row r="55" spans="1:9" x14ac:dyDescent="0.25">
      <c r="A55" s="100" t="s">
        <v>3466</v>
      </c>
      <c r="B55" s="100" t="s">
        <v>3467</v>
      </c>
      <c r="C55" s="100" t="s">
        <v>159</v>
      </c>
      <c r="D55" s="100" t="s">
        <v>3509</v>
      </c>
      <c r="E55" s="232">
        <v>24190</v>
      </c>
      <c r="F55" s="232">
        <v>0</v>
      </c>
      <c r="G55" s="232">
        <v>24190</v>
      </c>
      <c r="H55" s="101">
        <v>0</v>
      </c>
      <c r="I55" s="101">
        <v>0</v>
      </c>
    </row>
    <row r="56" spans="1:9" x14ac:dyDescent="0.25">
      <c r="A56" s="100" t="s">
        <v>3466</v>
      </c>
      <c r="B56" s="100" t="s">
        <v>3467</v>
      </c>
      <c r="C56" s="100" t="s">
        <v>161</v>
      </c>
      <c r="D56" s="100" t="s">
        <v>3510</v>
      </c>
      <c r="E56" s="232">
        <v>24249</v>
      </c>
      <c r="F56" s="232">
        <v>15530.76</v>
      </c>
      <c r="G56" s="232">
        <v>8718.24</v>
      </c>
      <c r="H56" s="101">
        <v>0</v>
      </c>
      <c r="I56" s="101">
        <v>0</v>
      </c>
    </row>
    <row r="57" spans="1:9" x14ac:dyDescent="0.25">
      <c r="A57" s="100" t="s">
        <v>3466</v>
      </c>
      <c r="B57" s="100" t="s">
        <v>3467</v>
      </c>
      <c r="C57" s="100" t="s">
        <v>163</v>
      </c>
      <c r="D57" s="100" t="s">
        <v>1804</v>
      </c>
      <c r="E57" s="232">
        <v>17486</v>
      </c>
      <c r="F57" s="232">
        <v>0</v>
      </c>
      <c r="G57" s="232">
        <v>17486</v>
      </c>
      <c r="H57" s="101">
        <v>0</v>
      </c>
      <c r="I57" s="101">
        <v>0</v>
      </c>
    </row>
    <row r="58" spans="1:9" x14ac:dyDescent="0.25">
      <c r="A58" s="100" t="s">
        <v>3466</v>
      </c>
      <c r="B58" s="100" t="s">
        <v>3467</v>
      </c>
      <c r="C58" s="100" t="s">
        <v>165</v>
      </c>
      <c r="D58" s="100" t="s">
        <v>1814</v>
      </c>
      <c r="E58" s="232">
        <v>13563</v>
      </c>
      <c r="F58" s="232">
        <v>0</v>
      </c>
      <c r="G58" s="232">
        <v>13563</v>
      </c>
      <c r="H58" s="101">
        <v>0</v>
      </c>
      <c r="I58" s="101">
        <v>0</v>
      </c>
    </row>
    <row r="59" spans="1:9" x14ac:dyDescent="0.25">
      <c r="A59" s="100" t="s">
        <v>3466</v>
      </c>
      <c r="B59" s="100" t="s">
        <v>3467</v>
      </c>
      <c r="C59" s="100" t="s">
        <v>167</v>
      </c>
      <c r="D59" s="100" t="s">
        <v>1826</v>
      </c>
      <c r="E59" s="232">
        <v>9719</v>
      </c>
      <c r="F59" s="232">
        <v>0</v>
      </c>
      <c r="G59" s="232">
        <v>9719</v>
      </c>
      <c r="H59" s="101">
        <v>0</v>
      </c>
      <c r="I59" s="101">
        <v>0</v>
      </c>
    </row>
    <row r="60" spans="1:9" x14ac:dyDescent="0.25">
      <c r="A60" s="100" t="s">
        <v>3466</v>
      </c>
      <c r="B60" s="100" t="s">
        <v>3467</v>
      </c>
      <c r="C60" s="100" t="s">
        <v>169</v>
      </c>
      <c r="D60" s="100" t="s">
        <v>1829</v>
      </c>
      <c r="E60" s="232">
        <v>4990</v>
      </c>
      <c r="F60" s="232">
        <v>0</v>
      </c>
      <c r="G60" s="232">
        <v>4990</v>
      </c>
      <c r="H60" s="101">
        <v>0</v>
      </c>
      <c r="I60" s="101">
        <v>0</v>
      </c>
    </row>
    <row r="61" spans="1:9" x14ac:dyDescent="0.25">
      <c r="A61" s="100" t="s">
        <v>3466</v>
      </c>
      <c r="B61" s="100" t="s">
        <v>3467</v>
      </c>
      <c r="C61" s="100" t="s">
        <v>171</v>
      </c>
      <c r="D61" s="100" t="s">
        <v>1836</v>
      </c>
      <c r="E61" s="232">
        <v>25434</v>
      </c>
      <c r="F61" s="232">
        <v>0</v>
      </c>
      <c r="G61" s="232">
        <v>25434</v>
      </c>
      <c r="H61" s="101">
        <v>0</v>
      </c>
      <c r="I61" s="101">
        <v>0</v>
      </c>
    </row>
    <row r="62" spans="1:9" x14ac:dyDescent="0.25">
      <c r="A62" s="100" t="s">
        <v>3466</v>
      </c>
      <c r="B62" s="100" t="s">
        <v>3467</v>
      </c>
      <c r="C62" s="100" t="s">
        <v>173</v>
      </c>
      <c r="D62" s="100" t="s">
        <v>1841</v>
      </c>
      <c r="E62" s="232">
        <v>10921</v>
      </c>
      <c r="F62" s="232">
        <v>9064</v>
      </c>
      <c r="G62" s="232">
        <v>1857</v>
      </c>
      <c r="H62" s="101">
        <v>0</v>
      </c>
      <c r="I62" s="101">
        <v>0</v>
      </c>
    </row>
    <row r="63" spans="1:9" x14ac:dyDescent="0.25">
      <c r="A63" s="2" t="s">
        <v>3466</v>
      </c>
      <c r="B63" s="2" t="s">
        <v>3467</v>
      </c>
      <c r="C63" s="2" t="s">
        <v>175</v>
      </c>
      <c r="D63" s="2" t="s">
        <v>1847</v>
      </c>
      <c r="E63" s="233">
        <v>3288</v>
      </c>
      <c r="F63" s="233">
        <v>3288</v>
      </c>
      <c r="G63" s="233">
        <v>0</v>
      </c>
      <c r="H63" s="2">
        <v>0</v>
      </c>
      <c r="I63" s="2">
        <v>0</v>
      </c>
    </row>
    <row r="64" spans="1:9" x14ac:dyDescent="0.25">
      <c r="A64" s="2" t="s">
        <v>3466</v>
      </c>
      <c r="B64" s="2" t="s">
        <v>3467</v>
      </c>
      <c r="C64" s="2" t="s">
        <v>3317</v>
      </c>
      <c r="D64" s="2" t="s">
        <v>3318</v>
      </c>
      <c r="E64" s="233">
        <v>17519</v>
      </c>
      <c r="F64" s="233">
        <v>0</v>
      </c>
      <c r="G64" s="233">
        <v>17519</v>
      </c>
      <c r="H64" s="2">
        <v>0</v>
      </c>
      <c r="I64" s="2">
        <v>0</v>
      </c>
    </row>
    <row r="65" spans="1:9" x14ac:dyDescent="0.25">
      <c r="A65" s="2" t="s">
        <v>3466</v>
      </c>
      <c r="B65" s="2" t="s">
        <v>3467</v>
      </c>
      <c r="C65" s="2" t="s">
        <v>62</v>
      </c>
      <c r="D65" s="2" t="s">
        <v>179</v>
      </c>
      <c r="E65" s="233">
        <v>474</v>
      </c>
      <c r="F65" s="233">
        <v>0</v>
      </c>
      <c r="G65" s="233">
        <v>474</v>
      </c>
      <c r="H65" s="2">
        <v>0</v>
      </c>
      <c r="I65" s="2">
        <v>0</v>
      </c>
    </row>
    <row r="66" spans="1:9" x14ac:dyDescent="0.25">
      <c r="A66" s="2" t="s">
        <v>3466</v>
      </c>
      <c r="B66" s="2" t="s">
        <v>3467</v>
      </c>
      <c r="C66" s="2" t="s">
        <v>60</v>
      </c>
      <c r="D66" s="2" t="s">
        <v>2</v>
      </c>
      <c r="E66" s="233">
        <v>59974</v>
      </c>
      <c r="F66" s="233">
        <v>0</v>
      </c>
      <c r="G66" s="233">
        <v>59974</v>
      </c>
      <c r="H66" s="2">
        <v>0</v>
      </c>
      <c r="I66" s="2">
        <v>0</v>
      </c>
    </row>
  </sheetData>
  <autoFilter ref="A1:I1" xr:uid="{00000000-0009-0000-0000-000008000000}"/>
  <phoneticPr fontId="4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Recon</vt:lpstr>
      <vt:lpstr>Distribution Sheet</vt:lpstr>
      <vt:lpstr>Recon 2</vt:lpstr>
      <vt:lpstr>21-22 Allocation</vt:lpstr>
      <vt:lpstr>20-21 Approved</vt:lpstr>
      <vt:lpstr>Sheet1</vt:lpstr>
      <vt:lpstr>Sheet3</vt:lpstr>
      <vt:lpstr>All 39SD Disbursements</vt:lpstr>
      <vt:lpstr>DB Remaining Balances</vt:lpstr>
      <vt:lpstr>Alloction Detail</vt:lpstr>
      <vt:lpstr>Vendor Codes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Evan</dc:creator>
  <cp:lastModifiedBy>Davis, Evan</cp:lastModifiedBy>
  <cp:lastPrinted>2016-02-17T18:03:15Z</cp:lastPrinted>
  <dcterms:created xsi:type="dcterms:W3CDTF">2015-03-18T14:30:30Z</dcterms:created>
  <dcterms:modified xsi:type="dcterms:W3CDTF">2022-06-01T20:47:56Z</dcterms:modified>
</cp:coreProperties>
</file>