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610C075E-600B-4EED-AE33-B516DC748DB8}" xr6:coauthVersionLast="47" xr6:coauthVersionMax="47" xr10:uidLastSave="{00000000-0000-0000-0000-000000000000}"/>
  <workbookProtection workbookAlgorithmName="SHA-512" workbookHashValue="j3rUd7yrth7Lde2q3ATWKpGvdhW6Bn1+AhTWvZB3iNmvnj17LhSXnObCCCRCZurlJVL7aRZtV5qRm+C5B2E+9w==" workbookSaltValue="AYpJIUsixslueYzglGVRYw==" workbookSpinCount="100000" lockStructure="1"/>
  <bookViews>
    <workbookView xWindow="-120" yWindow="-120" windowWidth="29040" windowHeight="15840" tabRatio="857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19-20 Allocation" sheetId="2" state="hidden" r:id="rId4"/>
    <sheet name="19-20 Approved" sheetId="13" state="hidden" r:id="rId5"/>
    <sheet name="Sheet1" sheetId="5" state="hidden" r:id="rId6"/>
    <sheet name="Sheet3" sheetId="7" state="hidden" r:id="rId7"/>
    <sheet name="All 390D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</externalReferences>
  <definedNames>
    <definedName name="_xlnm._FilterDatabase" localSheetId="7" hidden="1">'All 390D Disbursements'!$A$1:$H$517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3" l="1"/>
  <c r="J9" i="13"/>
  <c r="I10" i="13"/>
  <c r="J10" i="13"/>
  <c r="I11" i="13"/>
  <c r="J11" i="13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I30" i="13"/>
  <c r="J30" i="13"/>
  <c r="I31" i="13"/>
  <c r="J31" i="13"/>
  <c r="I32" i="13"/>
  <c r="J32" i="13"/>
  <c r="I33" i="13"/>
  <c r="J33" i="13"/>
  <c r="I34" i="13"/>
  <c r="J34" i="13"/>
  <c r="I35" i="13"/>
  <c r="J35" i="13"/>
  <c r="I36" i="13"/>
  <c r="J36" i="13"/>
  <c r="I37" i="13"/>
  <c r="J37" i="13"/>
  <c r="I38" i="13"/>
  <c r="J38" i="13"/>
  <c r="I39" i="13"/>
  <c r="J39" i="13"/>
  <c r="I40" i="13"/>
  <c r="J40" i="13"/>
  <c r="I41" i="13"/>
  <c r="J41" i="13"/>
  <c r="I42" i="13"/>
  <c r="J42" i="13"/>
  <c r="I43" i="13"/>
  <c r="J43" i="13"/>
  <c r="I44" i="13"/>
  <c r="J44" i="13"/>
  <c r="I45" i="13"/>
  <c r="J45" i="13"/>
  <c r="I46" i="13"/>
  <c r="J46" i="13"/>
  <c r="I47" i="13"/>
  <c r="J47" i="13"/>
  <c r="I48" i="13"/>
  <c r="J48" i="13"/>
  <c r="I49" i="13"/>
  <c r="J49" i="13"/>
  <c r="I50" i="13"/>
  <c r="J50" i="13"/>
  <c r="I51" i="13"/>
  <c r="J51" i="13"/>
  <c r="I52" i="13"/>
  <c r="J52" i="13"/>
  <c r="I53" i="13"/>
  <c r="J53" i="13"/>
  <c r="I54" i="13"/>
  <c r="J54" i="13"/>
  <c r="I55" i="13"/>
  <c r="J55" i="13"/>
  <c r="I56" i="13"/>
  <c r="J56" i="13"/>
  <c r="I57" i="13"/>
  <c r="J57" i="13"/>
  <c r="I58" i="13"/>
  <c r="J58" i="13"/>
  <c r="I59" i="13"/>
  <c r="J59" i="13"/>
  <c r="I60" i="13"/>
  <c r="J60" i="13"/>
  <c r="I61" i="13"/>
  <c r="J61" i="13"/>
  <c r="I62" i="13"/>
  <c r="J62" i="13"/>
  <c r="I63" i="13"/>
  <c r="J63" i="13"/>
  <c r="I64" i="13"/>
  <c r="J64" i="13"/>
  <c r="I65" i="13"/>
  <c r="J65" i="13"/>
  <c r="I66" i="13"/>
  <c r="J66" i="13"/>
  <c r="I67" i="13"/>
  <c r="J67" i="13"/>
  <c r="I68" i="13"/>
  <c r="J68" i="13"/>
  <c r="I6" i="13"/>
  <c r="J6" i="13"/>
  <c r="I7" i="13"/>
  <c r="J7" i="13"/>
  <c r="I8" i="13"/>
  <c r="J8" i="13"/>
  <c r="J5" i="13"/>
  <c r="I5" i="13"/>
  <c r="B308" i="9" l="1"/>
  <c r="B307" i="9"/>
  <c r="L6" i="13" l="1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2" i="13" s="1"/>
  <c r="L70" i="13"/>
  <c r="L71" i="13"/>
  <c r="L5" i="13"/>
  <c r="K5" i="13"/>
  <c r="B140" i="9" l="1"/>
  <c r="B141" i="9"/>
  <c r="B171" i="9"/>
  <c r="B143" i="9"/>
  <c r="B147" i="9"/>
  <c r="B144" i="9"/>
  <c r="B142" i="9"/>
  <c r="B145" i="9"/>
  <c r="B151" i="9"/>
  <c r="B154" i="9"/>
  <c r="B148" i="9"/>
  <c r="B149" i="9"/>
  <c r="B155" i="9"/>
  <c r="B156" i="9"/>
  <c r="B152" i="9"/>
  <c r="B168" i="9"/>
  <c r="B169" i="9"/>
  <c r="B157" i="9"/>
  <c r="B158" i="9"/>
  <c r="B150" i="9"/>
  <c r="B162" i="9"/>
  <c r="B167" i="9"/>
  <c r="B170" i="9"/>
  <c r="B153" i="9"/>
  <c r="B159" i="9"/>
  <c r="B160" i="9"/>
  <c r="B161" i="9"/>
  <c r="B164" i="9"/>
  <c r="B165" i="9"/>
  <c r="B166" i="9"/>
  <c r="B146" i="9"/>
  <c r="B163" i="9"/>
  <c r="B179" i="9"/>
  <c r="B173" i="9"/>
  <c r="B174" i="9"/>
  <c r="B175" i="9"/>
  <c r="B172" i="9"/>
  <c r="B177" i="9"/>
  <c r="B178" i="9"/>
  <c r="B187" i="9"/>
  <c r="B180" i="9"/>
  <c r="B183" i="9"/>
  <c r="B188" i="9"/>
  <c r="B181" i="9"/>
  <c r="B182" i="9"/>
  <c r="B184" i="9"/>
  <c r="B185" i="9"/>
  <c r="B186" i="9"/>
  <c r="B176" i="9"/>
  <c r="B196" i="9"/>
  <c r="B202" i="9"/>
  <c r="B204" i="9"/>
  <c r="B201" i="9"/>
  <c r="B189" i="9"/>
  <c r="B210" i="9"/>
  <c r="B191" i="9"/>
  <c r="B190" i="9"/>
  <c r="B206" i="9"/>
  <c r="B195" i="9"/>
  <c r="B197" i="9"/>
  <c r="B198" i="9"/>
  <c r="B199" i="9"/>
  <c r="B193" i="9"/>
  <c r="B194" i="9"/>
  <c r="B209" i="9"/>
  <c r="B200" i="9"/>
  <c r="B203" i="9"/>
  <c r="B208" i="9"/>
  <c r="B205" i="9"/>
  <c r="B207" i="9"/>
  <c r="B192" i="9"/>
  <c r="B219" i="9"/>
  <c r="B220" i="9"/>
  <c r="B221" i="9"/>
  <c r="B212" i="9"/>
  <c r="B213" i="9"/>
  <c r="B211" i="9"/>
  <c r="B229" i="9"/>
  <c r="B214" i="9"/>
  <c r="B217" i="9"/>
  <c r="B218" i="9"/>
  <c r="B224" i="9"/>
  <c r="B216" i="9"/>
  <c r="B223" i="9"/>
  <c r="B231" i="9"/>
  <c r="B225" i="9"/>
  <c r="B227" i="9"/>
  <c r="B230" i="9"/>
  <c r="B232" i="9"/>
  <c r="B222" i="9"/>
  <c r="B226" i="9"/>
  <c r="B228" i="9"/>
  <c r="B215" i="9"/>
  <c r="B240" i="9"/>
  <c r="B233" i="9"/>
  <c r="B250" i="9"/>
  <c r="B235" i="9"/>
  <c r="B234" i="9"/>
  <c r="B237" i="9"/>
  <c r="B238" i="9"/>
  <c r="B236" i="9"/>
  <c r="B249" i="9"/>
  <c r="B239" i="9"/>
  <c r="B241" i="9"/>
  <c r="B243" i="9"/>
  <c r="B242" i="9"/>
  <c r="B244" i="9"/>
  <c r="B245" i="9"/>
  <c r="B246" i="9"/>
  <c r="B247" i="9"/>
  <c r="B248" i="9"/>
  <c r="B251" i="9"/>
  <c r="B252" i="9"/>
  <c r="B254" i="9"/>
  <c r="B255" i="9"/>
  <c r="B287" i="9"/>
  <c r="B256" i="9"/>
  <c r="B257" i="9"/>
  <c r="B253" i="9"/>
  <c r="B258" i="9"/>
  <c r="B280" i="9"/>
  <c r="B268" i="9"/>
  <c r="B265" i="9"/>
  <c r="B267" i="9"/>
  <c r="B260" i="9"/>
  <c r="B266" i="9"/>
  <c r="B264" i="9"/>
  <c r="B269" i="9"/>
  <c r="B270" i="9"/>
  <c r="B276" i="9"/>
  <c r="B283" i="9"/>
  <c r="B271" i="9"/>
  <c r="B272" i="9"/>
  <c r="B262" i="9"/>
  <c r="B277" i="9"/>
  <c r="B282" i="9"/>
  <c r="B286" i="9"/>
  <c r="B285" i="9"/>
  <c r="B263" i="9"/>
  <c r="B273" i="9"/>
  <c r="B274" i="9"/>
  <c r="B275" i="9"/>
  <c r="B278" i="9"/>
  <c r="B279" i="9"/>
  <c r="B281" i="9"/>
  <c r="B259" i="9"/>
  <c r="B284" i="9"/>
  <c r="B261" i="9"/>
  <c r="B288" i="9"/>
  <c r="B289" i="9"/>
  <c r="B303" i="9"/>
  <c r="B296" i="9"/>
  <c r="B295" i="9"/>
  <c r="B299" i="9"/>
  <c r="B301" i="9"/>
  <c r="B302" i="9"/>
  <c r="B305" i="9"/>
  <c r="B300" i="9"/>
  <c r="B298" i="9"/>
  <c r="B304" i="9"/>
  <c r="B297" i="9"/>
  <c r="B306" i="9"/>
  <c r="B290" i="9"/>
  <c r="B291" i="9"/>
  <c r="B294" i="9"/>
  <c r="B292" i="9"/>
  <c r="B293" i="9"/>
  <c r="B318" i="9"/>
  <c r="B309" i="9"/>
  <c r="B310" i="9"/>
  <c r="B313" i="9"/>
  <c r="B312" i="9"/>
  <c r="B316" i="9"/>
  <c r="B317" i="9"/>
  <c r="B314" i="9"/>
  <c r="B320" i="9"/>
  <c r="B325" i="9"/>
  <c r="B321" i="9"/>
  <c r="B324" i="9"/>
  <c r="B315" i="9"/>
  <c r="B319" i="9"/>
  <c r="B322" i="9"/>
  <c r="B311" i="9"/>
  <c r="B323" i="9"/>
  <c r="B326" i="9"/>
  <c r="B327" i="9"/>
  <c r="B349" i="9"/>
  <c r="B332" i="9"/>
  <c r="B328" i="9"/>
  <c r="B330" i="9"/>
  <c r="B337" i="9"/>
  <c r="B334" i="9"/>
  <c r="B333" i="9"/>
  <c r="B340" i="9"/>
  <c r="B341" i="9"/>
  <c r="B347" i="9"/>
  <c r="B342" i="9"/>
  <c r="B336" i="9"/>
  <c r="B348" i="9"/>
  <c r="B343" i="9"/>
  <c r="B344" i="9"/>
  <c r="B345" i="9"/>
  <c r="B346" i="9"/>
  <c r="B331" i="9"/>
  <c r="B329" i="9"/>
  <c r="B338" i="9"/>
  <c r="B339" i="9"/>
  <c r="B335" i="9"/>
  <c r="B366" i="9"/>
  <c r="B352" i="9"/>
  <c r="B353" i="9"/>
  <c r="B374" i="9"/>
  <c r="B370" i="9"/>
  <c r="B362" i="9"/>
  <c r="B368" i="9"/>
  <c r="B364" i="9"/>
  <c r="B356" i="9"/>
  <c r="B360" i="9"/>
  <c r="B361" i="9"/>
  <c r="B373" i="9"/>
  <c r="B367" i="9"/>
  <c r="B369" i="9"/>
  <c r="B357" i="9"/>
  <c r="B358" i="9"/>
  <c r="B350" i="9"/>
  <c r="B354" i="9"/>
  <c r="B351" i="9"/>
  <c r="B363" i="9"/>
  <c r="B359" i="9"/>
  <c r="B365" i="9"/>
  <c r="B371" i="9"/>
  <c r="B372" i="9"/>
  <c r="B355" i="9"/>
  <c r="B375" i="9"/>
  <c r="B376" i="9"/>
  <c r="B389" i="9"/>
  <c r="B385" i="9"/>
  <c r="B384" i="9"/>
  <c r="B377" i="9"/>
  <c r="B378" i="9"/>
  <c r="B379" i="9"/>
  <c r="B380" i="9"/>
  <c r="B382" i="9"/>
  <c r="B386" i="9"/>
  <c r="B388" i="9"/>
  <c r="B383" i="9"/>
  <c r="B381" i="9"/>
  <c r="B387" i="9"/>
  <c r="B390" i="9"/>
  <c r="B391" i="9"/>
  <c r="B394" i="9"/>
  <c r="B393" i="9"/>
  <c r="B395" i="9"/>
  <c r="B396" i="9"/>
  <c r="B400" i="9"/>
  <c r="B397" i="9"/>
  <c r="B399" i="9"/>
  <c r="B392" i="9"/>
  <c r="B398" i="9"/>
  <c r="B406" i="9"/>
  <c r="B408" i="9"/>
  <c r="B402" i="9"/>
  <c r="B401" i="9"/>
  <c r="B403" i="9"/>
  <c r="B404" i="9"/>
  <c r="B405" i="9"/>
  <c r="B407" i="9"/>
  <c r="B410" i="9"/>
  <c r="B409" i="9"/>
  <c r="B412" i="9"/>
  <c r="B411" i="9"/>
  <c r="B413" i="9"/>
  <c r="B415" i="9"/>
  <c r="B414" i="9"/>
  <c r="B416" i="9"/>
  <c r="B417" i="9"/>
  <c r="B419" i="9"/>
  <c r="B423" i="9"/>
  <c r="B421" i="9"/>
  <c r="B422" i="9"/>
  <c r="B420" i="9"/>
  <c r="B418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139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8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H69" i="13" l="1"/>
  <c r="G69" i="13"/>
  <c r="D69" i="13"/>
  <c r="I69" i="13" l="1"/>
  <c r="K69" i="13"/>
  <c r="E69" i="13"/>
  <c r="J69" i="13" l="1"/>
  <c r="F69" i="13"/>
  <c r="G74" i="12" l="1"/>
  <c r="G73" i="12"/>
  <c r="G72" i="12"/>
  <c r="G71" i="12"/>
  <c r="G70" i="12"/>
  <c r="G69" i="12"/>
  <c r="G68" i="12"/>
  <c r="G67" i="12"/>
  <c r="G66" i="12"/>
  <c r="G63" i="12"/>
  <c r="G62" i="12"/>
  <c r="G59" i="12"/>
  <c r="G57" i="12"/>
  <c r="G56" i="12"/>
  <c r="G55" i="12"/>
  <c r="G53" i="12"/>
  <c r="G50" i="12"/>
  <c r="G49" i="12"/>
  <c r="G47" i="12"/>
  <c r="G46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37" i="12" l="1"/>
  <c r="G44" i="12"/>
  <c r="G54" i="12"/>
  <c r="G65" i="12"/>
  <c r="G45" i="12"/>
  <c r="G51" i="12"/>
  <c r="G58" i="12"/>
  <c r="G12" i="12"/>
  <c r="G48" i="12"/>
  <c r="G52" i="12"/>
  <c r="G60" i="12"/>
  <c r="G61" i="12"/>
  <c r="G64" i="12"/>
  <c r="G77" i="12"/>
  <c r="G78" i="12" s="1"/>
  <c r="G75" i="12" l="1"/>
  <c r="G80" i="12" s="1"/>
  <c r="H77" i="12" l="1"/>
  <c r="H72" i="12"/>
  <c r="H68" i="12"/>
  <c r="H65" i="12"/>
  <c r="H61" i="12"/>
  <c r="H55" i="12"/>
  <c r="H74" i="12"/>
  <c r="H71" i="12"/>
  <c r="H67" i="12"/>
  <c r="H64" i="12"/>
  <c r="H60" i="12"/>
  <c r="H58" i="12"/>
  <c r="H54" i="12"/>
  <c r="H51" i="12"/>
  <c r="H48" i="12"/>
  <c r="H44" i="12"/>
  <c r="H37" i="12"/>
  <c r="H73" i="12"/>
  <c r="H70" i="12"/>
  <c r="H66" i="12"/>
  <c r="H63" i="12"/>
  <c r="H57" i="12"/>
  <c r="H53" i="12"/>
  <c r="H50" i="12"/>
  <c r="H47" i="12"/>
  <c r="H43" i="12"/>
  <c r="H40" i="12"/>
  <c r="H36" i="12"/>
  <c r="H33" i="12"/>
  <c r="H69" i="12"/>
  <c r="H46" i="12"/>
  <c r="H39" i="12"/>
  <c r="H28" i="12"/>
  <c r="H24" i="12"/>
  <c r="H20" i="12"/>
  <c r="H16" i="12"/>
  <c r="H62" i="12"/>
  <c r="H59" i="12"/>
  <c r="H49" i="12"/>
  <c r="H41" i="12"/>
  <c r="H27" i="12"/>
  <c r="H23" i="12"/>
  <c r="H19" i="12"/>
  <c r="H14" i="12"/>
  <c r="H52" i="12"/>
  <c r="H42" i="12"/>
  <c r="H32" i="12"/>
  <c r="H31" i="12"/>
  <c r="H30" i="12"/>
  <c r="H26" i="12"/>
  <c r="H22" i="12"/>
  <c r="H18" i="12"/>
  <c r="H56" i="12"/>
  <c r="H45" i="12"/>
  <c r="H38" i="12"/>
  <c r="H35" i="12"/>
  <c r="H34" i="12"/>
  <c r="H29" i="12"/>
  <c r="H25" i="12"/>
  <c r="H21" i="12"/>
  <c r="H17" i="12"/>
  <c r="H13" i="12"/>
  <c r="H12" i="12"/>
  <c r="H15" i="12"/>
  <c r="H75" i="12" l="1"/>
  <c r="J63" i="12"/>
  <c r="J57" i="12"/>
  <c r="K57" i="12" s="1"/>
  <c r="L57" i="12" s="1"/>
  <c r="C46" i="2" s="1"/>
  <c r="J46" i="12"/>
  <c r="K46" i="12" s="1"/>
  <c r="L46" i="12" s="1"/>
  <c r="C35" i="2" s="1"/>
  <c r="J42" i="12"/>
  <c r="K42" i="12" s="1"/>
  <c r="L42" i="12" s="1"/>
  <c r="C31" i="2" s="1"/>
  <c r="J39" i="12"/>
  <c r="J38" i="12"/>
  <c r="K38" i="12" s="1"/>
  <c r="L38" i="12" s="1"/>
  <c r="C27" i="2" s="1"/>
  <c r="J35" i="12"/>
  <c r="K35" i="12" s="1"/>
  <c r="L35" i="12" s="1"/>
  <c r="C24" i="2" s="1"/>
  <c r="J31" i="12"/>
  <c r="K31" i="12" s="1"/>
  <c r="L31" i="12" s="1"/>
  <c r="C20" i="2" s="1"/>
  <c r="J74" i="12"/>
  <c r="K74" i="12" s="1"/>
  <c r="L74" i="12" s="1"/>
  <c r="C63" i="2" s="1"/>
  <c r="J71" i="12"/>
  <c r="J67" i="12"/>
  <c r="K67" i="12" s="1"/>
  <c r="L67" i="12" s="1"/>
  <c r="C56" i="2" s="1"/>
  <c r="J64" i="12"/>
  <c r="K64" i="12" s="1"/>
  <c r="L64" i="12" s="1"/>
  <c r="C53" i="2" s="1"/>
  <c r="J50" i="12"/>
  <c r="J33" i="12"/>
  <c r="J32" i="12"/>
  <c r="K32" i="12" s="1"/>
  <c r="L32" i="12" s="1"/>
  <c r="C21" i="2" s="1"/>
  <c r="J30" i="12"/>
  <c r="K30" i="12" s="1"/>
  <c r="L30" i="12" s="1"/>
  <c r="C19" i="2" s="1"/>
  <c r="J26" i="12"/>
  <c r="K26" i="12" s="1"/>
  <c r="L26" i="12" s="1"/>
  <c r="C15" i="2" s="1"/>
  <c r="J22" i="12"/>
  <c r="K22" i="12" s="1"/>
  <c r="L22" i="12" s="1"/>
  <c r="C11" i="2" s="1"/>
  <c r="J18" i="12"/>
  <c r="K18" i="12" s="1"/>
  <c r="L18" i="12" s="1"/>
  <c r="C7" i="2" s="1"/>
  <c r="J13" i="12"/>
  <c r="K13" i="12" s="1"/>
  <c r="L13" i="12" s="1"/>
  <c r="C2" i="2" s="1"/>
  <c r="J60" i="12"/>
  <c r="K60" i="12" s="1"/>
  <c r="L60" i="12" s="1"/>
  <c r="C49" i="2" s="1"/>
  <c r="J53" i="12"/>
  <c r="K53" i="12" s="1"/>
  <c r="L53" i="12" s="1"/>
  <c r="C42" i="2" s="1"/>
  <c r="J48" i="12"/>
  <c r="K48" i="12" s="1"/>
  <c r="L48" i="12" s="1"/>
  <c r="C37" i="2" s="1"/>
  <c r="J43" i="12"/>
  <c r="K43" i="12" s="1"/>
  <c r="L43" i="12" s="1"/>
  <c r="C32" i="2" s="1"/>
  <c r="J36" i="12"/>
  <c r="J34" i="12"/>
  <c r="K34" i="12" s="1"/>
  <c r="L34" i="12" s="1"/>
  <c r="C23" i="2" s="1"/>
  <c r="J29" i="12"/>
  <c r="K29" i="12" s="1"/>
  <c r="L29" i="12" s="1"/>
  <c r="C18" i="2" s="1"/>
  <c r="J25" i="12"/>
  <c r="K25" i="12" s="1"/>
  <c r="L25" i="12" s="1"/>
  <c r="C14" i="2" s="1"/>
  <c r="J21" i="12"/>
  <c r="J20" i="12"/>
  <c r="K20" i="12" s="1"/>
  <c r="L20" i="12" s="1"/>
  <c r="C9" i="2" s="1"/>
  <c r="J12" i="12"/>
  <c r="J58" i="12"/>
  <c r="K58" i="12" s="1"/>
  <c r="L58" i="12" s="1"/>
  <c r="J51" i="12"/>
  <c r="K51" i="12" s="1"/>
  <c r="L51" i="12" s="1"/>
  <c r="C40" i="2" s="1"/>
  <c r="J28" i="12"/>
  <c r="J24" i="12"/>
  <c r="K24" i="12" s="1"/>
  <c r="L24" i="12" s="1"/>
  <c r="C13" i="2" s="1"/>
  <c r="J54" i="12"/>
  <c r="K54" i="12" s="1"/>
  <c r="L54" i="12" s="1"/>
  <c r="C43" i="2" s="1"/>
  <c r="J47" i="12"/>
  <c r="J44" i="12"/>
  <c r="J40" i="12"/>
  <c r="K40" i="12" s="1"/>
  <c r="L40" i="12" s="1"/>
  <c r="C29" i="2" s="1"/>
  <c r="J37" i="12"/>
  <c r="K37" i="12" s="1"/>
  <c r="L37" i="12" s="1"/>
  <c r="C26" i="2" s="1"/>
  <c r="J27" i="12"/>
  <c r="J23" i="12"/>
  <c r="K23" i="12" s="1"/>
  <c r="L23" i="12" s="1"/>
  <c r="C12" i="2" s="1"/>
  <c r="J19" i="12"/>
  <c r="K19" i="12" s="1"/>
  <c r="L19" i="12" s="1"/>
  <c r="C8" i="2" s="1"/>
  <c r="J15" i="12"/>
  <c r="K15" i="12" s="1"/>
  <c r="L15" i="12" s="1"/>
  <c r="C4" i="2" s="1"/>
  <c r="J14" i="12"/>
  <c r="J17" i="12"/>
  <c r="K17" i="12" s="1"/>
  <c r="L17" i="12" s="1"/>
  <c r="C6" i="2" s="1"/>
  <c r="J16" i="12"/>
  <c r="K16" i="12" s="1"/>
  <c r="L16" i="12" s="1"/>
  <c r="C5" i="2" s="1"/>
  <c r="J49" i="12"/>
  <c r="K49" i="12" s="1"/>
  <c r="L49" i="12" s="1"/>
  <c r="C38" i="2" s="1"/>
  <c r="J65" i="12"/>
  <c r="J69" i="12"/>
  <c r="K69" i="12" s="1"/>
  <c r="L69" i="12" s="1"/>
  <c r="C58" i="2" s="1"/>
  <c r="J70" i="12"/>
  <c r="K70" i="12" s="1"/>
  <c r="L70" i="12" s="1"/>
  <c r="C59" i="2" s="1"/>
  <c r="J68" i="12"/>
  <c r="K68" i="12" s="1"/>
  <c r="L68" i="12" s="1"/>
  <c r="C57" i="2" s="1"/>
  <c r="J73" i="12"/>
  <c r="K73" i="12" s="1"/>
  <c r="L73" i="12" s="1"/>
  <c r="C62" i="2" s="1"/>
  <c r="J77" i="12"/>
  <c r="J78" i="12" s="1"/>
  <c r="J52" i="12"/>
  <c r="K52" i="12" s="1"/>
  <c r="L52" i="12" s="1"/>
  <c r="C41" i="2" s="1"/>
  <c r="J56" i="12"/>
  <c r="K56" i="12" s="1"/>
  <c r="L56" i="12" s="1"/>
  <c r="C45" i="2" s="1"/>
  <c r="J45" i="12"/>
  <c r="K45" i="12" s="1"/>
  <c r="L45" i="12" s="1"/>
  <c r="C34" i="2" s="1"/>
  <c r="J62" i="12"/>
  <c r="K62" i="12" s="1"/>
  <c r="L62" i="12" s="1"/>
  <c r="C51" i="2" s="1"/>
  <c r="J41" i="12"/>
  <c r="K41" i="12" s="1"/>
  <c r="L41" i="12" s="1"/>
  <c r="C30" i="2" s="1"/>
  <c r="J55" i="12"/>
  <c r="K55" i="12" s="1"/>
  <c r="L55" i="12" s="1"/>
  <c r="C44" i="2" s="1"/>
  <c r="J72" i="12"/>
  <c r="K72" i="12" s="1"/>
  <c r="L72" i="12" s="1"/>
  <c r="C61" i="2" s="1"/>
  <c r="J59" i="12"/>
  <c r="K59" i="12" s="1"/>
  <c r="L59" i="12" s="1"/>
  <c r="C48" i="2" s="1"/>
  <c r="J61" i="12"/>
  <c r="K61" i="12" s="1"/>
  <c r="L61" i="12" s="1"/>
  <c r="C50" i="2" s="1"/>
  <c r="J66" i="12"/>
  <c r="K66" i="12" s="1"/>
  <c r="L66" i="12" s="1"/>
  <c r="C55" i="2" s="1"/>
  <c r="K27" i="12"/>
  <c r="L27" i="12" s="1"/>
  <c r="C16" i="2" s="1"/>
  <c r="K28" i="12"/>
  <c r="L28" i="12" s="1"/>
  <c r="K33" i="12"/>
  <c r="L33" i="12" s="1"/>
  <c r="C22" i="2" s="1"/>
  <c r="K47" i="12"/>
  <c r="L47" i="12" s="1"/>
  <c r="C36" i="2" s="1"/>
  <c r="K63" i="12"/>
  <c r="L63" i="12" s="1"/>
  <c r="C52" i="2" s="1"/>
  <c r="H78" i="12"/>
  <c r="K21" i="12"/>
  <c r="L21" i="12" s="1"/>
  <c r="C10" i="2" s="1"/>
  <c r="K14" i="12"/>
  <c r="L14" i="12" s="1"/>
  <c r="C3" i="2" s="1"/>
  <c r="K39" i="12"/>
  <c r="L39" i="12" s="1"/>
  <c r="C28" i="2" s="1"/>
  <c r="K36" i="12"/>
  <c r="L36" i="12" s="1"/>
  <c r="C25" i="2" s="1"/>
  <c r="K50" i="12"/>
  <c r="L50" i="12" s="1"/>
  <c r="C39" i="2" s="1"/>
  <c r="K44" i="12"/>
  <c r="L44" i="12" s="1"/>
  <c r="C33" i="2" s="1"/>
  <c r="K71" i="12"/>
  <c r="L71" i="12" s="1"/>
  <c r="C60" i="2" s="1"/>
  <c r="K65" i="12"/>
  <c r="L65" i="12" s="1"/>
  <c r="C54" i="2" s="1"/>
  <c r="K77" i="12" l="1"/>
  <c r="K78" i="12" s="1"/>
  <c r="H80" i="12"/>
  <c r="J75" i="12"/>
  <c r="J80" i="12" s="1"/>
  <c r="L77" i="12"/>
  <c r="K12" i="12"/>
  <c r="L78" i="12" l="1"/>
  <c r="C66" i="2"/>
  <c r="C70" i="2" s="1"/>
  <c r="K75" i="12"/>
  <c r="K80" i="12" s="1"/>
  <c r="L12" i="12"/>
  <c r="L75" i="12" l="1"/>
  <c r="L80" i="12" s="1"/>
  <c r="C1" i="2"/>
  <c r="C64" i="2" s="1"/>
  <c r="C72" i="2" s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" i="13"/>
  <c r="D70" i="13" l="1"/>
  <c r="C73" i="2"/>
  <c r="F37" i="4"/>
  <c r="F61" i="9"/>
  <c r="F90" i="9"/>
  <c r="BJ2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3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3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3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3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3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3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3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3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3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3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3" i="14"/>
  <c r="AB2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2" i="14"/>
  <c r="G68" i="14"/>
  <c r="D68" i="14"/>
  <c r="F68" i="14" s="1"/>
  <c r="G67" i="14"/>
  <c r="D67" i="14"/>
  <c r="F67" i="14" s="1"/>
  <c r="G66" i="14"/>
  <c r="D66" i="14"/>
  <c r="F66" i="14" s="1"/>
  <c r="G65" i="14"/>
  <c r="D65" i="14"/>
  <c r="F65" i="14" s="1"/>
  <c r="G64" i="14"/>
  <c r="D64" i="14"/>
  <c r="F64" i="14" s="1"/>
  <c r="G63" i="14"/>
  <c r="D63" i="14"/>
  <c r="G62" i="14"/>
  <c r="D62" i="14"/>
  <c r="F62" i="14" s="1"/>
  <c r="G61" i="14"/>
  <c r="D61" i="14"/>
  <c r="F61" i="14" s="1"/>
  <c r="G60" i="14"/>
  <c r="D60" i="14"/>
  <c r="F60" i="14" s="1"/>
  <c r="G59" i="14"/>
  <c r="D59" i="14"/>
  <c r="G58" i="14"/>
  <c r="D58" i="14"/>
  <c r="G57" i="14"/>
  <c r="D57" i="14"/>
  <c r="F57" i="14" s="1"/>
  <c r="G56" i="14"/>
  <c r="D56" i="14"/>
  <c r="F56" i="14" s="1"/>
  <c r="G55" i="14"/>
  <c r="D55" i="14"/>
  <c r="G54" i="14"/>
  <c r="D54" i="14"/>
  <c r="F54" i="14" s="1"/>
  <c r="G53" i="14"/>
  <c r="D53" i="14"/>
  <c r="F53" i="14" s="1"/>
  <c r="G52" i="14"/>
  <c r="D52" i="14"/>
  <c r="F52" i="14" s="1"/>
  <c r="G51" i="14"/>
  <c r="D51" i="14"/>
  <c r="G50" i="14"/>
  <c r="D50" i="14"/>
  <c r="F50" i="14" s="1"/>
  <c r="G49" i="14"/>
  <c r="D49" i="14"/>
  <c r="F49" i="14" s="1"/>
  <c r="G48" i="14"/>
  <c r="D48" i="14"/>
  <c r="F48" i="14" s="1"/>
  <c r="G47" i="14"/>
  <c r="D47" i="14"/>
  <c r="G46" i="14"/>
  <c r="D46" i="14"/>
  <c r="F46" i="14" s="1"/>
  <c r="G45" i="14"/>
  <c r="D45" i="14"/>
  <c r="F45" i="14" s="1"/>
  <c r="G44" i="14"/>
  <c r="D44" i="14"/>
  <c r="F44" i="14" s="1"/>
  <c r="G43" i="14"/>
  <c r="D43" i="14"/>
  <c r="G42" i="14"/>
  <c r="D42" i="14"/>
  <c r="F42" i="14" s="1"/>
  <c r="G41" i="14"/>
  <c r="D41" i="14"/>
  <c r="F41" i="14" s="1"/>
  <c r="G40" i="14"/>
  <c r="D40" i="14"/>
  <c r="F40" i="14" s="1"/>
  <c r="G39" i="14"/>
  <c r="D39" i="14"/>
  <c r="G38" i="14"/>
  <c r="D38" i="14"/>
  <c r="F38" i="14" s="1"/>
  <c r="G37" i="14"/>
  <c r="D37" i="14"/>
  <c r="F37" i="14" s="1"/>
  <c r="G36" i="14"/>
  <c r="D36" i="14"/>
  <c r="F36" i="14" s="1"/>
  <c r="G35" i="14"/>
  <c r="D35" i="14"/>
  <c r="F35" i="14" s="1"/>
  <c r="G34" i="14"/>
  <c r="D34" i="14"/>
  <c r="F34" i="14" s="1"/>
  <c r="G33" i="14"/>
  <c r="D33" i="14"/>
  <c r="F33" i="14" s="1"/>
  <c r="G32" i="14"/>
  <c r="D32" i="14"/>
  <c r="F32" i="14" s="1"/>
  <c r="G31" i="14"/>
  <c r="D31" i="14"/>
  <c r="G30" i="14"/>
  <c r="D30" i="14"/>
  <c r="F30" i="14" s="1"/>
  <c r="G29" i="14"/>
  <c r="D29" i="14"/>
  <c r="F29" i="14" s="1"/>
  <c r="G28" i="14"/>
  <c r="D28" i="14"/>
  <c r="F28" i="14" s="1"/>
  <c r="G27" i="14"/>
  <c r="D27" i="14"/>
  <c r="G26" i="14"/>
  <c r="D26" i="14"/>
  <c r="F26" i="14" s="1"/>
  <c r="G25" i="14"/>
  <c r="D25" i="14"/>
  <c r="F25" i="14" s="1"/>
  <c r="G24" i="14"/>
  <c r="D24" i="14"/>
  <c r="F24" i="14" s="1"/>
  <c r="G23" i="14"/>
  <c r="D23" i="14"/>
  <c r="G22" i="14"/>
  <c r="D22" i="14"/>
  <c r="F22" i="14" s="1"/>
  <c r="G21" i="14"/>
  <c r="D21" i="14"/>
  <c r="F21" i="14" s="1"/>
  <c r="G20" i="14"/>
  <c r="D20" i="14"/>
  <c r="F20" i="14" s="1"/>
  <c r="G19" i="14"/>
  <c r="D19" i="14"/>
  <c r="F19" i="14" s="1"/>
  <c r="G18" i="14"/>
  <c r="D18" i="14"/>
  <c r="F18" i="14" s="1"/>
  <c r="G17" i="14"/>
  <c r="D17" i="14"/>
  <c r="F17" i="14" s="1"/>
  <c r="G16" i="14"/>
  <c r="D16" i="14"/>
  <c r="F16" i="14" s="1"/>
  <c r="G15" i="14"/>
  <c r="D15" i="14"/>
  <c r="G14" i="14"/>
  <c r="D14" i="14"/>
  <c r="F14" i="14" s="1"/>
  <c r="G13" i="14"/>
  <c r="D13" i="14"/>
  <c r="F13" i="14" s="1"/>
  <c r="G12" i="14"/>
  <c r="D12" i="14"/>
  <c r="F12" i="14" s="1"/>
  <c r="G11" i="14"/>
  <c r="D11" i="14"/>
  <c r="G10" i="14"/>
  <c r="D10" i="14"/>
  <c r="F10" i="14" s="1"/>
  <c r="G9" i="14"/>
  <c r="D9" i="14"/>
  <c r="F9" i="14" s="1"/>
  <c r="G8" i="14"/>
  <c r="D8" i="14"/>
  <c r="F8" i="14" s="1"/>
  <c r="G7" i="14"/>
  <c r="D7" i="14"/>
  <c r="G6" i="14"/>
  <c r="D6" i="14"/>
  <c r="F6" i="14" s="1"/>
  <c r="G5" i="14"/>
  <c r="D5" i="14"/>
  <c r="F5" i="14" s="1"/>
  <c r="G4" i="14"/>
  <c r="D4" i="14"/>
  <c r="F4" i="14" s="1"/>
  <c r="G3" i="14"/>
  <c r="D3" i="14"/>
  <c r="G2" i="14"/>
  <c r="D2" i="14"/>
  <c r="F2" i="14" s="1"/>
  <c r="F27" i="14" l="1"/>
  <c r="F55" i="14"/>
  <c r="F11" i="14"/>
  <c r="F23" i="14"/>
  <c r="F31" i="14"/>
  <c r="F7" i="14"/>
  <c r="F59" i="14"/>
  <c r="F3" i="14"/>
  <c r="F15" i="14"/>
  <c r="F63" i="14"/>
  <c r="D71" i="13"/>
  <c r="F39" i="14"/>
  <c r="F43" i="14"/>
  <c r="F51" i="14"/>
  <c r="F47" i="14"/>
  <c r="F58" i="14"/>
  <c r="BH70" i="14"/>
  <c r="BD70" i="14"/>
  <c r="AZ70" i="14"/>
  <c r="AV70" i="14"/>
  <c r="AR70" i="14"/>
  <c r="AN70" i="14"/>
  <c r="AJ70" i="14"/>
  <c r="AF70" i="14"/>
  <c r="AB70" i="14"/>
  <c r="X70" i="14"/>
  <c r="T70" i="14"/>
  <c r="P70" i="14"/>
  <c r="L70" i="14"/>
  <c r="H70" i="14"/>
  <c r="BJ70" i="14"/>
  <c r="BF70" i="14"/>
  <c r="BB70" i="14"/>
  <c r="AX70" i="14"/>
  <c r="AT70" i="14"/>
  <c r="AP70" i="14"/>
  <c r="AL70" i="14"/>
  <c r="AH70" i="14"/>
  <c r="AD70" i="14"/>
  <c r="Z70" i="14"/>
  <c r="V70" i="14"/>
  <c r="R70" i="14"/>
  <c r="N70" i="14"/>
  <c r="J70" i="14"/>
  <c r="D70" i="14"/>
  <c r="G70" i="14"/>
  <c r="J71" i="4"/>
  <c r="G2" i="4"/>
  <c r="L2" i="4" s="1"/>
  <c r="F8" i="9"/>
  <c r="F7" i="9"/>
  <c r="F3" i="9"/>
  <c r="B2" i="9"/>
  <c r="F2" i="9" s="1"/>
  <c r="F5" i="9"/>
  <c r="F4" i="9"/>
  <c r="F16" i="9"/>
  <c r="F18" i="9"/>
  <c r="F10" i="9"/>
  <c r="F9" i="9"/>
  <c r="F14" i="9"/>
  <c r="F11" i="9"/>
  <c r="F15" i="9"/>
  <c r="F20" i="9"/>
  <c r="F24" i="9"/>
  <c r="F19" i="9"/>
  <c r="F23" i="9"/>
  <c r="F17" i="9"/>
  <c r="F22" i="9"/>
  <c r="F12" i="9"/>
  <c r="F25" i="9"/>
  <c r="F30" i="9"/>
  <c r="F21" i="9"/>
  <c r="F37" i="9"/>
  <c r="F13" i="9"/>
  <c r="F27" i="9"/>
  <c r="F48" i="9"/>
  <c r="F26" i="9"/>
  <c r="F42" i="9"/>
  <c r="F58" i="9"/>
  <c r="F32" i="9"/>
  <c r="F33" i="9"/>
  <c r="F38" i="9"/>
  <c r="F36" i="9"/>
  <c r="F28" i="9"/>
  <c r="F31" i="9"/>
  <c r="F56" i="9"/>
  <c r="F34" i="9"/>
  <c r="F39" i="9"/>
  <c r="F29" i="9"/>
  <c r="F46" i="9"/>
  <c r="F43" i="9"/>
  <c r="F54" i="9"/>
  <c r="F47" i="9"/>
  <c r="F35" i="9"/>
  <c r="F44" i="9"/>
  <c r="F52" i="9"/>
  <c r="F49" i="9"/>
  <c r="F40" i="9"/>
  <c r="F41" i="9"/>
  <c r="F50" i="9"/>
  <c r="F51" i="9"/>
  <c r="F53" i="9"/>
  <c r="F45" i="9"/>
  <c r="F57" i="9"/>
  <c r="F94" i="9"/>
  <c r="F60" i="9"/>
  <c r="F70" i="9"/>
  <c r="F102" i="9"/>
  <c r="F62" i="9"/>
  <c r="F65" i="9"/>
  <c r="F73" i="9"/>
  <c r="F63" i="9"/>
  <c r="F74" i="9"/>
  <c r="F66" i="9"/>
  <c r="F72" i="9"/>
  <c r="F59" i="9"/>
  <c r="F55" i="9"/>
  <c r="F71" i="9"/>
  <c r="F68" i="9"/>
  <c r="F67" i="9"/>
  <c r="F96" i="9"/>
  <c r="F75" i="9"/>
  <c r="F76" i="9"/>
  <c r="F77" i="9"/>
  <c r="F78" i="9"/>
  <c r="F103" i="9"/>
  <c r="F84" i="9"/>
  <c r="F80" i="9"/>
  <c r="F86" i="9"/>
  <c r="F88" i="9"/>
  <c r="F89" i="9"/>
  <c r="F85" i="9"/>
  <c r="F64" i="9"/>
  <c r="F79" i="9"/>
  <c r="F100" i="9"/>
  <c r="F81" i="9"/>
  <c r="F69" i="9"/>
  <c r="F97" i="9"/>
  <c r="F101" i="9"/>
  <c r="F87" i="9"/>
  <c r="F91" i="9"/>
  <c r="F118" i="9"/>
  <c r="F131" i="9"/>
  <c r="F92" i="9"/>
  <c r="F93" i="9"/>
  <c r="F95" i="9"/>
  <c r="F120" i="9"/>
  <c r="F98" i="9"/>
  <c r="F105" i="9"/>
  <c r="F99" i="9"/>
  <c r="F82" i="9"/>
  <c r="F109" i="9"/>
  <c r="F138" i="9"/>
  <c r="F111" i="9"/>
  <c r="F107" i="9"/>
  <c r="F123" i="9"/>
  <c r="F114" i="9"/>
  <c r="F108" i="9"/>
  <c r="F116" i="9"/>
  <c r="F134" i="9"/>
  <c r="F112" i="9"/>
  <c r="F106" i="9"/>
  <c r="F117" i="9"/>
  <c r="F132" i="9"/>
  <c r="F124" i="9"/>
  <c r="F125" i="9"/>
  <c r="F135" i="9"/>
  <c r="F110" i="9"/>
  <c r="F130" i="9"/>
  <c r="F119" i="9"/>
  <c r="F122" i="9"/>
  <c r="F121" i="9"/>
  <c r="F136" i="9"/>
  <c r="F137" i="9"/>
  <c r="F83" i="9"/>
  <c r="F104" i="9"/>
  <c r="F127" i="9"/>
  <c r="F126" i="9"/>
  <c r="F169" i="9"/>
  <c r="F157" i="9"/>
  <c r="F128" i="9"/>
  <c r="F113" i="9"/>
  <c r="F115" i="9"/>
  <c r="F175" i="9"/>
  <c r="F139" i="9"/>
  <c r="F143" i="9"/>
  <c r="F140" i="9"/>
  <c r="F129" i="9"/>
  <c r="F133" i="9"/>
  <c r="F141" i="9"/>
  <c r="F160" i="9"/>
  <c r="F151" i="9"/>
  <c r="F156" i="9"/>
  <c r="F149" i="9"/>
  <c r="F155" i="9"/>
  <c r="F144" i="9"/>
  <c r="F142" i="9"/>
  <c r="F148" i="9"/>
  <c r="F173" i="9"/>
  <c r="F174" i="9"/>
  <c r="F152" i="9"/>
  <c r="F168" i="9"/>
  <c r="F164" i="9"/>
  <c r="F166" i="9"/>
  <c r="F146" i="9"/>
  <c r="F158" i="9"/>
  <c r="F150" i="9"/>
  <c r="F145" i="9"/>
  <c r="F161" i="9"/>
  <c r="F163" i="9"/>
  <c r="F179" i="9"/>
  <c r="F154" i="9"/>
  <c r="F167" i="9"/>
  <c r="F162" i="9"/>
  <c r="F170" i="9"/>
  <c r="F153" i="9"/>
  <c r="F159" i="9"/>
  <c r="F165" i="9"/>
  <c r="F171" i="9"/>
  <c r="F147" i="9"/>
  <c r="F172" i="9"/>
  <c r="F177" i="9"/>
  <c r="F178" i="9"/>
  <c r="F187" i="9"/>
  <c r="F180" i="9"/>
  <c r="F183" i="9"/>
  <c r="F188" i="9"/>
  <c r="F181" i="9"/>
  <c r="F182" i="9"/>
  <c r="F184" i="9"/>
  <c r="F185" i="9"/>
  <c r="F186" i="9"/>
  <c r="F176" i="9"/>
  <c r="F196" i="9"/>
  <c r="F202" i="9"/>
  <c r="F204" i="9"/>
  <c r="F201" i="9"/>
  <c r="F189" i="9"/>
  <c r="F210" i="9"/>
  <c r="F191" i="9"/>
  <c r="F190" i="9"/>
  <c r="F206" i="9"/>
  <c r="F195" i="9"/>
  <c r="F197" i="9"/>
  <c r="F198" i="9"/>
  <c r="F199" i="9"/>
  <c r="F193" i="9"/>
  <c r="F194" i="9"/>
  <c r="F209" i="9"/>
  <c r="F200" i="9"/>
  <c r="F203" i="9"/>
  <c r="F208" i="9"/>
  <c r="F205" i="9"/>
  <c r="F207" i="9"/>
  <c r="F192" i="9"/>
  <c r="F219" i="9"/>
  <c r="F220" i="9"/>
  <c r="F221" i="9"/>
  <c r="F212" i="9"/>
  <c r="F213" i="9"/>
  <c r="F211" i="9"/>
  <c r="F229" i="9"/>
  <c r="F214" i="9"/>
  <c r="F217" i="9"/>
  <c r="F218" i="9"/>
  <c r="F224" i="9"/>
  <c r="F216" i="9"/>
  <c r="F223" i="9"/>
  <c r="F231" i="9"/>
  <c r="F225" i="9"/>
  <c r="F227" i="9"/>
  <c r="F230" i="9"/>
  <c r="F232" i="9"/>
  <c r="F222" i="9"/>
  <c r="F226" i="9"/>
  <c r="F228" i="9"/>
  <c r="F215" i="9"/>
  <c r="F240" i="9"/>
  <c r="F233" i="9"/>
  <c r="F250" i="9"/>
  <c r="F235" i="9"/>
  <c r="F234" i="9"/>
  <c r="F237" i="9"/>
  <c r="F238" i="9"/>
  <c r="F236" i="9"/>
  <c r="F249" i="9"/>
  <c r="F239" i="9"/>
  <c r="F241" i="9"/>
  <c r="F243" i="9"/>
  <c r="F242" i="9"/>
  <c r="F244" i="9"/>
  <c r="F245" i="9"/>
  <c r="F246" i="9"/>
  <c r="F247" i="9"/>
  <c r="F248" i="9"/>
  <c r="F251" i="9"/>
  <c r="F252" i="9"/>
  <c r="F254" i="9"/>
  <c r="F255" i="9"/>
  <c r="F287" i="9"/>
  <c r="F256" i="9"/>
  <c r="F257" i="9"/>
  <c r="F253" i="9"/>
  <c r="F258" i="9"/>
  <c r="F280" i="9"/>
  <c r="F268" i="9"/>
  <c r="F265" i="9"/>
  <c r="F267" i="9"/>
  <c r="F260" i="9"/>
  <c r="F266" i="9"/>
  <c r="F264" i="9"/>
  <c r="F269" i="9"/>
  <c r="F270" i="9"/>
  <c r="F276" i="9"/>
  <c r="F283" i="9"/>
  <c r="F271" i="9"/>
  <c r="F272" i="9"/>
  <c r="F262" i="9"/>
  <c r="F277" i="9"/>
  <c r="F282" i="9"/>
  <c r="F286" i="9"/>
  <c r="F285" i="9"/>
  <c r="F263" i="9"/>
  <c r="F273" i="9"/>
  <c r="F274" i="9"/>
  <c r="F275" i="9"/>
  <c r="F278" i="9"/>
  <c r="F279" i="9"/>
  <c r="F281" i="9"/>
  <c r="F259" i="9"/>
  <c r="F284" i="9"/>
  <c r="F261" i="9"/>
  <c r="F288" i="9"/>
  <c r="F289" i="9"/>
  <c r="F303" i="9"/>
  <c r="F296" i="9"/>
  <c r="F295" i="9"/>
  <c r="F299" i="9"/>
  <c r="F301" i="9"/>
  <c r="F302" i="9"/>
  <c r="F305" i="9"/>
  <c r="F300" i="9"/>
  <c r="F298" i="9"/>
  <c r="F304" i="9"/>
  <c r="F297" i="9"/>
  <c r="F306" i="9"/>
  <c r="F290" i="9"/>
  <c r="F291" i="9"/>
  <c r="F294" i="9"/>
  <c r="F292" i="9"/>
  <c r="F293" i="9"/>
  <c r="F307" i="9"/>
  <c r="F308" i="9"/>
  <c r="F318" i="9"/>
  <c r="F309" i="9"/>
  <c r="F310" i="9"/>
  <c r="F313" i="9"/>
  <c r="F312" i="9"/>
  <c r="F316" i="9"/>
  <c r="F317" i="9"/>
  <c r="F314" i="9"/>
  <c r="F320" i="9"/>
  <c r="F325" i="9"/>
  <c r="F321" i="9"/>
  <c r="F324" i="9"/>
  <c r="F315" i="9"/>
  <c r="F319" i="9"/>
  <c r="F322" i="9"/>
  <c r="F311" i="9"/>
  <c r="F323" i="9"/>
  <c r="F326" i="9"/>
  <c r="F327" i="9"/>
  <c r="F349" i="9"/>
  <c r="F332" i="9"/>
  <c r="F328" i="9"/>
  <c r="F330" i="9"/>
  <c r="F337" i="9"/>
  <c r="F334" i="9"/>
  <c r="F333" i="9"/>
  <c r="F340" i="9"/>
  <c r="F341" i="9"/>
  <c r="F347" i="9"/>
  <c r="F342" i="9"/>
  <c r="F336" i="9"/>
  <c r="F348" i="9"/>
  <c r="F343" i="9"/>
  <c r="F344" i="9"/>
  <c r="F345" i="9"/>
  <c r="F346" i="9"/>
  <c r="F331" i="9"/>
  <c r="F329" i="9"/>
  <c r="F338" i="9"/>
  <c r="F339" i="9"/>
  <c r="F335" i="9"/>
  <c r="F366" i="9"/>
  <c r="F352" i="9"/>
  <c r="F353" i="9"/>
  <c r="F374" i="9"/>
  <c r="F370" i="9"/>
  <c r="F362" i="9"/>
  <c r="F368" i="9"/>
  <c r="F364" i="9"/>
  <c r="F356" i="9"/>
  <c r="F360" i="9"/>
  <c r="F361" i="9"/>
  <c r="F373" i="9"/>
  <c r="F367" i="9"/>
  <c r="F369" i="9"/>
  <c r="F357" i="9"/>
  <c r="F358" i="9"/>
  <c r="F350" i="9"/>
  <c r="F354" i="9"/>
  <c r="F351" i="9"/>
  <c r="F363" i="9"/>
  <c r="F359" i="9"/>
  <c r="F365" i="9"/>
  <c r="F371" i="9"/>
  <c r="F372" i="9"/>
  <c r="F355" i="9"/>
  <c r="F375" i="9"/>
  <c r="F376" i="9"/>
  <c r="F389" i="9"/>
  <c r="F385" i="9"/>
  <c r="F384" i="9"/>
  <c r="F377" i="9"/>
  <c r="F378" i="9"/>
  <c r="F379" i="9"/>
  <c r="F380" i="9"/>
  <c r="F382" i="9"/>
  <c r="F386" i="9"/>
  <c r="F388" i="9"/>
  <c r="F383" i="9"/>
  <c r="F381" i="9"/>
  <c r="F387" i="9"/>
  <c r="F390" i="9"/>
  <c r="F391" i="9"/>
  <c r="F394" i="9"/>
  <c r="F393" i="9"/>
  <c r="F395" i="9"/>
  <c r="F396" i="9"/>
  <c r="F400" i="9"/>
  <c r="F397" i="9"/>
  <c r="F399" i="9"/>
  <c r="F392" i="9"/>
  <c r="F398" i="9"/>
  <c r="F406" i="9"/>
  <c r="F408" i="9"/>
  <c r="F402" i="9"/>
  <c r="F401" i="9"/>
  <c r="F403" i="9"/>
  <c r="F404" i="9"/>
  <c r="F405" i="9"/>
  <c r="F407" i="9"/>
  <c r="F410" i="9"/>
  <c r="F409" i="9"/>
  <c r="F412" i="9"/>
  <c r="F411" i="9"/>
  <c r="F413" i="9"/>
  <c r="F415" i="9"/>
  <c r="F414" i="9"/>
  <c r="F416" i="9"/>
  <c r="F417" i="9"/>
  <c r="F419" i="9"/>
  <c r="F423" i="9"/>
  <c r="F421" i="9"/>
  <c r="F422" i="9"/>
  <c r="F420" i="9"/>
  <c r="F418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6" i="9"/>
  <c r="J48" i="4"/>
  <c r="G48" i="4"/>
  <c r="L48" i="4" s="1"/>
  <c r="D48" i="4"/>
  <c r="F48" i="4" s="1"/>
  <c r="Q64" i="14" l="1"/>
  <c r="F70" i="14"/>
  <c r="BK65" i="14"/>
  <c r="AK19" i="14"/>
  <c r="BK49" i="14"/>
  <c r="BK33" i="14"/>
  <c r="BK17" i="14"/>
  <c r="BI67" i="14"/>
  <c r="BI51" i="14"/>
  <c r="BI35" i="14"/>
  <c r="BI19" i="14"/>
  <c r="BI3" i="14"/>
  <c r="BG54" i="14"/>
  <c r="BG38" i="14"/>
  <c r="BG22" i="14"/>
  <c r="BG6" i="14"/>
  <c r="BE57" i="14"/>
  <c r="BE41" i="14"/>
  <c r="BE25" i="14"/>
  <c r="BE9" i="14"/>
  <c r="BC60" i="14"/>
  <c r="BC44" i="14"/>
  <c r="BC28" i="14"/>
  <c r="BC12" i="14"/>
  <c r="BA63" i="14"/>
  <c r="BK52" i="14"/>
  <c r="BK36" i="14"/>
  <c r="BK20" i="14"/>
  <c r="BK4" i="14"/>
  <c r="BI54" i="14"/>
  <c r="BI38" i="14"/>
  <c r="BI22" i="14"/>
  <c r="BI6" i="14"/>
  <c r="BG57" i="14"/>
  <c r="BG41" i="14"/>
  <c r="BG25" i="14"/>
  <c r="BG9" i="14"/>
  <c r="BE60" i="14"/>
  <c r="BE44" i="14"/>
  <c r="BE28" i="14"/>
  <c r="BE12" i="14"/>
  <c r="BC63" i="14"/>
  <c r="BC47" i="14"/>
  <c r="BC31" i="14"/>
  <c r="BC15" i="14"/>
  <c r="BA66" i="14"/>
  <c r="BK59" i="14"/>
  <c r="BK43" i="14"/>
  <c r="BK27" i="14"/>
  <c r="BK11" i="14"/>
  <c r="BI61" i="14"/>
  <c r="BI45" i="14"/>
  <c r="BI29" i="14"/>
  <c r="BI13" i="14"/>
  <c r="BG64" i="14"/>
  <c r="BG48" i="14"/>
  <c r="BG32" i="14"/>
  <c r="BG16" i="14"/>
  <c r="BE67" i="14"/>
  <c r="BA59" i="14"/>
  <c r="BA43" i="14"/>
  <c r="BA27" i="14"/>
  <c r="BA11" i="14"/>
  <c r="AY62" i="14"/>
  <c r="AY46" i="14"/>
  <c r="AY30" i="14"/>
  <c r="AY14" i="14"/>
  <c r="AW65" i="14"/>
  <c r="AW49" i="14"/>
  <c r="AW33" i="14"/>
  <c r="AW17" i="14"/>
  <c r="AU68" i="14"/>
  <c r="AU52" i="14"/>
  <c r="BA58" i="14"/>
  <c r="BA42" i="14"/>
  <c r="BA26" i="14"/>
  <c r="BA10" i="14"/>
  <c r="AY61" i="14"/>
  <c r="AY45" i="14"/>
  <c r="AY29" i="14"/>
  <c r="AY13" i="14"/>
  <c r="AW64" i="14"/>
  <c r="AW48" i="14"/>
  <c r="AW32" i="14"/>
  <c r="AW16" i="14"/>
  <c r="AU67" i="14"/>
  <c r="AU51" i="14"/>
  <c r="AU35" i="14"/>
  <c r="AU19" i="14"/>
  <c r="AU3" i="14"/>
  <c r="AS54" i="14"/>
  <c r="AS38" i="14"/>
  <c r="AS22" i="14"/>
  <c r="AS6" i="14"/>
  <c r="AQ57" i="14"/>
  <c r="BE39" i="14"/>
  <c r="BE23" i="14"/>
  <c r="BE7" i="14"/>
  <c r="BC58" i="14"/>
  <c r="BC42" i="14"/>
  <c r="BC26" i="14"/>
  <c r="BC10" i="14"/>
  <c r="BA61" i="14"/>
  <c r="BA45" i="14"/>
  <c r="BA29" i="14"/>
  <c r="BA13" i="14"/>
  <c r="AY64" i="14"/>
  <c r="AY48" i="14"/>
  <c r="AY32" i="14"/>
  <c r="AY16" i="14"/>
  <c r="AW67" i="14"/>
  <c r="AW51" i="14"/>
  <c r="AW35" i="14"/>
  <c r="AU36" i="14"/>
  <c r="AU20" i="14"/>
  <c r="AU4" i="14"/>
  <c r="AS55" i="14"/>
  <c r="AS39" i="14"/>
  <c r="AS23" i="14"/>
  <c r="AS7" i="14"/>
  <c r="AQ58" i="14"/>
  <c r="AQ42" i="14"/>
  <c r="AQ26" i="14"/>
  <c r="AQ10" i="14"/>
  <c r="AO61" i="14"/>
  <c r="AO45" i="14"/>
  <c r="AO29" i="14"/>
  <c r="AO13" i="14"/>
  <c r="AM64" i="14"/>
  <c r="AM48" i="14"/>
  <c r="AM32" i="14"/>
  <c r="AM16" i="14"/>
  <c r="AK67" i="14"/>
  <c r="AK51" i="14"/>
  <c r="AK35" i="14"/>
  <c r="AQ41" i="14"/>
  <c r="AQ25" i="14"/>
  <c r="AQ9" i="14"/>
  <c r="AO60" i="14"/>
  <c r="AO44" i="14"/>
  <c r="AO28" i="14"/>
  <c r="AO12" i="14"/>
  <c r="AM63" i="14"/>
  <c r="AM47" i="14"/>
  <c r="AM31" i="14"/>
  <c r="AM15" i="14"/>
  <c r="AK66" i="14"/>
  <c r="AK50" i="14"/>
  <c r="AK34" i="14"/>
  <c r="AK18" i="14"/>
  <c r="AI61" i="14"/>
  <c r="AI9" i="14"/>
  <c r="I2" i="14"/>
  <c r="I37" i="14"/>
  <c r="K11" i="14"/>
  <c r="K47" i="14"/>
  <c r="M20" i="14"/>
  <c r="M56" i="14"/>
  <c r="O25" i="14"/>
  <c r="O65" i="14"/>
  <c r="Q34" i="14"/>
  <c r="S11" i="14"/>
  <c r="S39" i="14"/>
  <c r="U20" i="14"/>
  <c r="U56" i="14"/>
  <c r="W29" i="14"/>
  <c r="W61" i="14"/>
  <c r="Y38" i="14"/>
  <c r="AA19" i="14"/>
  <c r="I61" i="14"/>
  <c r="K19" i="14"/>
  <c r="K63" i="14"/>
  <c r="M40" i="14"/>
  <c r="O17" i="14"/>
  <c r="O61" i="14"/>
  <c r="Q38" i="14"/>
  <c r="S15" i="14"/>
  <c r="S55" i="14"/>
  <c r="U36" i="14"/>
  <c r="W5" i="14"/>
  <c r="W65" i="14"/>
  <c r="Y54" i="14"/>
  <c r="AA35" i="14"/>
  <c r="I65" i="14"/>
  <c r="I21" i="14"/>
  <c r="K35" i="14"/>
  <c r="M48" i="14"/>
  <c r="O57" i="14"/>
  <c r="Q62" i="14"/>
  <c r="U4" i="14"/>
  <c r="W13" i="14"/>
  <c r="Y2" i="14"/>
  <c r="Y46" i="14"/>
  <c r="AA23" i="14"/>
  <c r="AC16" i="14"/>
  <c r="AE13" i="14"/>
  <c r="AE53" i="14"/>
  <c r="AG34" i="14"/>
  <c r="AI23" i="14"/>
  <c r="AK16" i="14"/>
  <c r="AM9" i="14"/>
  <c r="AO6" i="14"/>
  <c r="AQ3" i="14"/>
  <c r="AQ67" i="14"/>
  <c r="AS64" i="14"/>
  <c r="AU61" i="14"/>
  <c r="AW58" i="14"/>
  <c r="AY55" i="14"/>
  <c r="BA52" i="14"/>
  <c r="BC45" i="14"/>
  <c r="AC48" i="14"/>
  <c r="AI15" i="14"/>
  <c r="AK12" i="14"/>
  <c r="AM13" i="14"/>
  <c r="AO10" i="14"/>
  <c r="AQ7" i="14"/>
  <c r="AS4" i="14"/>
  <c r="AS68" i="14"/>
  <c r="AU65" i="14"/>
  <c r="AW62" i="14"/>
  <c r="AY59" i="14"/>
  <c r="BA60" i="14"/>
  <c r="BC57" i="14"/>
  <c r="BE46" i="14"/>
  <c r="BG27" i="14"/>
  <c r="BI8" i="14"/>
  <c r="BI56" i="14"/>
  <c r="BK42" i="14"/>
  <c r="AC28" i="14"/>
  <c r="AE21" i="14"/>
  <c r="AE57" i="14"/>
  <c r="AG38" i="14"/>
  <c r="AI27" i="14"/>
  <c r="AK24" i="14"/>
  <c r="AM21" i="14"/>
  <c r="AO18" i="14"/>
  <c r="AQ15" i="14"/>
  <c r="I57" i="14"/>
  <c r="I25" i="14"/>
  <c r="K15" i="14"/>
  <c r="K55" i="14"/>
  <c r="M28" i="14"/>
  <c r="M68" i="14"/>
  <c r="O37" i="14"/>
  <c r="Q10" i="14"/>
  <c r="Q42" i="14"/>
  <c r="S19" i="14"/>
  <c r="S51" i="14"/>
  <c r="U28" i="14"/>
  <c r="U68" i="14"/>
  <c r="W37" i="14"/>
  <c r="Y6" i="14"/>
  <c r="Y50" i="14"/>
  <c r="AA31" i="14"/>
  <c r="I33" i="14"/>
  <c r="K31" i="14"/>
  <c r="M4" i="14"/>
  <c r="M52" i="14"/>
  <c r="O29" i="14"/>
  <c r="Q2" i="14"/>
  <c r="Q50" i="14"/>
  <c r="S27" i="14"/>
  <c r="S67" i="14"/>
  <c r="U44" i="14"/>
  <c r="W17" i="14"/>
  <c r="Y10" i="14"/>
  <c r="Y66" i="14"/>
  <c r="AA47" i="14"/>
  <c r="I53" i="14"/>
  <c r="I9" i="14"/>
  <c r="K59" i="14"/>
  <c r="M60" i="14"/>
  <c r="Q6" i="14"/>
  <c r="S7" i="14"/>
  <c r="U16" i="14"/>
  <c r="W41" i="14"/>
  <c r="Y18" i="14"/>
  <c r="Y58" i="14"/>
  <c r="AA39" i="14"/>
  <c r="AC24" i="14"/>
  <c r="AE25" i="14"/>
  <c r="AE61" i="14"/>
  <c r="AG46" i="14"/>
  <c r="AI39" i="14"/>
  <c r="AK32" i="14"/>
  <c r="AM25" i="14"/>
  <c r="AO22" i="14"/>
  <c r="AQ19" i="14"/>
  <c r="AS16" i="14"/>
  <c r="AU13" i="14"/>
  <c r="AW10" i="14"/>
  <c r="AY7" i="14"/>
  <c r="BA4" i="14"/>
  <c r="BA68" i="14"/>
  <c r="BC65" i="14"/>
  <c r="AC64" i="14"/>
  <c r="AI31" i="14"/>
  <c r="AK28" i="14"/>
  <c r="AM29" i="14"/>
  <c r="AO26" i="14"/>
  <c r="AQ23" i="14"/>
  <c r="AS20" i="14"/>
  <c r="AU17" i="14"/>
  <c r="AW18" i="14"/>
  <c r="AY15" i="14"/>
  <c r="BA12" i="14"/>
  <c r="BC13" i="14"/>
  <c r="I49" i="14"/>
  <c r="I13" i="14"/>
  <c r="K27" i="14"/>
  <c r="K67" i="14"/>
  <c r="M36" i="14"/>
  <c r="O5" i="14"/>
  <c r="O45" i="14"/>
  <c r="Q18" i="14"/>
  <c r="Q54" i="14"/>
  <c r="S23" i="14"/>
  <c r="S63" i="14"/>
  <c r="U40" i="14"/>
  <c r="W9" i="14"/>
  <c r="W45" i="14"/>
  <c r="Y14" i="14"/>
  <c r="Y62" i="14"/>
  <c r="I45" i="14"/>
  <c r="M44" i="14"/>
  <c r="Q66" i="14"/>
  <c r="W21" i="14"/>
  <c r="AA43" i="14"/>
  <c r="K43" i="14"/>
  <c r="M64" i="14"/>
  <c r="Q14" i="14"/>
  <c r="S35" i="14"/>
  <c r="U52" i="14"/>
  <c r="Y22" i="14"/>
  <c r="AA59" i="14"/>
  <c r="K7" i="14"/>
  <c r="O21" i="14"/>
  <c r="S47" i="14"/>
  <c r="W49" i="14"/>
  <c r="AA3" i="14"/>
  <c r="AC40" i="14"/>
  <c r="AG6" i="14"/>
  <c r="AI55" i="14"/>
  <c r="AM41" i="14"/>
  <c r="AQ35" i="14"/>
  <c r="AU29" i="14"/>
  <c r="AY23" i="14"/>
  <c r="BC17" i="14"/>
  <c r="AE9" i="14"/>
  <c r="AK44" i="14"/>
  <c r="AO42" i="14"/>
  <c r="AS36" i="14"/>
  <c r="AW34" i="14"/>
  <c r="BA28" i="14"/>
  <c r="BE6" i="14"/>
  <c r="BG3" i="14"/>
  <c r="BG63" i="14"/>
  <c r="BI68" i="14"/>
  <c r="BK66" i="14"/>
  <c r="AE5" i="14"/>
  <c r="AE65" i="14"/>
  <c r="AG62" i="14"/>
  <c r="AK8" i="14"/>
  <c r="AM37" i="14"/>
  <c r="AO50" i="14"/>
  <c r="K3" i="14"/>
  <c r="O13" i="14"/>
  <c r="S31" i="14"/>
  <c r="W53" i="14"/>
  <c r="AA55" i="14"/>
  <c r="K51" i="14"/>
  <c r="O9" i="14"/>
  <c r="Q30" i="14"/>
  <c r="S43" i="14"/>
  <c r="U60" i="14"/>
  <c r="Y42" i="14"/>
  <c r="AA67" i="14"/>
  <c r="K23" i="14"/>
  <c r="O33" i="14"/>
  <c r="S59" i="14"/>
  <c r="W57" i="14"/>
  <c r="AA15" i="14"/>
  <c r="AC56" i="14"/>
  <c r="AG22" i="14"/>
  <c r="AK4" i="14"/>
  <c r="AM57" i="14"/>
  <c r="AQ51" i="14"/>
  <c r="AU45" i="14"/>
  <c r="AY39" i="14"/>
  <c r="BC33" i="14"/>
  <c r="AG66" i="14"/>
  <c r="AK60" i="14"/>
  <c r="AO58" i="14"/>
  <c r="AS52" i="14"/>
  <c r="AW50" i="14"/>
  <c r="BA44" i="14"/>
  <c r="BE18" i="14"/>
  <c r="BG15" i="14"/>
  <c r="BI20" i="14"/>
  <c r="BK14" i="14"/>
  <c r="AC8" i="14"/>
  <c r="AE29" i="14"/>
  <c r="AG10" i="14"/>
  <c r="AI11" i="14"/>
  <c r="AK40" i="14"/>
  <c r="AM53" i="14"/>
  <c r="AO66" i="14"/>
  <c r="AS12" i="14"/>
  <c r="AU9" i="14"/>
  <c r="AW6" i="14"/>
  <c r="AY3" i="14"/>
  <c r="AY67" i="14"/>
  <c r="BA64" i="14"/>
  <c r="BC61" i="14"/>
  <c r="BE42" i="14"/>
  <c r="BG19" i="14"/>
  <c r="K39" i="14"/>
  <c r="O53" i="14"/>
  <c r="U8" i="14"/>
  <c r="Y30" i="14"/>
  <c r="I17" i="14"/>
  <c r="M16" i="14"/>
  <c r="O41" i="14"/>
  <c r="Q58" i="14"/>
  <c r="U12" i="14"/>
  <c r="W25" i="14"/>
  <c r="AA11" i="14"/>
  <c r="I41" i="14"/>
  <c r="M12" i="14"/>
  <c r="Q22" i="14"/>
  <c r="U32" i="14"/>
  <c r="Y26" i="14"/>
  <c r="AA51" i="14"/>
  <c r="AE33" i="14"/>
  <c r="AG58" i="14"/>
  <c r="AK48" i="14"/>
  <c r="AO38" i="14"/>
  <c r="AS32" i="14"/>
  <c r="AW26" i="14"/>
  <c r="BA20" i="14"/>
  <c r="AC12" i="14"/>
  <c r="AI47" i="14"/>
  <c r="AM45" i="14"/>
  <c r="AQ39" i="14"/>
  <c r="AU33" i="14"/>
  <c r="AY27" i="14"/>
  <c r="BC25" i="14"/>
  <c r="BE34" i="14"/>
  <c r="BG39" i="14"/>
  <c r="BI32" i="14"/>
  <c r="BK30" i="14"/>
  <c r="AC44" i="14"/>
  <c r="AE41" i="14"/>
  <c r="AG26" i="14"/>
  <c r="AI43" i="14"/>
  <c r="AK56" i="14"/>
  <c r="AO2" i="14"/>
  <c r="AQ31" i="14"/>
  <c r="AS28" i="14"/>
  <c r="AU25" i="14"/>
  <c r="AW22" i="14"/>
  <c r="AY19" i="14"/>
  <c r="BA16" i="14"/>
  <c r="BC9" i="14"/>
  <c r="BE10" i="14"/>
  <c r="BE54" i="14"/>
  <c r="BG31" i="14"/>
  <c r="BI12" i="14"/>
  <c r="BI60" i="14"/>
  <c r="BK38" i="14"/>
  <c r="AC20" i="14"/>
  <c r="AE17" i="14"/>
  <c r="AG18" i="14"/>
  <c r="AI3" i="14"/>
  <c r="AI67" i="14"/>
  <c r="AK68" i="14"/>
  <c r="AM65" i="14"/>
  <c r="AO62" i="14"/>
  <c r="AQ59" i="14"/>
  <c r="AS56" i="14"/>
  <c r="AU53" i="14"/>
  <c r="AW46" i="14"/>
  <c r="AY43" i="14"/>
  <c r="BA40" i="14"/>
  <c r="BC37" i="14"/>
  <c r="BE26" i="14"/>
  <c r="BG11" i="14"/>
  <c r="BG59" i="14"/>
  <c r="BI40" i="14"/>
  <c r="BK22" i="14"/>
  <c r="I64" i="14"/>
  <c r="I20" i="14"/>
  <c r="K32" i="14"/>
  <c r="I44" i="14"/>
  <c r="K12" i="14"/>
  <c r="I60" i="14"/>
  <c r="I12" i="14"/>
  <c r="K40" i="14"/>
  <c r="M13" i="14"/>
  <c r="M61" i="14"/>
  <c r="O46" i="14"/>
  <c r="M8" i="14"/>
  <c r="I5" i="14"/>
  <c r="U24" i="14"/>
  <c r="M24" i="14"/>
  <c r="AA63" i="14"/>
  <c r="AO54" i="14"/>
  <c r="AC32" i="14"/>
  <c r="AU49" i="14"/>
  <c r="BG51" i="14"/>
  <c r="AE49" i="14"/>
  <c r="AO34" i="14"/>
  <c r="AS60" i="14"/>
  <c r="AW54" i="14"/>
  <c r="BA48" i="14"/>
  <c r="BE30" i="14"/>
  <c r="BG55" i="14"/>
  <c r="BI48" i="14"/>
  <c r="BK50" i="14"/>
  <c r="AC52" i="14"/>
  <c r="AG14" i="14"/>
  <c r="AI19" i="14"/>
  <c r="AK36" i="14"/>
  <c r="AM49" i="14"/>
  <c r="AQ11" i="14"/>
  <c r="AS24" i="14"/>
  <c r="AU37" i="14"/>
  <c r="AW66" i="14"/>
  <c r="BA8" i="14"/>
  <c r="BC21" i="14"/>
  <c r="BE38" i="14"/>
  <c r="BG35" i="14"/>
  <c r="BI28" i="14"/>
  <c r="BK34" i="14"/>
  <c r="I40" i="14"/>
  <c r="K20" i="14"/>
  <c r="I28" i="14"/>
  <c r="K36" i="14"/>
  <c r="I24" i="14"/>
  <c r="K44" i="14"/>
  <c r="M37" i="14"/>
  <c r="O34" i="14"/>
  <c r="Q31" i="14"/>
  <c r="S12" i="14"/>
  <c r="S60" i="14"/>
  <c r="U41" i="14"/>
  <c r="W26" i="14"/>
  <c r="Y7" i="14"/>
  <c r="Y55" i="14"/>
  <c r="AA44" i="14"/>
  <c r="M29" i="14"/>
  <c r="O6" i="14"/>
  <c r="O54" i="14"/>
  <c r="Q35" i="14"/>
  <c r="S16" i="14"/>
  <c r="S68" i="14"/>
  <c r="U49" i="14"/>
  <c r="W30" i="14"/>
  <c r="Y11" i="14"/>
  <c r="Y59" i="14"/>
  <c r="AA40" i="14"/>
  <c r="M33" i="14"/>
  <c r="O14" i="14"/>
  <c r="O62" i="14"/>
  <c r="Q39" i="14"/>
  <c r="S20" i="14"/>
  <c r="S64" i="14"/>
  <c r="U45" i="14"/>
  <c r="W22" i="14"/>
  <c r="Y3" i="14"/>
  <c r="Y51" i="14"/>
  <c r="AA32" i="14"/>
  <c r="AC5" i="14"/>
  <c r="AC33" i="14"/>
  <c r="AC49" i="14"/>
  <c r="AA68" i="14"/>
  <c r="I67" i="14"/>
  <c r="I51" i="14"/>
  <c r="I62" i="14"/>
  <c r="I46" i="14"/>
  <c r="AE2" i="14"/>
  <c r="AE18" i="14"/>
  <c r="AE34" i="14"/>
  <c r="AE50" i="14"/>
  <c r="AE66" i="14"/>
  <c r="AG15" i="14"/>
  <c r="AG31" i="14"/>
  <c r="AG47" i="14"/>
  <c r="AG63" i="14"/>
  <c r="AI12" i="14"/>
  <c r="AI28" i="14"/>
  <c r="AI44" i="14"/>
  <c r="AI60" i="14"/>
  <c r="AK9" i="14"/>
  <c r="AK25" i="14"/>
  <c r="AK41" i="14"/>
  <c r="AK57" i="14"/>
  <c r="AM6" i="14"/>
  <c r="AM22" i="14"/>
  <c r="AM38" i="14"/>
  <c r="AM54" i="14"/>
  <c r="I35" i="14"/>
  <c r="I19" i="14"/>
  <c r="I3" i="14"/>
  <c r="K17" i="14"/>
  <c r="K33" i="14"/>
  <c r="K49" i="14"/>
  <c r="K65" i="14"/>
  <c r="M14" i="14"/>
  <c r="M30" i="14"/>
  <c r="M46" i="14"/>
  <c r="M62" i="14"/>
  <c r="O11" i="14"/>
  <c r="O27" i="14"/>
  <c r="O43" i="14"/>
  <c r="O59" i="14"/>
  <c r="Q8" i="14"/>
  <c r="Q24" i="14"/>
  <c r="Q40" i="14"/>
  <c r="Q56" i="14"/>
  <c r="S5" i="14"/>
  <c r="S21" i="14"/>
  <c r="S37" i="14"/>
  <c r="S53" i="14"/>
  <c r="U2" i="14"/>
  <c r="U18" i="14"/>
  <c r="U34" i="14"/>
  <c r="U50" i="14"/>
  <c r="U66" i="14"/>
  <c r="W15" i="14"/>
  <c r="W31" i="14"/>
  <c r="W47" i="14"/>
  <c r="W63" i="14"/>
  <c r="Y12" i="14"/>
  <c r="I30" i="14"/>
  <c r="I14" i="14"/>
  <c r="K6" i="14"/>
  <c r="K22" i="14"/>
  <c r="K38" i="14"/>
  <c r="K54" i="14"/>
  <c r="M3" i="14"/>
  <c r="M19" i="14"/>
  <c r="M35" i="14"/>
  <c r="M51" i="14"/>
  <c r="M67" i="14"/>
  <c r="O16" i="14"/>
  <c r="O32" i="14"/>
  <c r="O48" i="14"/>
  <c r="O64" i="14"/>
  <c r="Q13" i="14"/>
  <c r="Q29" i="14"/>
  <c r="Q45" i="14"/>
  <c r="Q61" i="14"/>
  <c r="S10" i="14"/>
  <c r="S26" i="14"/>
  <c r="S42" i="14"/>
  <c r="Q26" i="14"/>
  <c r="M32" i="14"/>
  <c r="W33" i="14"/>
  <c r="Q46" i="14"/>
  <c r="AE45" i="14"/>
  <c r="AS48" i="14"/>
  <c r="AI63" i="14"/>
  <c r="AY47" i="14"/>
  <c r="BI44" i="14"/>
  <c r="AG50" i="14"/>
  <c r="AQ47" i="14"/>
  <c r="AU41" i="14"/>
  <c r="AY35" i="14"/>
  <c r="BC29" i="14"/>
  <c r="BE66" i="14"/>
  <c r="BG67" i="14"/>
  <c r="BK6" i="14"/>
  <c r="BK62" i="14"/>
  <c r="AC68" i="14"/>
  <c r="AG30" i="14"/>
  <c r="AI35" i="14"/>
  <c r="AK52" i="14"/>
  <c r="AO14" i="14"/>
  <c r="AQ27" i="14"/>
  <c r="AS40" i="14"/>
  <c r="AW2" i="14"/>
  <c r="AY11" i="14"/>
  <c r="BA24" i="14"/>
  <c r="BC53" i="14"/>
  <c r="BE50" i="14"/>
  <c r="BG47" i="14"/>
  <c r="BI52" i="14"/>
  <c r="BK46" i="14"/>
  <c r="I32" i="14"/>
  <c r="K52" i="14"/>
  <c r="I16" i="14"/>
  <c r="K48" i="14"/>
  <c r="K4" i="14"/>
  <c r="K56" i="14"/>
  <c r="M49" i="14"/>
  <c r="O58" i="14"/>
  <c r="Q43" i="14"/>
  <c r="S24" i="14"/>
  <c r="U5" i="14"/>
  <c r="U53" i="14"/>
  <c r="W38" i="14"/>
  <c r="Y19" i="14"/>
  <c r="Y67" i="14"/>
  <c r="K60" i="14"/>
  <c r="M41" i="14"/>
  <c r="O18" i="14"/>
  <c r="O66" i="14"/>
  <c r="Q47" i="14"/>
  <c r="S32" i="14"/>
  <c r="U13" i="14"/>
  <c r="U61" i="14"/>
  <c r="W42" i="14"/>
  <c r="Y23" i="14"/>
  <c r="AA4" i="14"/>
  <c r="K64" i="14"/>
  <c r="M45" i="14"/>
  <c r="O26" i="14"/>
  <c r="Q7" i="14"/>
  <c r="Q51" i="14"/>
  <c r="S28" i="14"/>
  <c r="U9" i="14"/>
  <c r="U57" i="14"/>
  <c r="W34" i="14"/>
  <c r="Y15" i="14"/>
  <c r="Y63" i="14"/>
  <c r="AA36" i="14"/>
  <c r="AC13" i="14"/>
  <c r="AC37" i="14"/>
  <c r="AC53" i="14"/>
  <c r="AC9" i="14"/>
  <c r="I63" i="14"/>
  <c r="I47" i="14"/>
  <c r="I58" i="14"/>
  <c r="AC57" i="14"/>
  <c r="AE6" i="14"/>
  <c r="AE22" i="14"/>
  <c r="AE38" i="14"/>
  <c r="AE54" i="14"/>
  <c r="AG3" i="14"/>
  <c r="AG19" i="14"/>
  <c r="AG35" i="14"/>
  <c r="AG51" i="14"/>
  <c r="AG67" i="14"/>
  <c r="AI16" i="14"/>
  <c r="AI32" i="14"/>
  <c r="AI48" i="14"/>
  <c r="AI64" i="14"/>
  <c r="AK13" i="14"/>
  <c r="AK29" i="14"/>
  <c r="AK45" i="14"/>
  <c r="AK61" i="14"/>
  <c r="AM10" i="14"/>
  <c r="AM26" i="14"/>
  <c r="AM42" i="14"/>
  <c r="AM58" i="14"/>
  <c r="I31" i="14"/>
  <c r="I15" i="14"/>
  <c r="K5" i="14"/>
  <c r="K21" i="14"/>
  <c r="K37" i="14"/>
  <c r="K53" i="14"/>
  <c r="M2" i="14"/>
  <c r="M18" i="14"/>
  <c r="M34" i="14"/>
  <c r="M50" i="14"/>
  <c r="M66" i="14"/>
  <c r="O15" i="14"/>
  <c r="O31" i="14"/>
  <c r="O47" i="14"/>
  <c r="O63" i="14"/>
  <c r="Q12" i="14"/>
  <c r="Q28" i="14"/>
  <c r="Q44" i="14"/>
  <c r="Q60" i="14"/>
  <c r="S9" i="14"/>
  <c r="S25" i="14"/>
  <c r="S41" i="14"/>
  <c r="S57" i="14"/>
  <c r="U6" i="14"/>
  <c r="U22" i="14"/>
  <c r="U38" i="14"/>
  <c r="U54" i="14"/>
  <c r="W3" i="14"/>
  <c r="W19" i="14"/>
  <c r="W35" i="14"/>
  <c r="W51" i="14"/>
  <c r="W67" i="14"/>
  <c r="I42" i="14"/>
  <c r="I26" i="14"/>
  <c r="I10" i="14"/>
  <c r="K10" i="14"/>
  <c r="K26" i="14"/>
  <c r="K42" i="14"/>
  <c r="K58" i="14"/>
  <c r="M7" i="14"/>
  <c r="M23" i="14"/>
  <c r="M39" i="14"/>
  <c r="M55" i="14"/>
  <c r="O4" i="14"/>
  <c r="O20" i="14"/>
  <c r="O36" i="14"/>
  <c r="O52" i="14"/>
  <c r="O68" i="14"/>
  <c r="Q17" i="14"/>
  <c r="Q33" i="14"/>
  <c r="Q49" i="14"/>
  <c r="Q65" i="14"/>
  <c r="U48" i="14"/>
  <c r="O49" i="14"/>
  <c r="AA27" i="14"/>
  <c r="U64" i="14"/>
  <c r="AI7" i="14"/>
  <c r="AW42" i="14"/>
  <c r="AM61" i="14"/>
  <c r="BC41" i="14"/>
  <c r="BK54" i="14"/>
  <c r="AI59" i="14"/>
  <c r="AQ63" i="14"/>
  <c r="AU57" i="14"/>
  <c r="AY51" i="14"/>
  <c r="BC49" i="14"/>
  <c r="BG7" i="14"/>
  <c r="BI24" i="14"/>
  <c r="BK18" i="14"/>
  <c r="AC4" i="14"/>
  <c r="AE37" i="14"/>
  <c r="AG42" i="14"/>
  <c r="AI51" i="14"/>
  <c r="AM17" i="14"/>
  <c r="AO30" i="14"/>
  <c r="AQ43" i="14"/>
  <c r="AU5" i="14"/>
  <c r="AW14" i="14"/>
  <c r="AY31" i="14"/>
  <c r="BA56" i="14"/>
  <c r="BE2" i="14"/>
  <c r="BE62" i="14"/>
  <c r="BI4" i="14"/>
  <c r="BI64" i="14"/>
  <c r="BK58" i="14"/>
  <c r="I4" i="14"/>
  <c r="I68" i="14"/>
  <c r="I8" i="14"/>
  <c r="I48" i="14"/>
  <c r="K16" i="14"/>
  <c r="K68" i="14"/>
  <c r="O10" i="14"/>
  <c r="Q3" i="14"/>
  <c r="Q55" i="14"/>
  <c r="S36" i="14"/>
  <c r="U17" i="14"/>
  <c r="U65" i="14"/>
  <c r="W50" i="14"/>
  <c r="Y31" i="14"/>
  <c r="AA12" i="14"/>
  <c r="M5" i="14"/>
  <c r="M53" i="14"/>
  <c r="O30" i="14"/>
  <c r="Q11" i="14"/>
  <c r="Q59" i="14"/>
  <c r="S44" i="14"/>
  <c r="U25" i="14"/>
  <c r="W6" i="14"/>
  <c r="W54" i="14"/>
  <c r="Y35" i="14"/>
  <c r="AA16" i="14"/>
  <c r="M9" i="14"/>
  <c r="M57" i="14"/>
  <c r="O38" i="14"/>
  <c r="Q19" i="14"/>
  <c r="Q63" i="14"/>
  <c r="S40" i="14"/>
  <c r="U21" i="14"/>
  <c r="W2" i="14"/>
  <c r="W46" i="14"/>
  <c r="Y27" i="14"/>
  <c r="AA8" i="14"/>
  <c r="AA52" i="14"/>
  <c r="AC21" i="14"/>
  <c r="AC41" i="14"/>
  <c r="AA48" i="14"/>
  <c r="AC17" i="14"/>
  <c r="I59" i="14"/>
  <c r="AA56" i="14"/>
  <c r="I54" i="14"/>
  <c r="AC61" i="14"/>
  <c r="AE10" i="14"/>
  <c r="AE26" i="14"/>
  <c r="AE42" i="14"/>
  <c r="AE58" i="14"/>
  <c r="AG7" i="14"/>
  <c r="AG23" i="14"/>
  <c r="AG39" i="14"/>
  <c r="AG55" i="14"/>
  <c r="AI4" i="14"/>
  <c r="AI20" i="14"/>
  <c r="AI36" i="14"/>
  <c r="AI52" i="14"/>
  <c r="AI68" i="14"/>
  <c r="AK17" i="14"/>
  <c r="AK33" i="14"/>
  <c r="AK49" i="14"/>
  <c r="AK65" i="14"/>
  <c r="AM14" i="14"/>
  <c r="AM30" i="14"/>
  <c r="AM46" i="14"/>
  <c r="I43" i="14"/>
  <c r="I27" i="14"/>
  <c r="I11" i="14"/>
  <c r="K9" i="14"/>
  <c r="K25" i="14"/>
  <c r="K41" i="14"/>
  <c r="K57" i="14"/>
  <c r="M6" i="14"/>
  <c r="M22" i="14"/>
  <c r="M38" i="14"/>
  <c r="M54" i="14"/>
  <c r="O3" i="14"/>
  <c r="O19" i="14"/>
  <c r="O35" i="14"/>
  <c r="O51" i="14"/>
  <c r="O67" i="14"/>
  <c r="Q16" i="14"/>
  <c r="Q32" i="14"/>
  <c r="Q48" i="14"/>
  <c r="S13" i="14"/>
  <c r="S29" i="14"/>
  <c r="S45" i="14"/>
  <c r="S61" i="14"/>
  <c r="U10" i="14"/>
  <c r="U26" i="14"/>
  <c r="U42" i="14"/>
  <c r="U58" i="14"/>
  <c r="W7" i="14"/>
  <c r="W23" i="14"/>
  <c r="W39" i="14"/>
  <c r="W55" i="14"/>
  <c r="Y4" i="14"/>
  <c r="I38" i="14"/>
  <c r="I22" i="14"/>
  <c r="I6" i="14"/>
  <c r="K14" i="14"/>
  <c r="K30" i="14"/>
  <c r="K46" i="14"/>
  <c r="K62" i="14"/>
  <c r="M11" i="14"/>
  <c r="M27" i="14"/>
  <c r="M43" i="14"/>
  <c r="M59" i="14"/>
  <c r="O8" i="14"/>
  <c r="O24" i="14"/>
  <c r="O40" i="14"/>
  <c r="O56" i="14"/>
  <c r="Q5" i="14"/>
  <c r="Q21" i="14"/>
  <c r="Q37" i="14"/>
  <c r="Q53" i="14"/>
  <c r="S2" i="14"/>
  <c r="S18" i="14"/>
  <c r="S34" i="14"/>
  <c r="S50" i="14"/>
  <c r="S66" i="14"/>
  <c r="U15" i="14"/>
  <c r="U31" i="14"/>
  <c r="U47" i="14"/>
  <c r="U63" i="14"/>
  <c r="W12" i="14"/>
  <c r="W28" i="14"/>
  <c r="W44" i="14"/>
  <c r="W60" i="14"/>
  <c r="Y9" i="14"/>
  <c r="Y25" i="14"/>
  <c r="Y41" i="14"/>
  <c r="Y57" i="14"/>
  <c r="AA6" i="14"/>
  <c r="AA22" i="14"/>
  <c r="AA7" i="14"/>
  <c r="S3" i="14"/>
  <c r="I29" i="14"/>
  <c r="Y34" i="14"/>
  <c r="AK64" i="14"/>
  <c r="BA36" i="14"/>
  <c r="AQ55" i="14"/>
  <c r="BE58" i="14"/>
  <c r="AC60" i="14"/>
  <c r="AM5" i="14"/>
  <c r="AS44" i="14"/>
  <c r="AW38" i="14"/>
  <c r="BA32" i="14"/>
  <c r="BE22" i="14"/>
  <c r="BG43" i="14"/>
  <c r="BI36" i="14"/>
  <c r="BK26" i="14"/>
  <c r="AC36" i="14"/>
  <c r="AG2" i="14"/>
  <c r="AG54" i="14"/>
  <c r="AK20" i="14"/>
  <c r="AM33" i="14"/>
  <c r="AO46" i="14"/>
  <c r="AS8" i="14"/>
  <c r="AU21" i="14"/>
  <c r="AW30" i="14"/>
  <c r="AY63" i="14"/>
  <c r="BC5" i="14"/>
  <c r="BE14" i="14"/>
  <c r="BG23" i="14"/>
  <c r="BI16" i="14"/>
  <c r="BK10" i="14"/>
  <c r="I56" i="14"/>
  <c r="K8" i="14"/>
  <c r="I52" i="14"/>
  <c r="K24" i="14"/>
  <c r="I36" i="14"/>
  <c r="K28" i="14"/>
  <c r="M25" i="14"/>
  <c r="O22" i="14"/>
  <c r="Q15" i="14"/>
  <c r="Q67" i="14"/>
  <c r="S48" i="14"/>
  <c r="U29" i="14"/>
  <c r="W14" i="14"/>
  <c r="W62" i="14"/>
  <c r="Y43" i="14"/>
  <c r="AA28" i="14"/>
  <c r="M17" i="14"/>
  <c r="M65" i="14"/>
  <c r="O42" i="14"/>
  <c r="Q23" i="14"/>
  <c r="S4" i="14"/>
  <c r="S56" i="14"/>
  <c r="U37" i="14"/>
  <c r="W18" i="14"/>
  <c r="W66" i="14"/>
  <c r="Y47" i="14"/>
  <c r="AA24" i="14"/>
  <c r="M21" i="14"/>
  <c r="O2" i="14"/>
  <c r="O50" i="14"/>
  <c r="Q27" i="14"/>
  <c r="S8" i="14"/>
  <c r="S52" i="14"/>
  <c r="U33" i="14"/>
  <c r="W10" i="14"/>
  <c r="W58" i="14"/>
  <c r="Y39" i="14"/>
  <c r="AA20" i="14"/>
  <c r="AA64" i="14"/>
  <c r="AC29" i="14"/>
  <c r="AC45" i="14"/>
  <c r="AA60" i="14"/>
  <c r="I50" i="14"/>
  <c r="AE46" i="14"/>
  <c r="AG43" i="14"/>
  <c r="AI40" i="14"/>
  <c r="AK37" i="14"/>
  <c r="AM34" i="14"/>
  <c r="I7" i="14"/>
  <c r="K61" i="14"/>
  <c r="M58" i="14"/>
  <c r="O55" i="14"/>
  <c r="Q52" i="14"/>
  <c r="S49" i="14"/>
  <c r="U46" i="14"/>
  <c r="W43" i="14"/>
  <c r="I18" i="14"/>
  <c r="K50" i="14"/>
  <c r="M47" i="14"/>
  <c r="O44" i="14"/>
  <c r="Q41" i="14"/>
  <c r="S22" i="14"/>
  <c r="S54" i="14"/>
  <c r="U7" i="14"/>
  <c r="U27" i="14"/>
  <c r="U51" i="14"/>
  <c r="W4" i="14"/>
  <c r="W24" i="14"/>
  <c r="W48" i="14"/>
  <c r="W68" i="14"/>
  <c r="Y21" i="14"/>
  <c r="Y45" i="14"/>
  <c r="Y65" i="14"/>
  <c r="AA18" i="14"/>
  <c r="AO3" i="14"/>
  <c r="AO19" i="14"/>
  <c r="AO35" i="14"/>
  <c r="AO51" i="14"/>
  <c r="AO67" i="14"/>
  <c r="AQ16" i="14"/>
  <c r="AQ32" i="14"/>
  <c r="AQ48" i="14"/>
  <c r="AQ64" i="14"/>
  <c r="AS13" i="14"/>
  <c r="AS29" i="14"/>
  <c r="AS45" i="14"/>
  <c r="AS61" i="14"/>
  <c r="AU10" i="14"/>
  <c r="AU26" i="14"/>
  <c r="AU42" i="14"/>
  <c r="AU58" i="14"/>
  <c r="Y24" i="14"/>
  <c r="Y40" i="14"/>
  <c r="Y56" i="14"/>
  <c r="AA5" i="14"/>
  <c r="AA21" i="14"/>
  <c r="AA37" i="14"/>
  <c r="AA53" i="14"/>
  <c r="AC2" i="14"/>
  <c r="AC18" i="14"/>
  <c r="AC34" i="14"/>
  <c r="AC50" i="14"/>
  <c r="AC66" i="14"/>
  <c r="AE15" i="14"/>
  <c r="AE31" i="14"/>
  <c r="AE47" i="14"/>
  <c r="AE63" i="14"/>
  <c r="AG12" i="14"/>
  <c r="AG28" i="14"/>
  <c r="AG44" i="14"/>
  <c r="AA38" i="14"/>
  <c r="AA54" i="14"/>
  <c r="AC3" i="14"/>
  <c r="AC19" i="14"/>
  <c r="AC35" i="14"/>
  <c r="AC51" i="14"/>
  <c r="AC67" i="14"/>
  <c r="AE16" i="14"/>
  <c r="AE32" i="14"/>
  <c r="AE48" i="14"/>
  <c r="AE64" i="14"/>
  <c r="AG13" i="14"/>
  <c r="AG29" i="14"/>
  <c r="AG45" i="14"/>
  <c r="AG61" i="14"/>
  <c r="AI10" i="14"/>
  <c r="AI26" i="14"/>
  <c r="AI42" i="14"/>
  <c r="AI58" i="14"/>
  <c r="AK7" i="14"/>
  <c r="AK23" i="14"/>
  <c r="AW3" i="14"/>
  <c r="AW19" i="14"/>
  <c r="AG64" i="14"/>
  <c r="AI13" i="14"/>
  <c r="AI29" i="14"/>
  <c r="AI45" i="14"/>
  <c r="AC25" i="14"/>
  <c r="AC65" i="14"/>
  <c r="AE62" i="14"/>
  <c r="AG59" i="14"/>
  <c r="AI56" i="14"/>
  <c r="AK53" i="14"/>
  <c r="AM50" i="14"/>
  <c r="K13" i="14"/>
  <c r="M10" i="14"/>
  <c r="O7" i="14"/>
  <c r="Q4" i="14"/>
  <c r="Q68" i="14"/>
  <c r="S65" i="14"/>
  <c r="U62" i="14"/>
  <c r="W59" i="14"/>
  <c r="K2" i="14"/>
  <c r="K66" i="14"/>
  <c r="M63" i="14"/>
  <c r="O60" i="14"/>
  <c r="Q57" i="14"/>
  <c r="S30" i="14"/>
  <c r="S58" i="14"/>
  <c r="U11" i="14"/>
  <c r="U35" i="14"/>
  <c r="U55" i="14"/>
  <c r="W8" i="14"/>
  <c r="W32" i="14"/>
  <c r="W52" i="14"/>
  <c r="Y5" i="14"/>
  <c r="Y29" i="14"/>
  <c r="Y49" i="14"/>
  <c r="AA2" i="14"/>
  <c r="AA26" i="14"/>
  <c r="AO7" i="14"/>
  <c r="AO23" i="14"/>
  <c r="AO39" i="14"/>
  <c r="AO55" i="14"/>
  <c r="AQ4" i="14"/>
  <c r="AQ20" i="14"/>
  <c r="AQ36" i="14"/>
  <c r="AQ52" i="14"/>
  <c r="AQ68" i="14"/>
  <c r="AS17" i="14"/>
  <c r="AS33" i="14"/>
  <c r="AS49" i="14"/>
  <c r="AS65" i="14"/>
  <c r="AU14" i="14"/>
  <c r="AU30" i="14"/>
  <c r="AU46" i="14"/>
  <c r="AU62" i="14"/>
  <c r="Y28" i="14"/>
  <c r="Y44" i="14"/>
  <c r="Y60" i="14"/>
  <c r="AA9" i="14"/>
  <c r="AA25" i="14"/>
  <c r="AA41" i="14"/>
  <c r="AA57" i="14"/>
  <c r="AC6" i="14"/>
  <c r="AC22" i="14"/>
  <c r="AC38" i="14"/>
  <c r="AC54" i="14"/>
  <c r="AE3" i="14"/>
  <c r="AE19" i="14"/>
  <c r="AE35" i="14"/>
  <c r="AE51" i="14"/>
  <c r="AE67" i="14"/>
  <c r="AG16" i="14"/>
  <c r="AG32" i="14"/>
  <c r="AG48" i="14"/>
  <c r="AA42" i="14"/>
  <c r="AA58" i="14"/>
  <c r="AC7" i="14"/>
  <c r="AC23" i="14"/>
  <c r="AC39" i="14"/>
  <c r="AC55" i="14"/>
  <c r="AE4" i="14"/>
  <c r="AE20" i="14"/>
  <c r="AE36" i="14"/>
  <c r="AE52" i="14"/>
  <c r="AE68" i="14"/>
  <c r="AG17" i="14"/>
  <c r="AG33" i="14"/>
  <c r="AG49" i="14"/>
  <c r="AG65" i="14"/>
  <c r="AI14" i="14"/>
  <c r="AI30" i="14"/>
  <c r="AI46" i="14"/>
  <c r="AI62" i="14"/>
  <c r="AK11" i="14"/>
  <c r="AK27" i="14"/>
  <c r="AW7" i="14"/>
  <c r="AG52" i="14"/>
  <c r="AG68" i="14"/>
  <c r="AI17" i="14"/>
  <c r="AI33" i="14"/>
  <c r="AI49" i="14"/>
  <c r="AI65" i="14"/>
  <c r="I55" i="14"/>
  <c r="AE14" i="14"/>
  <c r="AG11" i="14"/>
  <c r="AI8" i="14"/>
  <c r="AK5" i="14"/>
  <c r="AM2" i="14"/>
  <c r="I39" i="14"/>
  <c r="K29" i="14"/>
  <c r="M26" i="14"/>
  <c r="O23" i="14"/>
  <c r="Q20" i="14"/>
  <c r="S17" i="14"/>
  <c r="U14" i="14"/>
  <c r="W11" i="14"/>
  <c r="Y8" i="14"/>
  <c r="K18" i="14"/>
  <c r="M15" i="14"/>
  <c r="O12" i="14"/>
  <c r="Q9" i="14"/>
  <c r="S6" i="14"/>
  <c r="S38" i="14"/>
  <c r="S62" i="14"/>
  <c r="U19" i="14"/>
  <c r="U39" i="14"/>
  <c r="U59" i="14"/>
  <c r="W16" i="14"/>
  <c r="W36" i="14"/>
  <c r="W56" i="14"/>
  <c r="Y13" i="14"/>
  <c r="Y33" i="14"/>
  <c r="Y53" i="14"/>
  <c r="AA10" i="14"/>
  <c r="AM62" i="14"/>
  <c r="AO11" i="14"/>
  <c r="AO27" i="14"/>
  <c r="AO43" i="14"/>
  <c r="AO59" i="14"/>
  <c r="AQ8" i="14"/>
  <c r="AQ24" i="14"/>
  <c r="AQ40" i="14"/>
  <c r="AQ56" i="14"/>
  <c r="AS5" i="14"/>
  <c r="AS21" i="14"/>
  <c r="AS37" i="14"/>
  <c r="AS53" i="14"/>
  <c r="AU2" i="14"/>
  <c r="AU18" i="14"/>
  <c r="AU34" i="14"/>
  <c r="AU50" i="14"/>
  <c r="Y16" i="14"/>
  <c r="Y32" i="14"/>
  <c r="Y48" i="14"/>
  <c r="Y64" i="14"/>
  <c r="AA13" i="14"/>
  <c r="AA29" i="14"/>
  <c r="AA45" i="14"/>
  <c r="AA61" i="14"/>
  <c r="AC10" i="14"/>
  <c r="AC26" i="14"/>
  <c r="AC42" i="14"/>
  <c r="AC58" i="14"/>
  <c r="AE7" i="14"/>
  <c r="AE23" i="14"/>
  <c r="AE39" i="14"/>
  <c r="AE55" i="14"/>
  <c r="AG4" i="14"/>
  <c r="AG20" i="14"/>
  <c r="AG36" i="14"/>
  <c r="AA30" i="14"/>
  <c r="AA46" i="14"/>
  <c r="AA62" i="14"/>
  <c r="AC11" i="14"/>
  <c r="AC27" i="14"/>
  <c r="AC43" i="14"/>
  <c r="AC59" i="14"/>
  <c r="AE8" i="14"/>
  <c r="AE24" i="14"/>
  <c r="AE40" i="14"/>
  <c r="AE56" i="14"/>
  <c r="AG5" i="14"/>
  <c r="AG21" i="14"/>
  <c r="AG37" i="14"/>
  <c r="AG53" i="14"/>
  <c r="AI2" i="14"/>
  <c r="AI18" i="14"/>
  <c r="AI34" i="14"/>
  <c r="AI50" i="14"/>
  <c r="AI66" i="14"/>
  <c r="AK15" i="14"/>
  <c r="AK31" i="14"/>
  <c r="AW11" i="14"/>
  <c r="AG56" i="14"/>
  <c r="AI5" i="14"/>
  <c r="AI21" i="14"/>
  <c r="AI37" i="14"/>
  <c r="AI53" i="14"/>
  <c r="AK2" i="14"/>
  <c r="I66" i="14"/>
  <c r="AE30" i="14"/>
  <c r="AG27" i="14"/>
  <c r="AI24" i="14"/>
  <c r="AK21" i="14"/>
  <c r="AM18" i="14"/>
  <c r="I23" i="14"/>
  <c r="K45" i="14"/>
  <c r="M42" i="14"/>
  <c r="O39" i="14"/>
  <c r="Q36" i="14"/>
  <c r="S33" i="14"/>
  <c r="U30" i="14"/>
  <c r="W27" i="14"/>
  <c r="I34" i="14"/>
  <c r="K34" i="14"/>
  <c r="M31" i="14"/>
  <c r="O28" i="14"/>
  <c r="Q25" i="14"/>
  <c r="S14" i="14"/>
  <c r="S46" i="14"/>
  <c r="U3" i="14"/>
  <c r="U23" i="14"/>
  <c r="U43" i="14"/>
  <c r="U67" i="14"/>
  <c r="W20" i="14"/>
  <c r="W40" i="14"/>
  <c r="W64" i="14"/>
  <c r="Y17" i="14"/>
  <c r="Y37" i="14"/>
  <c r="Y61" i="14"/>
  <c r="AA14" i="14"/>
  <c r="AM66" i="14"/>
  <c r="AO15" i="14"/>
  <c r="AO31" i="14"/>
  <c r="AO47" i="14"/>
  <c r="AO63" i="14"/>
  <c r="AQ12" i="14"/>
  <c r="AQ28" i="14"/>
  <c r="AQ44" i="14"/>
  <c r="AQ60" i="14"/>
  <c r="AS9" i="14"/>
  <c r="AS25" i="14"/>
  <c r="AS41" i="14"/>
  <c r="AS57" i="14"/>
  <c r="AU6" i="14"/>
  <c r="AU22" i="14"/>
  <c r="AU38" i="14"/>
  <c r="AU54" i="14"/>
  <c r="Y20" i="14"/>
  <c r="Y36" i="14"/>
  <c r="Y52" i="14"/>
  <c r="Y68" i="14"/>
  <c r="AA17" i="14"/>
  <c r="AA33" i="14"/>
  <c r="AA49" i="14"/>
  <c r="AA65" i="14"/>
  <c r="AC14" i="14"/>
  <c r="AC30" i="14"/>
  <c r="AC46" i="14"/>
  <c r="AC62" i="14"/>
  <c r="AE11" i="14"/>
  <c r="AE27" i="14"/>
  <c r="AE43" i="14"/>
  <c r="AE59" i="14"/>
  <c r="AG8" i="14"/>
  <c r="AG24" i="14"/>
  <c r="AG40" i="14"/>
  <c r="AA34" i="14"/>
  <c r="AA50" i="14"/>
  <c r="AA66" i="14"/>
  <c r="AC15" i="14"/>
  <c r="AC31" i="14"/>
  <c r="AC47" i="14"/>
  <c r="AC63" i="14"/>
  <c r="AE12" i="14"/>
  <c r="AE28" i="14"/>
  <c r="AE44" i="14"/>
  <c r="AE60" i="14"/>
  <c r="AG9" i="14"/>
  <c r="AG25" i="14"/>
  <c r="AG41" i="14"/>
  <c r="AG57" i="14"/>
  <c r="AI6" i="14"/>
  <c r="AI22" i="14"/>
  <c r="BK61" i="14"/>
  <c r="BK45" i="14"/>
  <c r="BK29" i="14"/>
  <c r="BK13" i="14"/>
  <c r="BI63" i="14"/>
  <c r="BI47" i="14"/>
  <c r="BI31" i="14"/>
  <c r="BI15" i="14"/>
  <c r="BG66" i="14"/>
  <c r="BG50" i="14"/>
  <c r="BG34" i="14"/>
  <c r="BG18" i="14"/>
  <c r="BG2" i="14"/>
  <c r="BE53" i="14"/>
  <c r="BE37" i="14"/>
  <c r="BE21" i="14"/>
  <c r="BE5" i="14"/>
  <c r="BC56" i="14"/>
  <c r="BC40" i="14"/>
  <c r="BC24" i="14"/>
  <c r="BC8" i="14"/>
  <c r="BK64" i="14"/>
  <c r="BK48" i="14"/>
  <c r="BK32" i="14"/>
  <c r="BK16" i="14"/>
  <c r="BI66" i="14"/>
  <c r="BI50" i="14"/>
  <c r="BI34" i="14"/>
  <c r="BI18" i="14"/>
  <c r="BI2" i="14"/>
  <c r="BG53" i="14"/>
  <c r="BG37" i="14"/>
  <c r="BG21" i="14"/>
  <c r="BG5" i="14"/>
  <c r="BE56" i="14"/>
  <c r="BE40" i="14"/>
  <c r="BE24" i="14"/>
  <c r="BE8" i="14"/>
  <c r="BC59" i="14"/>
  <c r="BC43" i="14"/>
  <c r="BC27" i="14"/>
  <c r="BC11" i="14"/>
  <c r="BA62" i="14"/>
  <c r="BK55" i="14"/>
  <c r="BK39" i="14"/>
  <c r="BK23" i="14"/>
  <c r="BK7" i="14"/>
  <c r="BI57" i="14"/>
  <c r="BI41" i="14"/>
  <c r="BI25" i="14"/>
  <c r="BI9" i="14"/>
  <c r="BG60" i="14"/>
  <c r="BG44" i="14"/>
  <c r="BG28" i="14"/>
  <c r="BG12" i="14"/>
  <c r="BE63" i="14"/>
  <c r="BA55" i="14"/>
  <c r="BA39" i="14"/>
  <c r="BA23" i="14"/>
  <c r="BA7" i="14"/>
  <c r="AY58" i="14"/>
  <c r="AY42" i="14"/>
  <c r="AY26" i="14"/>
  <c r="AY10" i="14"/>
  <c r="AW61" i="14"/>
  <c r="AW45" i="14"/>
  <c r="AW29" i="14"/>
  <c r="AW13" i="14"/>
  <c r="AU64" i="14"/>
  <c r="AU48" i="14"/>
  <c r="BA54" i="14"/>
  <c r="BA38" i="14"/>
  <c r="BA22" i="14"/>
  <c r="BA6" i="14"/>
  <c r="AY57" i="14"/>
  <c r="AY41" i="14"/>
  <c r="AY25" i="14"/>
  <c r="AY9" i="14"/>
  <c r="AW60" i="14"/>
  <c r="AW44" i="14"/>
  <c r="AW28" i="14"/>
  <c r="AW12" i="14"/>
  <c r="AU63" i="14"/>
  <c r="AU47" i="14"/>
  <c r="AU31" i="14"/>
  <c r="AU15" i="14"/>
  <c r="AS66" i="14"/>
  <c r="AS50" i="14"/>
  <c r="AS34" i="14"/>
  <c r="AS18" i="14"/>
  <c r="AS2" i="14"/>
  <c r="BE51" i="14"/>
  <c r="BE35" i="14"/>
  <c r="BE19" i="14"/>
  <c r="BE3" i="14"/>
  <c r="BC54" i="14"/>
  <c r="BC38" i="14"/>
  <c r="BC22" i="14"/>
  <c r="BC6" i="14"/>
  <c r="BA57" i="14"/>
  <c r="BA41" i="14"/>
  <c r="BA25" i="14"/>
  <c r="BA9" i="14"/>
  <c r="AY60" i="14"/>
  <c r="AY44" i="14"/>
  <c r="AY28" i="14"/>
  <c r="AY12" i="14"/>
  <c r="AW63" i="14"/>
  <c r="AW47" i="14"/>
  <c r="AW31" i="14"/>
  <c r="AU32" i="14"/>
  <c r="AU16" i="14"/>
  <c r="AS67" i="14"/>
  <c r="AS51" i="14"/>
  <c r="AS35" i="14"/>
  <c r="AS19" i="14"/>
  <c r="AS3" i="14"/>
  <c r="AQ54" i="14"/>
  <c r="AQ38" i="14"/>
  <c r="AQ22" i="14"/>
  <c r="AQ6" i="14"/>
  <c r="AO57" i="14"/>
  <c r="AO41" i="14"/>
  <c r="AO25" i="14"/>
  <c r="AO9" i="14"/>
  <c r="AM60" i="14"/>
  <c r="AM44" i="14"/>
  <c r="AM28" i="14"/>
  <c r="AM12" i="14"/>
  <c r="AK63" i="14"/>
  <c r="AK47" i="14"/>
  <c r="AQ53" i="14"/>
  <c r="AQ37" i="14"/>
  <c r="AQ21" i="14"/>
  <c r="AQ5" i="14"/>
  <c r="AO56" i="14"/>
  <c r="AO40" i="14"/>
  <c r="AO24" i="14"/>
  <c r="AO8" i="14"/>
  <c r="AM59" i="14"/>
  <c r="AM43" i="14"/>
  <c r="AM27" i="14"/>
  <c r="AM11" i="14"/>
  <c r="AK62" i="14"/>
  <c r="AK46" i="14"/>
  <c r="AK30" i="14"/>
  <c r="AK14" i="14"/>
  <c r="AI57" i="14"/>
  <c r="AG60" i="14"/>
  <c r="AK3" i="14"/>
  <c r="BK2" i="14"/>
  <c r="BK57" i="14"/>
  <c r="BK41" i="14"/>
  <c r="BK25" i="14"/>
  <c r="BK9" i="14"/>
  <c r="BI59" i="14"/>
  <c r="BI43" i="14"/>
  <c r="BI27" i="14"/>
  <c r="BI11" i="14"/>
  <c r="BG62" i="14"/>
  <c r="BG46" i="14"/>
  <c r="BG30" i="14"/>
  <c r="BG14" i="14"/>
  <c r="BE65" i="14"/>
  <c r="BE49" i="14"/>
  <c r="BE33" i="14"/>
  <c r="BE17" i="14"/>
  <c r="BC68" i="14"/>
  <c r="BC52" i="14"/>
  <c r="BC36" i="14"/>
  <c r="BC20" i="14"/>
  <c r="BC4" i="14"/>
  <c r="BK60" i="14"/>
  <c r="BK44" i="14"/>
  <c r="BK28" i="14"/>
  <c r="BK12" i="14"/>
  <c r="BI62" i="14"/>
  <c r="BI46" i="14"/>
  <c r="BI30" i="14"/>
  <c r="BI14" i="14"/>
  <c r="BG65" i="14"/>
  <c r="BG49" i="14"/>
  <c r="BG33" i="14"/>
  <c r="BG17" i="14"/>
  <c r="BE68" i="14"/>
  <c r="BE52" i="14"/>
  <c r="BE36" i="14"/>
  <c r="BE20" i="14"/>
  <c r="BE4" i="14"/>
  <c r="BC55" i="14"/>
  <c r="BC39" i="14"/>
  <c r="BC23" i="14"/>
  <c r="BC7" i="14"/>
  <c r="BK67" i="14"/>
  <c r="BK51" i="14"/>
  <c r="BK35" i="14"/>
  <c r="BK19" i="14"/>
  <c r="BK3" i="14"/>
  <c r="BI53" i="14"/>
  <c r="BI37" i="14"/>
  <c r="BI21" i="14"/>
  <c r="BI5" i="14"/>
  <c r="BG56" i="14"/>
  <c r="BG40" i="14"/>
  <c r="BG24" i="14"/>
  <c r="BG8" i="14"/>
  <c r="BE59" i="14"/>
  <c r="BA51" i="14"/>
  <c r="BA35" i="14"/>
  <c r="BA19" i="14"/>
  <c r="BA3" i="14"/>
  <c r="AY54" i="14"/>
  <c r="AY38" i="14"/>
  <c r="AY22" i="14"/>
  <c r="AY6" i="14"/>
  <c r="AW57" i="14"/>
  <c r="AW41" i="14"/>
  <c r="AW25" i="14"/>
  <c r="AW9" i="14"/>
  <c r="AU60" i="14"/>
  <c r="AU44" i="14"/>
  <c r="BA50" i="14"/>
  <c r="BA34" i="14"/>
  <c r="BA18" i="14"/>
  <c r="BA2" i="14"/>
  <c r="AY53" i="14"/>
  <c r="AY37" i="14"/>
  <c r="AY21" i="14"/>
  <c r="AY5" i="14"/>
  <c r="AW56" i="14"/>
  <c r="AW40" i="14"/>
  <c r="AW24" i="14"/>
  <c r="AW8" i="14"/>
  <c r="AU59" i="14"/>
  <c r="AU43" i="14"/>
  <c r="AU27" i="14"/>
  <c r="AU11" i="14"/>
  <c r="AS62" i="14"/>
  <c r="AS46" i="14"/>
  <c r="AS30" i="14"/>
  <c r="AS14" i="14"/>
  <c r="AQ65" i="14"/>
  <c r="BE47" i="14"/>
  <c r="BE31" i="14"/>
  <c r="BE15" i="14"/>
  <c r="BC66" i="14"/>
  <c r="BC50" i="14"/>
  <c r="BC34" i="14"/>
  <c r="BC18" i="14"/>
  <c r="BC2" i="14"/>
  <c r="BA53" i="14"/>
  <c r="BA37" i="14"/>
  <c r="BA21" i="14"/>
  <c r="BA5" i="14"/>
  <c r="AY56" i="14"/>
  <c r="AY40" i="14"/>
  <c r="AY24" i="14"/>
  <c r="AY8" i="14"/>
  <c r="AW59" i="14"/>
  <c r="AW43" i="14"/>
  <c r="AW27" i="14"/>
  <c r="AU28" i="14"/>
  <c r="AU12" i="14"/>
  <c r="AS63" i="14"/>
  <c r="AS47" i="14"/>
  <c r="AS31" i="14"/>
  <c r="AS15" i="14"/>
  <c r="AQ66" i="14"/>
  <c r="AQ50" i="14"/>
  <c r="AQ34" i="14"/>
  <c r="AQ18" i="14"/>
  <c r="AQ2" i="14"/>
  <c r="AO53" i="14"/>
  <c r="AO37" i="14"/>
  <c r="AO21" i="14"/>
  <c r="AO5" i="14"/>
  <c r="AM56" i="14"/>
  <c r="AM40" i="14"/>
  <c r="AM24" i="14"/>
  <c r="AM8" i="14"/>
  <c r="AK59" i="14"/>
  <c r="AK43" i="14"/>
  <c r="AQ49" i="14"/>
  <c r="AQ33" i="14"/>
  <c r="AQ17" i="14"/>
  <c r="AO68" i="14"/>
  <c r="AO52" i="14"/>
  <c r="AO36" i="14"/>
  <c r="AO20" i="14"/>
  <c r="AO4" i="14"/>
  <c r="AM55" i="14"/>
  <c r="AM39" i="14"/>
  <c r="AM23" i="14"/>
  <c r="AM7" i="14"/>
  <c r="AK58" i="14"/>
  <c r="AK42" i="14"/>
  <c r="AK26" i="14"/>
  <c r="AK10" i="14"/>
  <c r="AI41" i="14"/>
  <c r="AW15" i="14"/>
  <c r="AI54" i="14"/>
  <c r="BK68" i="14"/>
  <c r="BK53" i="14"/>
  <c r="BK37" i="14"/>
  <c r="BK21" i="14"/>
  <c r="BK5" i="14"/>
  <c r="BI55" i="14"/>
  <c r="BI39" i="14"/>
  <c r="BI23" i="14"/>
  <c r="BI7" i="14"/>
  <c r="BG58" i="14"/>
  <c r="BG42" i="14"/>
  <c r="BG26" i="14"/>
  <c r="BG10" i="14"/>
  <c r="BE61" i="14"/>
  <c r="BE45" i="14"/>
  <c r="BE29" i="14"/>
  <c r="BE13" i="14"/>
  <c r="BC64" i="14"/>
  <c r="BC48" i="14"/>
  <c r="BC32" i="14"/>
  <c r="BC16" i="14"/>
  <c r="BA67" i="14"/>
  <c r="BK56" i="14"/>
  <c r="BK40" i="14"/>
  <c r="BK24" i="14"/>
  <c r="BK8" i="14"/>
  <c r="BI58" i="14"/>
  <c r="BI42" i="14"/>
  <c r="BI26" i="14"/>
  <c r="BI10" i="14"/>
  <c r="BG61" i="14"/>
  <c r="BG45" i="14"/>
  <c r="BG29" i="14"/>
  <c r="BG13" i="14"/>
  <c r="BE64" i="14"/>
  <c r="BE48" i="14"/>
  <c r="BE32" i="14"/>
  <c r="BE16" i="14"/>
  <c r="BC67" i="14"/>
  <c r="BC51" i="14"/>
  <c r="BC35" i="14"/>
  <c r="BC19" i="14"/>
  <c r="BC3" i="14"/>
  <c r="BK63" i="14"/>
  <c r="BK47" i="14"/>
  <c r="BK31" i="14"/>
  <c r="BK15" i="14"/>
  <c r="BI65" i="14"/>
  <c r="BI49" i="14"/>
  <c r="BI33" i="14"/>
  <c r="BI17" i="14"/>
  <c r="BG68" i="14"/>
  <c r="BG52" i="14"/>
  <c r="BG36" i="14"/>
  <c r="BG20" i="14"/>
  <c r="BG4" i="14"/>
  <c r="BE55" i="14"/>
  <c r="BA47" i="14"/>
  <c r="BA31" i="14"/>
  <c r="BA15" i="14"/>
  <c r="AY66" i="14"/>
  <c r="AY50" i="14"/>
  <c r="AY34" i="14"/>
  <c r="AY18" i="14"/>
  <c r="AY2" i="14"/>
  <c r="AW53" i="14"/>
  <c r="AW37" i="14"/>
  <c r="AW21" i="14"/>
  <c r="AW5" i="14"/>
  <c r="AU56" i="14"/>
  <c r="AU40" i="14"/>
  <c r="BA46" i="14"/>
  <c r="BA30" i="14"/>
  <c r="BA14" i="14"/>
  <c r="AY65" i="14"/>
  <c r="AY49" i="14"/>
  <c r="AY33" i="14"/>
  <c r="AY17" i="14"/>
  <c r="AW68" i="14"/>
  <c r="AW52" i="14"/>
  <c r="AW36" i="14"/>
  <c r="AW20" i="14"/>
  <c r="AW4" i="14"/>
  <c r="AU55" i="14"/>
  <c r="AU39" i="14"/>
  <c r="AU23" i="14"/>
  <c r="AU7" i="14"/>
  <c r="AS58" i="14"/>
  <c r="AS42" i="14"/>
  <c r="AS26" i="14"/>
  <c r="AS10" i="14"/>
  <c r="AQ61" i="14"/>
  <c r="BE43" i="14"/>
  <c r="BE27" i="14"/>
  <c r="BE11" i="14"/>
  <c r="BC62" i="14"/>
  <c r="BC46" i="14"/>
  <c r="BC30" i="14"/>
  <c r="BC14" i="14"/>
  <c r="BA65" i="14"/>
  <c r="BA49" i="14"/>
  <c r="BA33" i="14"/>
  <c r="BA17" i="14"/>
  <c r="AY68" i="14"/>
  <c r="AY52" i="14"/>
  <c r="AY36" i="14"/>
  <c r="AY20" i="14"/>
  <c r="AY4" i="14"/>
  <c r="AW55" i="14"/>
  <c r="AW39" i="14"/>
  <c r="AW23" i="14"/>
  <c r="AU24" i="14"/>
  <c r="AU8" i="14"/>
  <c r="AS59" i="14"/>
  <c r="AS43" i="14"/>
  <c r="AS27" i="14"/>
  <c r="AS11" i="14"/>
  <c r="AQ62" i="14"/>
  <c r="AQ46" i="14"/>
  <c r="AQ30" i="14"/>
  <c r="AQ14" i="14"/>
  <c r="AO65" i="14"/>
  <c r="AO49" i="14"/>
  <c r="AO33" i="14"/>
  <c r="AO17" i="14"/>
  <c r="AM68" i="14"/>
  <c r="AM52" i="14"/>
  <c r="AM36" i="14"/>
  <c r="AM20" i="14"/>
  <c r="AM4" i="14"/>
  <c r="AK55" i="14"/>
  <c r="AK39" i="14"/>
  <c r="AQ45" i="14"/>
  <c r="AQ29" i="14"/>
  <c r="AQ13" i="14"/>
  <c r="AO64" i="14"/>
  <c r="AO48" i="14"/>
  <c r="AO32" i="14"/>
  <c r="AO16" i="14"/>
  <c r="AM67" i="14"/>
  <c r="AM51" i="14"/>
  <c r="AM35" i="14"/>
  <c r="AM19" i="14"/>
  <c r="AM3" i="14"/>
  <c r="AK54" i="14"/>
  <c r="AK38" i="14"/>
  <c r="AK22" i="14"/>
  <c r="AK6" i="14"/>
  <c r="AI25" i="14"/>
  <c r="AU66" i="14"/>
  <c r="AI38" i="14"/>
  <c r="E70" i="14"/>
  <c r="H48" i="4"/>
  <c r="I48" i="4"/>
  <c r="K48" i="4" s="1"/>
  <c r="BL64" i="14" l="1"/>
  <c r="BM64" i="14" s="1"/>
  <c r="AI70" i="14"/>
  <c r="BL52" i="14"/>
  <c r="BM52" i="14" s="1"/>
  <c r="BL11" i="14"/>
  <c r="BN11" i="14" s="1"/>
  <c r="BL10" i="14"/>
  <c r="BM10" i="14" s="1"/>
  <c r="BL40" i="14"/>
  <c r="BM40" i="14" s="1"/>
  <c r="BL15" i="14"/>
  <c r="BN15" i="14" s="1"/>
  <c r="BL56" i="14"/>
  <c r="BM56" i="14" s="1"/>
  <c r="BL48" i="14"/>
  <c r="BM48" i="14" s="1"/>
  <c r="BL42" i="14"/>
  <c r="BN42" i="14" s="1"/>
  <c r="BL39" i="14"/>
  <c r="BM39" i="14" s="1"/>
  <c r="BL12" i="14"/>
  <c r="BM12" i="14" s="1"/>
  <c r="BL44" i="14"/>
  <c r="BN44" i="14" s="1"/>
  <c r="BL22" i="14"/>
  <c r="BM22" i="14" s="1"/>
  <c r="BL55" i="14"/>
  <c r="BM55" i="14" s="1"/>
  <c r="BL27" i="14"/>
  <c r="BN27" i="14" s="1"/>
  <c r="BL35" i="14"/>
  <c r="BN35" i="14" s="1"/>
  <c r="AE70" i="14"/>
  <c r="BL6" i="14"/>
  <c r="BN6" i="14" s="1"/>
  <c r="BC70" i="14"/>
  <c r="BL54" i="14"/>
  <c r="BN54" i="14" s="1"/>
  <c r="BL36" i="14"/>
  <c r="BM36" i="14" s="1"/>
  <c r="AA70" i="14"/>
  <c r="BL24" i="14"/>
  <c r="BM24" i="14" s="1"/>
  <c r="BL28" i="14"/>
  <c r="BM28" i="14" s="1"/>
  <c r="BL7" i="14"/>
  <c r="BN7" i="14" s="1"/>
  <c r="BL60" i="14"/>
  <c r="BM60" i="14" s="1"/>
  <c r="BL18" i="14"/>
  <c r="BM18" i="14" s="1"/>
  <c r="AC70" i="14"/>
  <c r="BL37" i="14"/>
  <c r="BM37" i="14" s="1"/>
  <c r="AQ70" i="14"/>
  <c r="BL57" i="14"/>
  <c r="BM57" i="14" s="1"/>
  <c r="BL63" i="14"/>
  <c r="BN63" i="14" s="1"/>
  <c r="BL43" i="14"/>
  <c r="BN43" i="14" s="1"/>
  <c r="BL34" i="14"/>
  <c r="BM34" i="14" s="1"/>
  <c r="BL21" i="14"/>
  <c r="BM21" i="14" s="1"/>
  <c r="BL5" i="14"/>
  <c r="BM5" i="14" s="1"/>
  <c r="BL30" i="14"/>
  <c r="BM30" i="14" s="1"/>
  <c r="BL50" i="14"/>
  <c r="BN50" i="14" s="1"/>
  <c r="BL46" i="14"/>
  <c r="BM46" i="14" s="1"/>
  <c r="BL65" i="14"/>
  <c r="BN65" i="14" s="1"/>
  <c r="BL66" i="14"/>
  <c r="BN66" i="14" s="1"/>
  <c r="BL62" i="14"/>
  <c r="BM62" i="14" s="1"/>
  <c r="BL26" i="14"/>
  <c r="BN26" i="14" s="1"/>
  <c r="BL41" i="14"/>
  <c r="BM41" i="14" s="1"/>
  <c r="BL59" i="14"/>
  <c r="BN59" i="14" s="1"/>
  <c r="BL25" i="14"/>
  <c r="BN25" i="14" s="1"/>
  <c r="BL51" i="14"/>
  <c r="BN51" i="14" s="1"/>
  <c r="BL49" i="14"/>
  <c r="BN49" i="14" s="1"/>
  <c r="BL3" i="14"/>
  <c r="BN3" i="14" s="1"/>
  <c r="BL9" i="14"/>
  <c r="BM9" i="14" s="1"/>
  <c r="BE70" i="14"/>
  <c r="BL2" i="14"/>
  <c r="AS70" i="14"/>
  <c r="BL68" i="14"/>
  <c r="BM68" i="14" s="1"/>
  <c r="AO70" i="14"/>
  <c r="AM70" i="14"/>
  <c r="AU70" i="14"/>
  <c r="BL20" i="14"/>
  <c r="BM20" i="14" s="1"/>
  <c r="BL17" i="14"/>
  <c r="BN17" i="14" s="1"/>
  <c r="BA70" i="14"/>
  <c r="BL47" i="14"/>
  <c r="BM47" i="14" s="1"/>
  <c r="BL33" i="14"/>
  <c r="BM33" i="14" s="1"/>
  <c r="BL31" i="14"/>
  <c r="BN31" i="14" s="1"/>
  <c r="BL19" i="14"/>
  <c r="BN19" i="14" s="1"/>
  <c r="BL16" i="14"/>
  <c r="BM16" i="14" s="1"/>
  <c r="BG70" i="14"/>
  <c r="BI70" i="14"/>
  <c r="BL8" i="14"/>
  <c r="BM8" i="14" s="1"/>
  <c r="BL67" i="14"/>
  <c r="BN67" i="14" s="1"/>
  <c r="BL58" i="14"/>
  <c r="BN58" i="14" s="1"/>
  <c r="BL53" i="14"/>
  <c r="BM53" i="14" s="1"/>
  <c r="BK70" i="14"/>
  <c r="AK70" i="14"/>
  <c r="BL14" i="14"/>
  <c r="BL45" i="14"/>
  <c r="S70" i="14"/>
  <c r="AY70" i="14"/>
  <c r="BL4" i="14"/>
  <c r="BM4" i="14" s="1"/>
  <c r="AW70" i="14"/>
  <c r="BL32" i="14"/>
  <c r="BL38" i="14"/>
  <c r="BL61" i="14"/>
  <c r="U70" i="14"/>
  <c r="Y70" i="14"/>
  <c r="K70" i="14"/>
  <c r="O70" i="14"/>
  <c r="M70" i="14"/>
  <c r="BL23" i="14"/>
  <c r="BM23" i="14" s="1"/>
  <c r="BL13" i="14"/>
  <c r="W70" i="14"/>
  <c r="AG70" i="14"/>
  <c r="Q70" i="14"/>
  <c r="BL29" i="14"/>
  <c r="I70" i="14"/>
  <c r="BN2" i="14" l="1"/>
  <c r="BL70" i="14"/>
  <c r="BN64" i="14"/>
  <c r="BN22" i="14"/>
  <c r="BN39" i="14"/>
  <c r="BM11" i="14"/>
  <c r="BM44" i="14"/>
  <c r="BM15" i="14"/>
  <c r="BN52" i="14"/>
  <c r="BM65" i="14"/>
  <c r="BN41" i="14"/>
  <c r="BN55" i="14"/>
  <c r="BN47" i="14"/>
  <c r="BN18" i="14"/>
  <c r="BM49" i="14"/>
  <c r="BN60" i="14"/>
  <c r="BM42" i="14"/>
  <c r="BN28" i="14"/>
  <c r="BM54" i="14"/>
  <c r="BM58" i="14"/>
  <c r="BM66" i="14"/>
  <c r="BM17" i="14"/>
  <c r="BM3" i="14"/>
  <c r="BM50" i="14"/>
  <c r="BM27" i="14"/>
  <c r="BN34" i="14"/>
  <c r="BM59" i="14"/>
  <c r="BN68" i="14"/>
  <c r="BN46" i="14"/>
  <c r="BN62" i="14"/>
  <c r="BN48" i="14"/>
  <c r="BM35" i="14"/>
  <c r="BN40" i="14"/>
  <c r="BN37" i="14"/>
  <c r="BN10" i="14"/>
  <c r="BM43" i="14"/>
  <c r="BN36" i="14"/>
  <c r="BN30" i="14"/>
  <c r="BN56" i="14"/>
  <c r="BM19" i="14"/>
  <c r="BN8" i="14"/>
  <c r="BN4" i="14"/>
  <c r="BM7" i="14"/>
  <c r="BM25" i="14"/>
  <c r="BM51" i="14"/>
  <c r="BM26" i="14"/>
  <c r="BN12" i="14"/>
  <c r="BN53" i="14"/>
  <c r="BN16" i="14"/>
  <c r="BN9" i="14"/>
  <c r="BN21" i="14"/>
  <c r="BM67" i="14"/>
  <c r="BN33" i="14"/>
  <c r="BN57" i="14"/>
  <c r="BN5" i="14"/>
  <c r="BN24" i="14"/>
  <c r="BM6" i="14"/>
  <c r="BN20" i="14"/>
  <c r="BM63" i="14"/>
  <c r="BM2" i="14"/>
  <c r="BN23" i="14"/>
  <c r="BM31" i="14"/>
  <c r="BN29" i="14"/>
  <c r="BM29" i="14"/>
  <c r="BM13" i="14"/>
  <c r="BN13" i="14"/>
  <c r="BN61" i="14"/>
  <c r="BM61" i="14"/>
  <c r="BN38" i="14"/>
  <c r="BM38" i="14"/>
  <c r="BN45" i="14"/>
  <c r="BM45" i="14"/>
  <c r="BM32" i="14"/>
  <c r="BN32" i="14"/>
  <c r="BM14" i="14"/>
  <c r="BN14" i="14"/>
  <c r="BN70" i="14" l="1"/>
  <c r="BM70" i="14"/>
  <c r="G35" i="4"/>
  <c r="L35" i="4" s="1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2" i="4"/>
  <c r="J70" i="4" l="1"/>
  <c r="J72" i="4" s="1"/>
  <c r="C74" i="2" l="1"/>
  <c r="B20" i="8" l="1"/>
  <c r="A3" i="8" l="1"/>
  <c r="A2" i="8"/>
  <c r="M70" i="4" l="1"/>
  <c r="G55" i="4"/>
  <c r="L55" i="4" s="1"/>
  <c r="G63" i="4"/>
  <c r="L63" i="4" s="1"/>
  <c r="G62" i="4" l="1"/>
  <c r="L62" i="4" s="1"/>
  <c r="D62" i="4"/>
  <c r="F62" i="4" s="1"/>
  <c r="D71" i="4"/>
  <c r="G31" i="4"/>
  <c r="L31" i="4" s="1"/>
  <c r="D31" i="4"/>
  <c r="F31" i="4" s="1"/>
  <c r="I31" i="4" l="1"/>
  <c r="I62" i="4"/>
  <c r="H62" i="4"/>
  <c r="H31" i="4"/>
  <c r="G68" i="4"/>
  <c r="L68" i="4" s="1"/>
  <c r="K31" i="4" l="1"/>
  <c r="K62" i="4"/>
  <c r="G43" i="4"/>
  <c r="L43" i="4" s="1"/>
  <c r="D43" i="4"/>
  <c r="F43" i="4" s="1"/>
  <c r="G40" i="4"/>
  <c r="L40" i="4" s="1"/>
  <c r="D40" i="4"/>
  <c r="F40" i="4" s="1"/>
  <c r="I40" i="4" l="1"/>
  <c r="K40" i="4" s="1"/>
  <c r="I43" i="4"/>
  <c r="K43" i="4" s="1"/>
  <c r="H43" i="4"/>
  <c r="H40" i="4"/>
  <c r="G58" i="4"/>
  <c r="L58" i="4" s="1"/>
  <c r="D2" i="4"/>
  <c r="F2" i="4" s="1"/>
  <c r="H2" i="4" l="1"/>
  <c r="B6" i="8" l="1"/>
  <c r="G57" i="4" l="1"/>
  <c r="L57" i="4" s="1"/>
  <c r="G21" i="4" l="1"/>
  <c r="L21" i="4" s="1"/>
  <c r="G17" i="4"/>
  <c r="L17" i="4" s="1"/>
  <c r="A6" i="8" l="1"/>
  <c r="G3" i="4"/>
  <c r="L3" i="4" s="1"/>
  <c r="G4" i="4"/>
  <c r="L4" i="4" s="1"/>
  <c r="G5" i="4"/>
  <c r="L5" i="4" s="1"/>
  <c r="G6" i="4"/>
  <c r="L6" i="4" s="1"/>
  <c r="G7" i="4"/>
  <c r="L7" i="4" s="1"/>
  <c r="G8" i="4"/>
  <c r="L8" i="4" s="1"/>
  <c r="G9" i="4"/>
  <c r="L9" i="4" s="1"/>
  <c r="G10" i="4"/>
  <c r="L10" i="4" s="1"/>
  <c r="G11" i="4"/>
  <c r="L11" i="4" s="1"/>
  <c r="G12" i="4"/>
  <c r="L12" i="4" s="1"/>
  <c r="G13" i="4"/>
  <c r="L13" i="4" s="1"/>
  <c r="G14" i="4"/>
  <c r="L14" i="4" s="1"/>
  <c r="G15" i="4"/>
  <c r="L15" i="4" s="1"/>
  <c r="G16" i="4"/>
  <c r="L16" i="4" s="1"/>
  <c r="G18" i="4"/>
  <c r="L18" i="4" s="1"/>
  <c r="G19" i="4"/>
  <c r="L19" i="4" s="1"/>
  <c r="G20" i="4"/>
  <c r="L20" i="4" s="1"/>
  <c r="G22" i="4"/>
  <c r="L22" i="4" s="1"/>
  <c r="G23" i="4"/>
  <c r="L23" i="4" s="1"/>
  <c r="G24" i="4"/>
  <c r="L24" i="4" s="1"/>
  <c r="G25" i="4"/>
  <c r="L25" i="4" s="1"/>
  <c r="G26" i="4"/>
  <c r="L26" i="4" s="1"/>
  <c r="G27" i="4"/>
  <c r="L27" i="4" s="1"/>
  <c r="G28" i="4"/>
  <c r="L28" i="4" s="1"/>
  <c r="G29" i="4"/>
  <c r="L29" i="4" s="1"/>
  <c r="G30" i="4"/>
  <c r="L30" i="4" s="1"/>
  <c r="G32" i="4"/>
  <c r="L32" i="4" s="1"/>
  <c r="G33" i="4"/>
  <c r="L33" i="4" s="1"/>
  <c r="G34" i="4"/>
  <c r="L34" i="4" s="1"/>
  <c r="G36" i="4"/>
  <c r="L36" i="4" s="1"/>
  <c r="G37" i="4"/>
  <c r="L37" i="4" s="1"/>
  <c r="G38" i="4"/>
  <c r="L38" i="4" s="1"/>
  <c r="G39" i="4"/>
  <c r="L39" i="4" s="1"/>
  <c r="G41" i="4"/>
  <c r="L41" i="4" s="1"/>
  <c r="G42" i="4"/>
  <c r="L42" i="4" s="1"/>
  <c r="G44" i="4"/>
  <c r="L44" i="4" s="1"/>
  <c r="G45" i="4"/>
  <c r="L45" i="4" s="1"/>
  <c r="G46" i="4"/>
  <c r="L46" i="4" s="1"/>
  <c r="G47" i="4"/>
  <c r="L47" i="4" s="1"/>
  <c r="G49" i="4"/>
  <c r="L49" i="4" s="1"/>
  <c r="G50" i="4"/>
  <c r="L50" i="4" s="1"/>
  <c r="G51" i="4"/>
  <c r="L51" i="4" s="1"/>
  <c r="G52" i="4"/>
  <c r="L52" i="4" s="1"/>
  <c r="G53" i="4"/>
  <c r="L53" i="4" s="1"/>
  <c r="G54" i="4"/>
  <c r="L54" i="4" s="1"/>
  <c r="G56" i="4"/>
  <c r="L56" i="4" s="1"/>
  <c r="G59" i="4"/>
  <c r="L59" i="4" s="1"/>
  <c r="G60" i="4"/>
  <c r="L60" i="4" s="1"/>
  <c r="G61" i="4"/>
  <c r="L61" i="4" s="1"/>
  <c r="G64" i="4"/>
  <c r="L64" i="4" s="1"/>
  <c r="G65" i="4"/>
  <c r="L65" i="4" s="1"/>
  <c r="G66" i="4"/>
  <c r="L66" i="4" s="1"/>
  <c r="G67" i="4"/>
  <c r="L67" i="4" s="1"/>
  <c r="G70" i="4" l="1"/>
  <c r="A4" i="8" l="1"/>
  <c r="A7" i="8" s="1"/>
  <c r="B3" i="8"/>
  <c r="D17" i="4"/>
  <c r="F17" i="4" s="1"/>
  <c r="D18" i="4"/>
  <c r="F18" i="4" s="1"/>
  <c r="D19" i="4"/>
  <c r="F19" i="4" s="1"/>
  <c r="D3" i="4"/>
  <c r="F3" i="4" s="1"/>
  <c r="D4" i="4"/>
  <c r="F4" i="4" s="1"/>
  <c r="D5" i="4"/>
  <c r="F5" i="4" s="1"/>
  <c r="D6" i="4"/>
  <c r="F6" i="4" s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D38" i="4"/>
  <c r="F38" i="4" s="1"/>
  <c r="D39" i="4"/>
  <c r="F39" i="4" s="1"/>
  <c r="D41" i="4"/>
  <c r="F41" i="4" s="1"/>
  <c r="D42" i="4"/>
  <c r="F42" i="4" s="1"/>
  <c r="D44" i="4"/>
  <c r="F44" i="4" s="1"/>
  <c r="D45" i="4"/>
  <c r="F45" i="4" s="1"/>
  <c r="D46" i="4"/>
  <c r="F46" i="4" s="1"/>
  <c r="D47" i="4"/>
  <c r="F47" i="4" s="1"/>
  <c r="D49" i="4"/>
  <c r="F49" i="4" s="1"/>
  <c r="D50" i="4"/>
  <c r="F50" i="4" s="1"/>
  <c r="D51" i="4"/>
  <c r="F51" i="4" s="1"/>
  <c r="D52" i="4"/>
  <c r="F52" i="4" s="1"/>
  <c r="D53" i="4"/>
  <c r="F53" i="4" s="1"/>
  <c r="D54" i="4"/>
  <c r="F54" i="4" s="1"/>
  <c r="D55" i="4"/>
  <c r="F55" i="4" s="1"/>
  <c r="D56" i="4"/>
  <c r="F56" i="4" s="1"/>
  <c r="D57" i="4"/>
  <c r="F57" i="4" s="1"/>
  <c r="D58" i="4"/>
  <c r="F58" i="4" s="1"/>
  <c r="D59" i="4"/>
  <c r="F59" i="4" s="1"/>
  <c r="D60" i="4"/>
  <c r="F60" i="4" s="1"/>
  <c r="D61" i="4"/>
  <c r="F61" i="4" s="1"/>
  <c r="D63" i="4"/>
  <c r="F63" i="4" s="1"/>
  <c r="D64" i="4"/>
  <c r="F64" i="4" s="1"/>
  <c r="D65" i="4"/>
  <c r="F65" i="4" s="1"/>
  <c r="D66" i="4"/>
  <c r="F66" i="4" s="1"/>
  <c r="D67" i="4"/>
  <c r="F67" i="4" s="1"/>
  <c r="D68" i="4"/>
  <c r="F68" i="4" s="1"/>
  <c r="I56" i="4" l="1"/>
  <c r="I47" i="4"/>
  <c r="I33" i="4"/>
  <c r="K33" i="4" s="1"/>
  <c r="I20" i="4"/>
  <c r="I9" i="4"/>
  <c r="I18" i="4"/>
  <c r="K18" i="4" s="1"/>
  <c r="I64" i="4"/>
  <c r="K64" i="4" s="1"/>
  <c r="I59" i="4"/>
  <c r="I55" i="4"/>
  <c r="K55" i="4" s="1"/>
  <c r="I51" i="4"/>
  <c r="I46" i="4"/>
  <c r="K46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65" i="4"/>
  <c r="I52" i="4"/>
  <c r="K52" i="4" s="1"/>
  <c r="I37" i="4"/>
  <c r="I24" i="4"/>
  <c r="I13" i="4"/>
  <c r="K13" i="4" s="1"/>
  <c r="I5" i="4"/>
  <c r="K5" i="4" s="1"/>
  <c r="I67" i="4"/>
  <c r="I63" i="4"/>
  <c r="I58" i="4"/>
  <c r="I54" i="4"/>
  <c r="K54" i="4" s="1"/>
  <c r="I50" i="4"/>
  <c r="K50" i="4" s="1"/>
  <c r="I45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0" i="4"/>
  <c r="I42" i="4"/>
  <c r="I28" i="4"/>
  <c r="K28" i="4" s="1"/>
  <c r="I68" i="4"/>
  <c r="I66" i="4"/>
  <c r="K66" i="4" s="1"/>
  <c r="I61" i="4"/>
  <c r="I57" i="4"/>
  <c r="K57" i="4" s="1"/>
  <c r="I53" i="4"/>
  <c r="I49" i="4"/>
  <c r="K49" i="4" s="1"/>
  <c r="I44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65" i="4"/>
  <c r="H56" i="4"/>
  <c r="H42" i="4"/>
  <c r="H33" i="4"/>
  <c r="H24" i="4"/>
  <c r="H9" i="4"/>
  <c r="H68" i="4"/>
  <c r="H55" i="4"/>
  <c r="H46" i="4"/>
  <c r="H36" i="4"/>
  <c r="H23" i="4"/>
  <c r="H12" i="4"/>
  <c r="H17" i="4"/>
  <c r="H63" i="4"/>
  <c r="H54" i="4"/>
  <c r="H50" i="4"/>
  <c r="H45" i="4"/>
  <c r="H39" i="4"/>
  <c r="H35" i="4"/>
  <c r="H30" i="4"/>
  <c r="H26" i="4"/>
  <c r="H22" i="4"/>
  <c r="H15" i="4"/>
  <c r="H11" i="4"/>
  <c r="H7" i="4"/>
  <c r="H3" i="4"/>
  <c r="H60" i="4"/>
  <c r="H52" i="4"/>
  <c r="H47" i="4"/>
  <c r="H37" i="4"/>
  <c r="H28" i="4"/>
  <c r="H20" i="4"/>
  <c r="H13" i="4"/>
  <c r="H5" i="4"/>
  <c r="H18" i="4"/>
  <c r="H64" i="4"/>
  <c r="H59" i="4"/>
  <c r="H51" i="4"/>
  <c r="H41" i="4"/>
  <c r="H32" i="4"/>
  <c r="H27" i="4"/>
  <c r="H16" i="4"/>
  <c r="H8" i="4"/>
  <c r="H4" i="4"/>
  <c r="H67" i="4"/>
  <c r="H58" i="4"/>
  <c r="H66" i="4"/>
  <c r="H61" i="4"/>
  <c r="H57" i="4"/>
  <c r="H53" i="4"/>
  <c r="H49" i="4"/>
  <c r="H44" i="4"/>
  <c r="H38" i="4"/>
  <c r="H34" i="4"/>
  <c r="H29" i="4"/>
  <c r="H25" i="4"/>
  <c r="H21" i="4"/>
  <c r="H14" i="4"/>
  <c r="H10" i="4"/>
  <c r="H6" i="4"/>
  <c r="H19" i="4"/>
  <c r="D70" i="4"/>
  <c r="E71" i="4" l="1"/>
  <c r="F71" i="4"/>
  <c r="H70" i="4"/>
  <c r="H72" i="4" s="1"/>
  <c r="K47" i="4"/>
  <c r="K12" i="4"/>
  <c r="K23" i="4"/>
  <c r="K32" i="4"/>
  <c r="K41" i="4"/>
  <c r="K51" i="4"/>
  <c r="K59" i="4"/>
  <c r="K68" i="4"/>
  <c r="K9" i="4"/>
  <c r="K20" i="4"/>
  <c r="K37" i="4"/>
  <c r="K56" i="4"/>
  <c r="K65" i="4"/>
  <c r="K24" i="4"/>
  <c r="K42" i="4"/>
  <c r="K60" i="4"/>
  <c r="K67" i="4"/>
  <c r="K14" i="4"/>
  <c r="K25" i="4"/>
  <c r="K44" i="4"/>
  <c r="K53" i="4"/>
  <c r="K61" i="4"/>
  <c r="K7" i="4"/>
  <c r="K15" i="4"/>
  <c r="K26" i="4"/>
  <c r="K35" i="4"/>
  <c r="K45" i="4"/>
  <c r="K58" i="4"/>
  <c r="K63" i="4"/>
  <c r="K19" i="4"/>
  <c r="K21" i="4"/>
  <c r="K4" i="4"/>
  <c r="K6" i="4"/>
  <c r="K34" i="4"/>
  <c r="D72" i="4"/>
  <c r="K3" i="4" l="1"/>
  <c r="F70" i="4"/>
  <c r="F72" i="4" s="1"/>
  <c r="I2" i="4"/>
  <c r="I70" i="4" s="1"/>
  <c r="E70" i="4"/>
  <c r="B2" i="8" l="1"/>
  <c r="B4" i="8" s="1"/>
  <c r="B7" i="8" s="1"/>
  <c r="B9" i="8" s="1"/>
  <c r="B22" i="8" s="1"/>
  <c r="E72" i="4"/>
  <c r="K2" i="4"/>
  <c r="K7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</authors>
  <commentList>
    <comment ref="C5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Elizabether EC BOCES</t>
        </r>
      </text>
    </comment>
  </commentList>
</comments>
</file>

<file path=xl/sharedStrings.xml><?xml version="1.0" encoding="utf-8"?>
<sst xmlns="http://schemas.openxmlformats.org/spreadsheetml/2006/main" count="26804" uniqueCount="3566">
  <si>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</si>
  <si>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</si>
  <si>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</si>
  <si>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</si>
  <si>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</si>
  <si>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</si>
  <si>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</si>
  <si>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</si>
  <si>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</si>
  <si>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</si>
  <si>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</si>
  <si>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</si>
  <si>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</si>
  <si>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</si>
  <si>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</si>
  <si>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</si>
  <si>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</si>
  <si>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</si>
  <si>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</si>
  <si>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</si>
  <si>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</si>
  <si>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</si>
  <si>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</si>
  <si>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</si>
  <si>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</si>
  <si>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</si>
  <si>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</si>
  <si>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</si>
  <si>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</si>
  <si>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</si>
  <si>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</si>
  <si>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</si>
  <si>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</si>
  <si>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</si>
  <si>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</si>
  <si>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</si>
  <si>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</si>
  <si>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</si>
  <si>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</si>
  <si>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</si>
  <si>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</si>
  <si>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</si>
  <si>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</si>
  <si>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</si>
  <si>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</si>
  <si>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</si>
  <si>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</si>
  <si>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</si>
  <si>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</si>
  <si>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</si>
  <si>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</si>
  <si>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</si>
  <si>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</si>
  <si>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</si>
  <si>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</si>
  <si>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</si>
  <si>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</si>
  <si>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</si>
  <si>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</si>
  <si>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</si>
  <si>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</si>
  <si>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</si>
  <si>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</si>
  <si>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</si>
  <si>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</si>
  <si>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</si>
  <si>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</si>
  <si>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</si>
  <si>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</si>
  <si>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</si>
  <si>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</si>
  <si>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</si>
  <si>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</si>
  <si>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</si>
  <si>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</si>
  <si>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</si>
  <si>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</si>
  <si>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</si>
  <si>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</si>
  <si>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</si>
  <si>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</si>
  <si>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</si>
  <si>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</si>
  <si>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</si>
  <si>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</si>
  <si>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</si>
  <si>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</si>
  <si>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</si>
  <si>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</si>
  <si>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</si>
  <si>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</si>
  <si>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</si>
  <si>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</si>
  <si>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</si>
  <si>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</si>
  <si>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</si>
  <si>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</si>
  <si>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</si>
  <si>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</si>
  <si>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</si>
  <si>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</si>
  <si>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</si>
  <si>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</si>
  <si>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</si>
  <si>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</si>
  <si>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</si>
  <si>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</si>
  <si>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</si>
  <si>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</si>
  <si>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</si>
  <si>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</si>
  <si>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</si>
  <si>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</si>
  <si>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</si>
  <si>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</si>
  <si>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</si>
  <si>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</si>
  <si>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</si>
  <si>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</si>
  <si>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</si>
  <si>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</si>
  <si>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</si>
  <si>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</si>
  <si>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</si>
  <si>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</si>
  <si>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</si>
  <si>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</si>
  <si>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</si>
  <si>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</si>
  <si>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</si>
  <si>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</si>
  <si>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</si>
  <si>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</si>
  <si>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</si>
  <si>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</si>
  <si>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</si>
  <si>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</si>
  <si>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</si>
  <si>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</si>
  <si>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</si>
  <si>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</si>
  <si>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</si>
  <si>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</si>
  <si>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</si>
  <si>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</si>
  <si>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</si>
  <si>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</si>
  <si>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</si>
  <si>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</si>
  <si>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</si>
  <si>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</si>
  <si>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</si>
  <si>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</si>
  <si>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</si>
  <si>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</si>
  <si>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</si>
  <si>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</si>
  <si>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</si>
  <si>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</si>
  <si>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</si>
  <si>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</si>
  <si>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</si>
  <si>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</si>
  <si>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</si>
  <si>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</si>
  <si>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</si>
  <si>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</si>
  <si>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</si>
  <si>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</si>
  <si>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</si>
  <si>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</si>
  <si>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</si>
  <si>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</si>
  <si>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</si>
  <si>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</si>
  <si>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</si>
  <si>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</si>
  <si>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</si>
  <si>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</si>
  <si>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</si>
  <si>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</si>
  <si>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</si>
  <si>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</si>
  <si>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</si>
  <si>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</si>
  <si>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</si>
  <si>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</si>
  <si>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</si>
  <si>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</si>
  <si>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</si>
  <si>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</si>
  <si>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</si>
  <si>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</si>
  <si>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</si>
  <si>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</si>
  <si>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</si>
  <si>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</si>
  <si>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</si>
  <si>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</si>
  <si>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</si>
  <si>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</si>
  <si>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</si>
  <si>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</si>
  <si>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</si>
  <si>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</si>
  <si>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</si>
  <si>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</si>
  <si>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</si>
  <si>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</si>
  <si>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</si>
  <si>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</si>
  <si>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</si>
  <si>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</si>
  <si>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</si>
  <si>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</si>
  <si>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</si>
  <si>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</si>
  <si>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</si>
  <si>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</si>
  <si>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</si>
  <si>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</si>
  <si>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</si>
  <si>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</si>
  <si>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</si>
  <si>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</si>
  <si>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</si>
  <si>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</si>
  <si>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</si>
  <si>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</si>
  <si>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</si>
  <si>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</si>
  <si>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</si>
  <si>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</si>
  <si>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</si>
  <si>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</si>
  <si>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</si>
  <si>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</si>
  <si>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</si>
  <si>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</si>
  <si>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</si>
  <si>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</si>
  <si>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</si>
  <si>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</si>
  <si>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</si>
  <si>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</si>
  <si>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</si>
  <si>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</si>
  <si>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</si>
  <si>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</si>
  <si>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</si>
  <si>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</si>
  <si>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</si>
  <si>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</si>
  <si>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</si>
  <si>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</si>
  <si>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</si>
  <si>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</si>
  <si>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</si>
  <si>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</si>
  <si>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</si>
  <si>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</si>
  <si>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</si>
  <si>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</si>
  <si>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</si>
  <si>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</si>
  <si>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</si>
  <si>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</si>
  <si>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</si>
  <si>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</si>
  <si>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</si>
  <si>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</si>
  <si>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</si>
  <si>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</si>
  <si>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</si>
  <si>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</si>
  <si>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</si>
  <si>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</si>
  <si>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</si>
  <si>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</si>
  <si>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</si>
  <si>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</si>
  <si>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</si>
  <si>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</si>
  <si>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</si>
  <si>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</si>
  <si>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</si>
  <si>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</si>
  <si>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</si>
  <si>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</si>
  <si>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</si>
  <si>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</si>
  <si>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</si>
  <si>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</si>
  <si>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</si>
  <si>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</si>
  <si>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</si>
  <si>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</si>
  <si>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</si>
  <si>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</si>
  <si>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</si>
  <si>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</si>
  <si>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</si>
  <si>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</si>
  <si>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</si>
  <si>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</si>
  <si>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</si>
  <si>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</si>
  <si>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</si>
  <si>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</si>
  <si>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</si>
  <si>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</si>
  <si>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</si>
  <si>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</si>
  <si>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</si>
  <si>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</si>
  <si>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</si>
  <si>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</si>
  <si>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</si>
  <si>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</si>
  <si>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</si>
  <si>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</si>
  <si>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</si>
  <si>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</si>
  <si>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</si>
  <si>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</si>
  <si>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</si>
  <si>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</si>
  <si>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</si>
  <si>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</si>
  <si>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</si>
  <si>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</si>
  <si>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</si>
  <si>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</si>
  <si>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</si>
  <si>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</si>
  <si>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</si>
  <si>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</si>
  <si>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</si>
  <si>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</si>
  <si>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</si>
  <si>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</si>
  <si>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</si>
  <si>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</si>
  <si>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</si>
  <si>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</si>
  <si>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</si>
  <si>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</si>
  <si>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</si>
  <si>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</si>
  <si>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</si>
  <si>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</si>
  <si>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</si>
  <si>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</si>
  <si>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</si>
  <si>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</si>
  <si>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</si>
  <si>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</si>
  <si>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</si>
  <si>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</si>
  <si>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</si>
  <si>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</si>
  <si>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</si>
  <si>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</si>
  <si>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</si>
  <si>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</si>
  <si>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</si>
  <si>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</si>
  <si>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</si>
  <si>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</si>
  <si>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</si>
  <si>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</si>
  <si>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</si>
  <si>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</si>
  <si>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</si>
  <si>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</si>
  <si>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</si>
  <si>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</si>
  <si>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</si>
  <si>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</si>
  <si>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</si>
  <si>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</si>
  <si>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</si>
  <si>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</si>
  <si>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</si>
  <si>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</si>
  <si>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</si>
  <si>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</si>
  <si>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</si>
  <si>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</si>
  <si>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</si>
  <si>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</si>
  <si>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</si>
  <si>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</si>
  <si>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</si>
  <si>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</si>
  <si>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</si>
  <si>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</si>
  <si>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</si>
  <si>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</si>
  <si>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</si>
  <si>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</si>
  <si>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</si>
  <si>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</si>
  <si>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</si>
  <si>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</si>
  <si>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</si>
  <si>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</si>
  <si>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</si>
  <si>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</si>
  <si>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</si>
  <si>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</si>
  <si>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</si>
  <si>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</si>
  <si>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</si>
  <si>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</si>
  <si>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</si>
  <si>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</si>
  <si>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</si>
  <si>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</si>
  <si>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</si>
  <si>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</si>
  <si>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</si>
  <si>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</si>
  <si>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</si>
  <si>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</si>
  <si>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</si>
  <si>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</si>
  <si>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</si>
  <si>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</si>
  <si>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</si>
  <si>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</si>
  <si>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</si>
  <si>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</si>
  <si>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</si>
  <si>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</si>
  <si>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</si>
  <si>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</si>
  <si>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</si>
  <si>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</si>
  <si>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</si>
  <si>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</si>
  <si>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</si>
  <si>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</si>
  <si>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</si>
  <si>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</si>
  <si>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</si>
  <si>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</si>
  <si>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</si>
  <si>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</si>
  <si>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</si>
  <si>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</si>
  <si>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</si>
  <si>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</si>
  <si>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</si>
  <si>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</si>
  <si>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</si>
  <si>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</si>
  <si>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</si>
  <si>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</si>
  <si>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</si>
  <si>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</si>
  <si>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</si>
  <si>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</si>
  <si>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</si>
  <si>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</si>
  <si>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</si>
  <si>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</si>
  <si>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</si>
  <si>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</si>
  <si>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</si>
  <si>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</si>
  <si>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</si>
  <si>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</si>
  <si>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</si>
  <si>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</si>
  <si>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</si>
  <si>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</si>
  <si>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</si>
  <si>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</si>
  <si>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</si>
  <si>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</si>
  <si>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</si>
  <si>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</si>
  <si>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</si>
  <si>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</si>
  <si>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</si>
  <si>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</si>
  <si>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</si>
  <si>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</si>
  <si>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</si>
  <si>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</si>
  <si>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</si>
  <si>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</si>
  <si>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</si>
  <si>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</si>
  <si>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</si>
  <si>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</si>
  <si>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</si>
  <si>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</si>
  <si>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</si>
  <si>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</si>
  <si>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</si>
  <si>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</si>
  <si>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</si>
  <si>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</si>
  <si>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</si>
  <si>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</si>
  <si>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</si>
  <si>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</si>
  <si>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</si>
  <si>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</si>
  <si>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</si>
  <si>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</si>
  <si>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</si>
  <si>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</si>
  <si>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</si>
  <si>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</si>
  <si>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</si>
  <si>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</si>
  <si>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</si>
  <si>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</si>
  <si>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</si>
  <si>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</si>
  <si>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</si>
  <si>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</si>
  <si>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</si>
  <si>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</si>
  <si>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</si>
  <si>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</si>
  <si>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</si>
  <si>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</si>
  <si>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</si>
  <si>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</si>
  <si>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</si>
  <si>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</si>
  <si>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</si>
  <si>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</si>
  <si>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</si>
  <si>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</si>
  <si>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</si>
  <si>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</si>
  <si>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</si>
  <si>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</si>
  <si>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</si>
  <si>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</si>
  <si>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</si>
  <si>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</si>
  <si>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</si>
  <si>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</si>
  <si>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</si>
  <si>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</si>
  <si>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</si>
  <si>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</si>
  <si>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</si>
  <si>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</si>
  <si>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</si>
  <si>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</si>
  <si>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</si>
  <si>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</si>
  <si>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</si>
  <si>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</si>
  <si>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</si>
  <si>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</si>
  <si>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</si>
  <si>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</si>
  <si>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</si>
  <si>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</si>
  <si>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</si>
  <si>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</si>
  <si>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</si>
  <si>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</si>
  <si>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</si>
  <si>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</si>
  <si>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</si>
  <si>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</si>
  <si>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</si>
  <si>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</si>
  <si>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</si>
  <si>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</si>
  <si>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</si>
  <si>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</si>
  <si>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</si>
  <si>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</si>
  <si>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</si>
  <si>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</si>
  <si>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</si>
  <si>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</si>
  <si>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</si>
  <si>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</si>
  <si>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</si>
  <si>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</si>
  <si>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</si>
  <si>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</si>
  <si>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</si>
  <si>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</si>
  <si>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</si>
  <si>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</si>
  <si>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</si>
  <si>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</si>
  <si>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</si>
  <si>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</si>
  <si>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</si>
  <si>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</si>
  <si>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</si>
  <si>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</si>
  <si>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</si>
  <si>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</si>
  <si>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</si>
  <si>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</si>
  <si>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</si>
  <si>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</si>
  <si>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</si>
  <si>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</si>
  <si>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</si>
  <si>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</si>
  <si>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</si>
  <si>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</si>
  <si>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</si>
  <si>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</si>
  <si>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</si>
  <si>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</si>
  <si>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</si>
  <si>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</si>
  <si>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</si>
  <si>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</si>
  <si>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</si>
  <si>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</si>
  <si>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</si>
  <si>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</si>
  <si>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</si>
  <si>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</si>
  <si>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</si>
  <si>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</si>
  <si>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</si>
  <si>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</si>
  <si>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</si>
  <si>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</si>
  <si>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</si>
  <si>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</si>
  <si>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</si>
  <si>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</si>
  <si>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</si>
  <si>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</si>
  <si>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</si>
  <si>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</si>
  <si>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</si>
  <si>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</si>
  <si>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</si>
  <si>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</si>
  <si>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</si>
  <si>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</si>
  <si>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</si>
  <si>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</si>
  <si>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</si>
  <si>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</si>
  <si>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</si>
  <si>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</si>
  <si>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</si>
  <si>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</si>
  <si>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</si>
  <si>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</si>
  <si>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</si>
  <si>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</si>
  <si>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</si>
  <si>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</si>
  <si>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</si>
  <si>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</si>
  <si>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</si>
  <si>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</si>
  <si>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</si>
  <si>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</si>
  <si>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</si>
  <si>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</si>
  <si>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</si>
  <si>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</si>
  <si>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</si>
  <si>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</si>
  <si>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</si>
  <si>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</si>
  <si>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</si>
  <si>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</si>
  <si>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</si>
  <si>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</si>
  <si>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</si>
  <si>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</si>
  <si>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</si>
  <si>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</si>
  <si>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</si>
  <si>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</si>
  <si>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</si>
  <si>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</si>
  <si>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</si>
  <si>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</si>
  <si>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</si>
  <si>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</si>
  <si>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</si>
  <si>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</si>
  <si>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</si>
  <si>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</si>
  <si>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</si>
  <si>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</si>
  <si>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</si>
  <si>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</si>
  <si>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</si>
  <si>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</si>
  <si>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</si>
  <si>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</si>
  <si>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</si>
  <si>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</si>
  <si>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</si>
  <si>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</si>
  <si>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</si>
  <si>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</si>
  <si>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</si>
  <si>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</si>
  <si>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</si>
  <si>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</si>
  <si>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</si>
  <si>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</si>
  <si>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</si>
  <si>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</si>
  <si>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</si>
  <si>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</si>
  <si>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</si>
  <si>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</si>
  <si>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</si>
  <si>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</si>
  <si>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</si>
  <si>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</si>
  <si>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</si>
  <si>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</si>
  <si>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</si>
  <si>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</si>
  <si>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</si>
  <si>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</si>
  <si>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</si>
  <si>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</si>
  <si>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</si>
  <si>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</si>
  <si>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</si>
  <si>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</si>
  <si>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</si>
  <si>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</si>
  <si>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</si>
  <si>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</si>
  <si>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</si>
  <si>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</si>
  <si>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</si>
  <si>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</si>
  <si>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</si>
  <si>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</si>
  <si>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</si>
  <si>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</si>
  <si>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</si>
  <si>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</si>
  <si>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</si>
  <si>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</si>
  <si>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</si>
  <si>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</si>
  <si>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</si>
  <si>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</si>
  <si>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</si>
  <si>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</si>
  <si>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</si>
  <si>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</si>
  <si>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</si>
  <si>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</si>
  <si>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</si>
  <si>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</si>
  <si>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</si>
  <si>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</si>
  <si>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</si>
  <si>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</si>
  <si>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</si>
  <si>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</si>
  <si>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</si>
  <si>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</si>
  <si>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</si>
  <si>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</si>
  <si>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</si>
  <si>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</si>
  <si>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</si>
  <si>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</si>
  <si>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</si>
  <si>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</si>
  <si>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</si>
  <si>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</si>
  <si>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</si>
  <si>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</si>
  <si>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</si>
  <si>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</si>
  <si>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</si>
  <si>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</si>
  <si>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</si>
  <si>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</si>
  <si>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</si>
  <si>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</si>
  <si>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</si>
  <si>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</si>
  <si>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</si>
  <si>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</si>
  <si>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</si>
  <si>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</si>
  <si>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</si>
  <si>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</si>
  <si>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</si>
  <si>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</si>
  <si>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</si>
  <si>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</si>
  <si>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</si>
  <si>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</si>
  <si>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</si>
  <si>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</si>
  <si>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</si>
  <si>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</si>
  <si>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</si>
  <si>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</si>
  <si>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</si>
  <si>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</si>
  <si>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</si>
  <si>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</si>
  <si>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</si>
  <si>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</si>
  <si>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</si>
  <si>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</si>
  <si>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</si>
  <si>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</si>
  <si>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</si>
  <si>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</si>
  <si>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</si>
  <si>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</si>
  <si>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</si>
  <si>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</si>
  <si>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</si>
  <si>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</si>
  <si>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</si>
  <si>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</si>
  <si>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</si>
  <si>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</si>
  <si>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</si>
  <si>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</si>
  <si>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</si>
  <si>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</si>
  <si>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</si>
  <si>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</si>
  <si>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</si>
  <si>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</si>
  <si>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</si>
  <si>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</si>
  <si>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</si>
  <si>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</si>
  <si>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</si>
  <si>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</si>
  <si>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</si>
  <si>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</si>
  <si>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</si>
  <si>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</si>
  <si>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</si>
  <si>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</si>
  <si>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</si>
  <si>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</si>
  <si>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</si>
  <si>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</si>
  <si>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</si>
  <si>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</si>
  <si>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</si>
  <si>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</si>
  <si>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</si>
  <si>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</si>
  <si>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</si>
  <si>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</si>
  <si>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</si>
  <si>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</si>
  <si>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</si>
  <si>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</si>
  <si>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</si>
  <si>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</si>
  <si>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</si>
  <si>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</si>
  <si>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</si>
  <si>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</si>
  <si>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</si>
  <si>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</si>
  <si>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</si>
  <si>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</si>
  <si>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</si>
  <si>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</si>
  <si>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</si>
  <si>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</si>
  <si>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</si>
  <si>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</si>
  <si>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</si>
  <si>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</si>
  <si>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</si>
  <si>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</si>
  <si>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</si>
  <si>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</si>
  <si>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</si>
  <si>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</si>
  <si>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</si>
  <si>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</si>
  <si>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</si>
  <si>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</si>
  <si>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</si>
  <si>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</si>
  <si>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</si>
  <si>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</si>
  <si>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</si>
  <si>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</si>
  <si>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</si>
  <si>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</si>
  <si>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</si>
  <si>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</si>
  <si>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</si>
  <si>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</si>
  <si>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</si>
  <si>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</si>
  <si>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</si>
  <si>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</si>
  <si>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</si>
  <si>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</si>
  <si>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</si>
  <si>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</si>
  <si>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</si>
  <si>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</si>
  <si>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</si>
  <si>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</si>
  <si>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</si>
  <si>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</si>
  <si>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</si>
  <si>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</si>
  <si>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</si>
  <si>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</si>
  <si>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</si>
  <si>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</si>
  <si>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</si>
  <si>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</si>
  <si>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</si>
  <si>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</si>
  <si>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</si>
  <si>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</si>
  <si>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</si>
  <si>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</si>
  <si>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</si>
  <si>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</si>
  <si>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</si>
  <si>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</si>
  <si>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</si>
  <si>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</si>
  <si>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</si>
  <si>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</si>
  <si>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</si>
  <si>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</si>
  <si>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</si>
  <si>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</si>
  <si>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</si>
  <si>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</si>
  <si>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</si>
  <si>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</si>
  <si>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</si>
  <si>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</si>
  <si>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</si>
  <si>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</si>
  <si>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</si>
  <si>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</si>
  <si>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</si>
  <si>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</si>
  <si>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</si>
  <si>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</si>
  <si>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</si>
  <si>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</si>
  <si>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</si>
  <si>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</si>
  <si>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</si>
  <si>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</si>
  <si>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</si>
  <si>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</si>
  <si>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</si>
  <si>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</si>
  <si>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</si>
  <si>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</si>
  <si>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</si>
  <si>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</si>
  <si>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</si>
  <si>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</si>
  <si>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</si>
  <si>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</si>
  <si>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</si>
  <si>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</si>
  <si>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</si>
  <si>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</si>
  <si>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</si>
  <si>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</si>
  <si>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</si>
  <si>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</si>
  <si>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</si>
  <si>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</si>
  <si>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</si>
  <si>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</si>
  <si>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</si>
  <si>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</si>
  <si>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</si>
  <si>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</si>
  <si>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</si>
  <si>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</si>
  <si>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</si>
  <si>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</si>
  <si>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</si>
  <si>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</si>
  <si>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</si>
  <si>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</si>
  <si>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</si>
  <si>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</si>
  <si>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</si>
  <si>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</si>
  <si>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</si>
  <si>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</si>
  <si>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</si>
  <si>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</si>
  <si>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</si>
  <si>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</si>
  <si>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</si>
  <si>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</si>
  <si>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</si>
  <si>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</si>
  <si>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</si>
  <si>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</si>
  <si>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</si>
  <si>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</si>
  <si>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</si>
  <si>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</si>
  <si>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</si>
  <si>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</si>
  <si>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</si>
  <si>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</si>
  <si>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</si>
  <si>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</si>
  <si>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</si>
  <si>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</si>
  <si>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</si>
  <si>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</si>
  <si>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</si>
  <si>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</si>
  <si>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</si>
  <si>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</si>
  <si>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</si>
  <si>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</si>
  <si>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</si>
  <si>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</si>
  <si>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</si>
  <si>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</si>
  <si>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</si>
  <si>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</si>
  <si>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</si>
  <si>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</si>
  <si>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</si>
  <si>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</si>
  <si>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</si>
  <si>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</si>
  <si>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</si>
  <si>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</si>
  <si>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</si>
  <si>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</si>
  <si>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</si>
  <si>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</si>
  <si>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</si>
  <si>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</si>
  <si>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</si>
  <si>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</si>
  <si>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</si>
  <si>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</si>
  <si>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</si>
  <si>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</si>
  <si>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</si>
  <si>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</si>
  <si>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</si>
  <si>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</si>
  <si>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</si>
  <si>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</si>
  <si>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</si>
  <si>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</si>
  <si>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</si>
  <si>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</si>
  <si>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</si>
  <si>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</si>
  <si>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</si>
  <si>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</si>
  <si>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</si>
  <si>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</si>
  <si>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</si>
  <si>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</si>
  <si>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</si>
  <si>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</si>
  <si>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</si>
  <si>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</si>
  <si>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</si>
  <si>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</si>
  <si>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</si>
  <si>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</si>
  <si>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</si>
  <si>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</si>
  <si>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</si>
  <si>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</si>
  <si>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</si>
  <si>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</si>
  <si>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</si>
  <si>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</si>
  <si>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</si>
  <si>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</si>
  <si>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</si>
  <si>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</si>
  <si>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</si>
  <si>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</si>
  <si>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</si>
  <si>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</si>
  <si>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</si>
  <si>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</si>
  <si>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</si>
  <si>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</si>
  <si>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</si>
  <si>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</si>
  <si>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</si>
  <si>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</si>
  <si>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</si>
  <si>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</si>
  <si>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</si>
  <si>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</si>
  <si>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</si>
  <si>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</si>
  <si>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</si>
  <si>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</si>
  <si>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</si>
  <si>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</si>
  <si>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</si>
  <si>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</si>
  <si>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</si>
  <si>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</si>
  <si>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</si>
  <si>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</si>
  <si>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</si>
  <si>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</si>
  <si>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</si>
  <si>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</si>
  <si>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</si>
  <si>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</si>
  <si>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</si>
  <si>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</si>
  <si>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</si>
  <si>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</si>
  <si>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</si>
  <si>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</si>
  <si>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</si>
  <si>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</si>
  <si>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</si>
  <si>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</si>
  <si>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</si>
  <si>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</si>
  <si>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</si>
  <si>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</si>
  <si>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</si>
  <si>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</si>
  <si>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</si>
  <si>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</si>
  <si>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</si>
  <si>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</si>
  <si>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</si>
  <si>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</si>
  <si>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</si>
  <si>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</si>
  <si>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</si>
  <si>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</si>
  <si>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</si>
  <si>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</si>
  <si>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</si>
  <si>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</si>
  <si>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</si>
  <si>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</si>
  <si>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</si>
  <si>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</si>
  <si>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</si>
  <si>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</si>
  <si>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</si>
  <si>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</si>
  <si>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</si>
  <si>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</si>
  <si>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</si>
  <si>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</si>
  <si>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</si>
  <si>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</si>
  <si>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</si>
  <si>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</si>
  <si>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</si>
  <si>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</si>
  <si>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</si>
  <si>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</si>
  <si>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</si>
  <si>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</si>
  <si>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</si>
  <si>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</si>
  <si>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</si>
  <si>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</si>
  <si>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</si>
  <si>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</si>
  <si>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</si>
  <si>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</si>
  <si>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</si>
  <si>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</si>
  <si>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</si>
  <si>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</si>
  <si>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</si>
  <si>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</si>
  <si>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</si>
  <si>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</si>
  <si>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</si>
  <si>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</si>
  <si>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</si>
  <si>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</si>
  <si>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</si>
  <si>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</si>
  <si>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</si>
  <si>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</si>
  <si>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</si>
  <si>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</si>
  <si>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</si>
  <si>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</si>
  <si>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</si>
  <si>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</si>
  <si>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</si>
  <si>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</si>
  <si>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</si>
  <si>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</si>
  <si>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</si>
  <si>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</si>
  <si>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</si>
  <si>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</si>
  <si>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</si>
  <si>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</si>
  <si>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</si>
  <si>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</si>
  <si>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</si>
  <si>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</si>
  <si>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</si>
  <si>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</si>
  <si>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</si>
  <si>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</si>
  <si>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</si>
  <si>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</si>
  <si>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</si>
  <si>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</si>
  <si>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</si>
  <si>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</si>
  <si>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</si>
  <si>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</si>
  <si>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</si>
  <si>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</si>
  <si>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</si>
  <si>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</si>
  <si>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</si>
  <si>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</si>
  <si>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</si>
  <si>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</si>
  <si>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</si>
  <si>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</si>
  <si>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</si>
  <si>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</si>
  <si>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</si>
  <si>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</si>
  <si>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</si>
  <si>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</si>
  <si>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</si>
  <si>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</si>
  <si>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</si>
  <si>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</si>
  <si>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</si>
  <si>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</si>
  <si>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</si>
  <si>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</si>
  <si>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</si>
  <si>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</si>
  <si>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</si>
  <si>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</si>
  <si>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</si>
  <si>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</si>
  <si>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</si>
  <si>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</si>
  <si>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</si>
  <si>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</si>
  <si>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</si>
  <si>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</si>
  <si>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</si>
  <si>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</si>
  <si>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</si>
  <si>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</si>
  <si>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</si>
  <si>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</si>
  <si>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</si>
  <si>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</si>
  <si>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</si>
  <si>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</si>
  <si>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</si>
  <si>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</si>
  <si>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</si>
  <si>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</si>
  <si>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</si>
  <si>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</si>
  <si>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</si>
  <si>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</si>
  <si>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</si>
  <si>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</si>
  <si>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</si>
  <si>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</si>
  <si>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</si>
  <si>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</si>
  <si>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</si>
  <si>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</si>
  <si>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</si>
  <si>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</si>
  <si>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</si>
  <si>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</si>
  <si>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</si>
  <si>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</si>
  <si>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</si>
  <si>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</si>
  <si>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</si>
  <si>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</si>
  <si>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</si>
  <si>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</si>
  <si>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</si>
  <si>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</si>
  <si>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</si>
  <si>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</si>
  <si>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</si>
  <si>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</si>
  <si>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</si>
  <si>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</si>
  <si>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</si>
  <si>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</si>
  <si>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</si>
  <si>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</si>
  <si>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</si>
  <si>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</si>
  <si>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</si>
  <si>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</si>
  <si>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</si>
  <si>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</si>
  <si>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</si>
  <si>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</si>
  <si>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</si>
  <si>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</si>
  <si>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</si>
  <si>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</si>
  <si>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</si>
  <si>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</si>
  <si>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</si>
  <si>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</si>
  <si>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</si>
  <si>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</si>
  <si>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</si>
  <si>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</si>
  <si>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</si>
  <si>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</si>
  <si>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</si>
  <si>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</si>
  <si>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</si>
  <si>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</si>
  <si>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</si>
  <si>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</si>
  <si>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</si>
  <si>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</si>
  <si>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</si>
  <si>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</si>
  <si>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</si>
  <si>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</si>
  <si>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</si>
  <si>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</si>
  <si>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</si>
  <si>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</si>
  <si>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</si>
  <si>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</si>
  <si>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</si>
  <si>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</si>
  <si>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</si>
  <si>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</si>
  <si>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</si>
  <si>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</si>
  <si>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</si>
  <si>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</si>
  <si>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</si>
  <si>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</si>
  <si>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</si>
  <si>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</si>
  <si>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</si>
  <si>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</si>
  <si>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</si>
  <si>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</si>
  <si>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</si>
  <si>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</si>
  <si>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</si>
  <si>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</si>
  <si>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</si>
  <si>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</si>
  <si>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</si>
  <si>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</si>
  <si>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</si>
  <si>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</si>
  <si>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</si>
  <si>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</si>
  <si>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</si>
  <si>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</si>
  <si>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</si>
  <si>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</si>
  <si>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</si>
  <si>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</si>
  <si>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</si>
  <si>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</si>
  <si>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</si>
  <si>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</si>
  <si>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</si>
  <si>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</si>
  <si>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</si>
  <si>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</si>
  <si>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</si>
  <si>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</si>
  <si>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</si>
  <si>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</si>
  <si>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</si>
  <si>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</si>
  <si>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</si>
  <si>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</si>
  <si>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</si>
  <si>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</si>
  <si>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</si>
  <si>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</si>
  <si>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</si>
  <si>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</si>
  <si>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</si>
  <si>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</si>
  <si>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</si>
  <si>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</si>
  <si>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</si>
  <si>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</si>
  <si>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</si>
  <si>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</si>
  <si>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</si>
  <si>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</si>
  <si>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</si>
  <si>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</si>
  <si>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</si>
  <si>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</si>
  <si>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</si>
  <si>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</si>
  <si>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</si>
  <si>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</si>
  <si>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</si>
  <si>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</si>
  <si>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</si>
  <si>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</si>
  <si>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</si>
  <si>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</si>
  <si>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</si>
  <si>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</si>
  <si>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</si>
  <si>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</si>
  <si>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</si>
  <si>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</si>
  <si>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</si>
  <si>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</si>
  <si>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</si>
  <si>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</si>
  <si>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</si>
  <si>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</si>
  <si>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</si>
  <si>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</si>
  <si>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</si>
  <si>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</si>
  <si>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</si>
  <si>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</si>
  <si>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</si>
  <si>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</si>
  <si>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</si>
  <si>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</si>
  <si>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</si>
  <si>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</si>
  <si>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</si>
  <si>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</si>
  <si>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</si>
  <si>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</si>
  <si>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</si>
  <si>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</si>
  <si>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</si>
  <si>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</si>
  <si>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</si>
  <si>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</si>
  <si>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</si>
  <si>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</si>
  <si>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</si>
  <si>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</si>
  <si>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</si>
  <si>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</si>
  <si>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</si>
  <si>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</si>
  <si>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</si>
  <si>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</si>
  <si>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</si>
  <si>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</si>
  <si>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</si>
  <si>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</si>
  <si>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</si>
  <si>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</si>
  <si>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</si>
  <si>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</si>
  <si>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</si>
  <si>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</si>
  <si>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</si>
  <si>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</si>
  <si>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</si>
  <si>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</si>
  <si>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</si>
  <si>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</si>
  <si>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</si>
  <si>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</si>
  <si>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</si>
  <si>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</si>
  <si>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</si>
  <si>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</si>
  <si>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</si>
  <si>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</si>
  <si>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</si>
  <si>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</si>
  <si>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</si>
  <si>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</si>
  <si>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</si>
  <si>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</si>
  <si>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</si>
  <si>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</si>
  <si>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</si>
  <si>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</si>
  <si>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</si>
  <si>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</si>
  <si>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</si>
  <si>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</si>
  <si>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</si>
  <si>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</si>
  <si>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</si>
  <si>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</si>
  <si>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</si>
  <si>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</si>
  <si>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</si>
  <si>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</si>
  <si>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</si>
  <si>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</si>
  <si>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</si>
  <si>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</si>
  <si>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</si>
  <si>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</si>
  <si>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</si>
  <si>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</si>
  <si>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</si>
  <si>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</si>
  <si>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</si>
  <si>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</si>
  <si>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</si>
  <si>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</si>
  <si>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</si>
  <si>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</si>
  <si>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</si>
  <si>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</si>
  <si>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</si>
  <si>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</si>
  <si>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</si>
  <si>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</si>
  <si>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</si>
  <si>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</si>
  <si>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</si>
  <si>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</si>
  <si>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</si>
  <si>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</si>
  <si>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</si>
  <si>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</si>
  <si>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</si>
  <si>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</si>
  <si>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</si>
  <si>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</si>
  <si>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</si>
  <si>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</si>
  <si>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</si>
  <si>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</si>
  <si>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</si>
  <si>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</si>
  <si>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</si>
  <si>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</si>
  <si>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</si>
  <si>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</si>
  <si>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</si>
  <si>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</si>
  <si>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</si>
  <si>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</si>
  <si>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</si>
  <si>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</si>
  <si>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</si>
  <si>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</si>
  <si>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</si>
  <si>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</si>
  <si>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</si>
  <si>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</si>
  <si>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</si>
  <si>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</si>
  <si>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</si>
  <si>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</si>
  <si>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</si>
  <si>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</si>
  <si>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</si>
  <si>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</si>
  <si>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</si>
  <si>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</si>
  <si>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</si>
  <si>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</si>
  <si>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</si>
  <si>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</si>
  <si>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</si>
  <si>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</si>
  <si>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</si>
  <si>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</si>
  <si>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</si>
  <si>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</si>
  <si>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</si>
  <si>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</si>
  <si>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</si>
  <si>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</si>
  <si>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</si>
  <si>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</si>
  <si>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</si>
  <si>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</si>
  <si>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</si>
  <si>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</si>
  <si>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</si>
  <si>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</si>
  <si>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</si>
  <si>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</si>
  <si>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</si>
  <si>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</si>
  <si>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</si>
  <si>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</si>
  <si>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</si>
  <si>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</si>
  <si>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</si>
  <si>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</si>
  <si>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</si>
  <si>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</si>
  <si>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</si>
  <si>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</si>
  <si>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</si>
  <si>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</si>
  <si>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</si>
  <si>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</si>
  <si>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</si>
  <si>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</si>
  <si>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</si>
  <si>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</si>
  <si>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</si>
  <si>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</si>
  <si>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</si>
  <si>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</si>
  <si>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</si>
  <si>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</si>
  <si>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</si>
  <si>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</si>
  <si>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</si>
  <si>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</si>
  <si>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</si>
  <si>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</si>
  <si>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</si>
  <si>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</si>
  <si>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</si>
  <si>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</si>
  <si>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</si>
  <si>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</si>
  <si>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</si>
  <si>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</si>
  <si>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</si>
  <si>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</si>
  <si>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</si>
  <si>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</si>
  <si>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</si>
  <si>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</si>
  <si>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</si>
  <si>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</si>
  <si>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</si>
  <si>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</si>
  <si>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</si>
  <si>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</si>
  <si>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</si>
  <si>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</si>
  <si>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</si>
  <si>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</si>
  <si>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</si>
  <si>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</si>
  <si>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</si>
  <si>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</si>
  <si>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</si>
  <si>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</si>
  <si>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</si>
  <si>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</si>
  <si>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</si>
  <si>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</si>
  <si>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</si>
  <si>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</si>
  <si>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</si>
  <si>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</si>
  <si>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</si>
  <si>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</si>
  <si>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</si>
  <si>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</si>
  <si>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</si>
  <si>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</si>
  <si>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</si>
  <si>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</si>
  <si>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</si>
  <si>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</si>
  <si>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</si>
  <si>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</si>
  <si>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</si>
  <si>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</si>
  <si>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</si>
  <si>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</si>
  <si>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</si>
  <si>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</si>
  <si>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</si>
  <si>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</si>
  <si>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</si>
  <si>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</si>
  <si>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</si>
  <si>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</si>
  <si>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</si>
  <si>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</si>
  <si>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</si>
  <si>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</si>
  <si>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</si>
  <si>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</si>
  <si>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</si>
  <si>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</si>
  <si>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</si>
  <si>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</si>
  <si>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</si>
  <si>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</si>
  <si>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</si>
  <si>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</si>
  <si>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</si>
  <si>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</si>
  <si>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</si>
  <si>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</si>
  <si>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</si>
  <si>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</si>
  <si>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</si>
  <si>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</si>
  <si>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</si>
  <si>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</si>
  <si>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</si>
  <si>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</si>
  <si>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</si>
  <si>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</si>
  <si>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</si>
  <si>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</si>
  <si>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</si>
  <si>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</si>
  <si>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</si>
  <si>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</si>
  <si>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</si>
  <si>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</si>
  <si>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</si>
  <si>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</si>
  <si>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</si>
  <si>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</si>
  <si>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</si>
  <si>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</si>
  <si>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</si>
  <si>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</si>
  <si>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</si>
  <si>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</si>
  <si>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</si>
  <si>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</si>
  <si>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</si>
  <si>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</si>
  <si>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</si>
  <si>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</si>
  <si>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</si>
  <si>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</si>
  <si>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</si>
  <si>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</si>
  <si>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</si>
  <si>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</si>
  <si>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</si>
  <si>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</si>
  <si>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</si>
  <si>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</si>
  <si>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</si>
  <si>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</si>
  <si>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</si>
  <si>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</si>
  <si>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</si>
  <si>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</si>
  <si>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</si>
  <si>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</si>
  <si>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</si>
  <si>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</si>
  <si>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</si>
  <si>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</si>
  <si>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</si>
  <si>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</si>
  <si>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</si>
  <si>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</si>
  <si>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</si>
  <si>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</si>
  <si>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</si>
  <si>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</si>
  <si>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</si>
  <si>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</si>
  <si>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</si>
  <si>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</si>
  <si>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</si>
  <si>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</si>
  <si>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</si>
  <si>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</si>
  <si>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</si>
  <si>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</si>
  <si>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</si>
  <si>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</si>
  <si>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</si>
  <si>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</si>
  <si>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</si>
  <si>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</si>
  <si>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</si>
  <si>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</si>
  <si>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</si>
  <si>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</si>
  <si>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</si>
  <si>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</si>
  <si>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</si>
  <si>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</si>
  <si>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</si>
  <si>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</si>
  <si>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</si>
  <si>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</si>
  <si>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</si>
  <si>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</si>
  <si>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</si>
  <si>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</si>
  <si>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</si>
  <si>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</si>
  <si>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</si>
  <si>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</si>
  <si>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</si>
  <si>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</si>
  <si>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</si>
  <si>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</si>
  <si>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</si>
  <si>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</si>
  <si>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</si>
  <si>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</si>
  <si>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</si>
  <si>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</si>
  <si>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</si>
  <si>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</si>
  <si>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</si>
  <si>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</si>
  <si>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</si>
  <si>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</si>
  <si>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</si>
  <si>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</si>
  <si>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</si>
  <si>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</si>
  <si>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</si>
  <si>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</si>
  <si>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</si>
  <si>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</si>
  <si>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</si>
  <si>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</si>
  <si>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</si>
  <si>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</si>
  <si>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</si>
  <si>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</si>
  <si>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</si>
  <si>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</si>
  <si>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</si>
  <si>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</si>
  <si>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</si>
  <si>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</si>
  <si>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</si>
  <si>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</si>
  <si>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</si>
  <si>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</si>
  <si>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</si>
  <si>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</si>
  <si>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</si>
  <si>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</si>
  <si>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</si>
  <si>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</si>
  <si>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</si>
  <si>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</si>
  <si>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</si>
  <si>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</si>
  <si>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</si>
  <si>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</si>
  <si>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</si>
  <si>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</si>
  <si>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</si>
  <si>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</si>
  <si>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</si>
  <si>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</si>
  <si>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</si>
  <si>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</si>
  <si>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</si>
  <si>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</si>
  <si>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</si>
  <si>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</si>
  <si>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</si>
  <si>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</si>
  <si>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</si>
  <si>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</si>
  <si>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</si>
  <si>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</si>
  <si>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</si>
  <si>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</si>
  <si>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</si>
  <si>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</si>
  <si>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</si>
  <si>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</si>
  <si>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</si>
  <si>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</si>
  <si>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</si>
  <si>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</si>
  <si>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</si>
  <si>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</si>
  <si>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</si>
  <si>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</si>
  <si>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</si>
  <si>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</si>
  <si>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</si>
  <si>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</si>
  <si>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</si>
  <si>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</si>
  <si>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</si>
  <si>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</si>
  <si>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</si>
  <si>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</si>
  <si>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</si>
  <si>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</si>
  <si>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</si>
  <si>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</si>
  <si>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</si>
  <si>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</si>
  <si>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</si>
  <si>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</si>
  <si>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</si>
  <si>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</si>
  <si>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</si>
  <si>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</si>
  <si>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</si>
  <si>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</si>
  <si>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</si>
  <si>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</si>
  <si>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</si>
  <si>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</si>
  <si>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</si>
  <si>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</si>
  <si>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</si>
  <si>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</si>
  <si>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</si>
  <si>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</si>
  <si>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</si>
  <si>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</si>
  <si>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</si>
  <si>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</si>
  <si>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</si>
  <si>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</si>
  <si>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</si>
  <si>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</si>
  <si>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</si>
  <si>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</si>
  <si>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</si>
  <si>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</si>
  <si>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</si>
  <si>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</si>
  <si>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</si>
  <si>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</si>
  <si>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</si>
  <si>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</si>
  <si>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</si>
  <si>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</si>
  <si>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</si>
  <si>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</si>
  <si>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</si>
  <si>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</si>
  <si>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</si>
  <si>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</si>
  <si>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</si>
  <si>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</si>
  <si>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</si>
  <si>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</si>
  <si>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</si>
  <si>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</si>
  <si>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</si>
  <si>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</si>
  <si>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</si>
  <si>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</si>
  <si>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</si>
  <si>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</si>
  <si>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</si>
  <si>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</si>
  <si>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</si>
  <si>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</si>
  <si>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</si>
  <si>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</si>
  <si>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</si>
  <si>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</si>
  <si>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</si>
  <si>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</si>
  <si>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</si>
  <si>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</si>
  <si>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</si>
  <si>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</si>
  <si>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</si>
  <si>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</si>
  <si>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</si>
  <si>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</si>
  <si>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</si>
  <si>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</si>
  <si>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</si>
  <si>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</si>
  <si>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</si>
  <si>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</si>
  <si>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</si>
  <si>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</si>
  <si>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</si>
  <si>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</si>
  <si>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</si>
  <si>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</si>
  <si>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</si>
  <si>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</si>
  <si>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</si>
  <si>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</si>
  <si>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</si>
  <si>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</si>
  <si>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</si>
  <si>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</si>
  <si>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</si>
  <si>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</si>
  <si>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</si>
  <si>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</si>
  <si>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</si>
  <si>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</si>
  <si>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</si>
  <si>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</si>
  <si>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</si>
  <si>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</si>
  <si>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</si>
  <si>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</si>
  <si>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</si>
  <si>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</si>
  <si>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</si>
  <si>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</si>
  <si>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</si>
  <si>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</si>
  <si>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</si>
  <si>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</si>
  <si>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</si>
  <si>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</si>
  <si>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</si>
  <si>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</si>
  <si>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</si>
  <si>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</si>
  <si>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</si>
  <si>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</si>
  <si>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</si>
  <si>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</si>
  <si>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</si>
  <si>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</si>
  <si>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</si>
  <si>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</si>
  <si>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</si>
  <si>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</si>
  <si>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</si>
  <si>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</si>
  <si>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</si>
  <si>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</si>
  <si>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</si>
  <si>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</si>
  <si>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</si>
  <si>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</si>
  <si>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</si>
  <si>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</si>
  <si>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</si>
  <si>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</si>
  <si>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</si>
  <si>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</si>
  <si>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</si>
  <si>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</si>
  <si>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</si>
  <si>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</si>
  <si>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</si>
  <si>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</si>
  <si>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</si>
  <si>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</si>
  <si>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</si>
  <si>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</si>
  <si>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</si>
  <si>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</si>
  <si>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</si>
  <si>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</si>
  <si>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</si>
  <si>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</si>
  <si>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</si>
  <si>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</si>
  <si>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</si>
  <si>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</si>
  <si>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</si>
  <si>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</si>
  <si>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</si>
  <si>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</si>
  <si>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</si>
  <si>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</si>
  <si>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</si>
  <si>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</si>
  <si>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</si>
  <si>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</si>
  <si>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</si>
  <si>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</si>
  <si>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</si>
  <si>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</si>
  <si>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</si>
  <si>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</si>
  <si>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</si>
  <si>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</si>
  <si>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</si>
  <si>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</si>
  <si>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</si>
  <si>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</si>
  <si>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</si>
  <si>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</si>
  <si>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</si>
  <si>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</si>
  <si>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</si>
  <si>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</si>
  <si>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</si>
  <si>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</si>
  <si>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</si>
  <si>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</si>
  <si>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</si>
  <si>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</si>
  <si>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</si>
  <si>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</si>
  <si>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</si>
  <si>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</si>
  <si>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</si>
  <si>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</si>
  <si>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</si>
  <si>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</si>
  <si>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</si>
  <si>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</si>
  <si>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</si>
  <si>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</si>
  <si>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</si>
  <si>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</si>
  <si>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</si>
  <si>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</si>
  <si>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</si>
  <si>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</si>
  <si>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</si>
  <si>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</si>
  <si>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</si>
  <si>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</si>
  <si>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</si>
  <si>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</si>
  <si>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</si>
  <si>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</si>
  <si>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</si>
  <si>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</si>
  <si>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</si>
  <si>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</si>
  <si>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</si>
  <si>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</si>
  <si>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</si>
  <si>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</si>
  <si>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</si>
  <si>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</si>
  <si>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</si>
  <si>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</si>
  <si>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</si>
  <si>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</si>
  <si>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</si>
  <si>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</si>
  <si>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</si>
  <si>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</si>
  <si>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</si>
  <si>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</si>
  <si>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</si>
  <si>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</si>
  <si>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</si>
  <si>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</si>
  <si>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</si>
  <si>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</si>
  <si>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</si>
  <si>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</si>
  <si>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</si>
  <si>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</si>
  <si>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</si>
  <si>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</si>
  <si>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</si>
  <si>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</si>
  <si>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</si>
  <si>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</si>
  <si>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</si>
  <si>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</si>
  <si>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</si>
  <si>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</si>
  <si>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</si>
  <si>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</si>
  <si>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</si>
  <si>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</si>
  <si>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</si>
  <si>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</si>
  <si>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</si>
  <si>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</si>
  <si>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</si>
  <si>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</si>
  <si>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</si>
  <si>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</si>
  <si>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</si>
  <si>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</si>
  <si>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</si>
  <si>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</si>
  <si>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</si>
  <si>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</si>
  <si>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</si>
  <si>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</si>
  <si>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</si>
  <si>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</si>
  <si>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</si>
  <si>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</si>
  <si>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</si>
  <si>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</si>
  <si>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</si>
  <si>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</si>
  <si>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</si>
  <si>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</si>
  <si>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</si>
  <si>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</si>
  <si>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</si>
  <si>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</si>
  <si>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</si>
  <si>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</si>
  <si>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</si>
  <si>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</si>
  <si>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</si>
  <si>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</si>
  <si>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</si>
  <si>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</si>
  <si>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</si>
  <si>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</si>
  <si>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</si>
  <si>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</si>
  <si>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</si>
  <si>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</si>
  <si>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</si>
  <si>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</si>
  <si>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</si>
  <si>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</si>
  <si>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</si>
  <si>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</si>
  <si>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</si>
  <si>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</si>
  <si>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</si>
  <si>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</si>
  <si>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</si>
  <si>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</si>
  <si>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</si>
  <si>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</si>
  <si>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</si>
  <si>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</si>
  <si>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</si>
  <si>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</si>
  <si>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</si>
  <si>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</si>
  <si>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</si>
  <si>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</si>
  <si>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</si>
  <si>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</si>
  <si>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</si>
  <si>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</si>
  <si>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</si>
  <si>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</si>
  <si>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</si>
  <si>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</si>
  <si>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</si>
  <si>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</si>
  <si>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</si>
  <si>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</si>
  <si>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</si>
  <si>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</si>
  <si>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</si>
  <si>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</si>
  <si>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</si>
  <si>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</si>
  <si>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</si>
  <si>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</si>
  <si>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</si>
  <si>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</si>
  <si>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</si>
  <si>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</si>
  <si>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</si>
  <si>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</si>
  <si>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</si>
  <si>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</si>
  <si>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</si>
  <si>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</si>
  <si>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</si>
  <si>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</si>
  <si>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</si>
  <si>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</si>
  <si>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</si>
  <si>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</si>
  <si>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</si>
  <si>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</si>
  <si>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</si>
  <si>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</si>
  <si>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</si>
  <si>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</si>
  <si>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</si>
  <si>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</si>
  <si>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</si>
  <si>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</si>
  <si>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</si>
  <si>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</si>
  <si>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</si>
  <si>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</si>
  <si>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</si>
  <si>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</si>
  <si>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</si>
  <si>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</si>
  <si>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</si>
  <si>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</si>
  <si>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</si>
  <si>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</si>
  <si>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</si>
  <si>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</si>
  <si>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</si>
  <si>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</si>
  <si>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</si>
  <si>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</si>
  <si>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</si>
  <si>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</si>
  <si>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</si>
  <si>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</si>
  <si>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</si>
  <si>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</si>
  <si>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</si>
  <si>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</si>
  <si>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</si>
  <si>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</si>
  <si>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</si>
  <si>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</si>
  <si>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</si>
  <si>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</si>
  <si>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</si>
  <si>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</si>
  <si>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</si>
  <si>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</si>
  <si>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</si>
  <si>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</si>
  <si>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</si>
  <si>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</si>
  <si>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</si>
  <si>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</si>
  <si>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</si>
  <si>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</si>
  <si>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</si>
  <si>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</si>
  <si>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</si>
  <si>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</si>
  <si>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</si>
  <si>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</si>
  <si>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</si>
  <si>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</si>
  <si>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</si>
  <si>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</si>
  <si>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</si>
  <si>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</si>
  <si>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</si>
  <si>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</si>
  <si>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</si>
  <si>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</si>
  <si>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</si>
  <si>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</si>
  <si>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</si>
  <si>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</si>
  <si>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</si>
  <si>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</si>
  <si>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</si>
  <si>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</si>
  <si>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</si>
  <si>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</si>
  <si>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</si>
  <si>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</si>
  <si>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</si>
  <si>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</si>
  <si>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</si>
  <si>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</si>
  <si>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</si>
  <si>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</si>
  <si>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</si>
  <si>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</si>
  <si>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</si>
  <si>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</si>
  <si>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</si>
  <si>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</si>
  <si>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</si>
  <si>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</si>
  <si>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</si>
  <si>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</si>
  <si>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</si>
  <si>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</si>
  <si>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</si>
  <si>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</si>
  <si>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</si>
  <si>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</si>
  <si>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</si>
  <si>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</si>
  <si>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</si>
  <si>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</si>
  <si>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</si>
  <si>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</si>
  <si>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</si>
  <si>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</si>
  <si>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</si>
  <si>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</si>
  <si>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</si>
  <si>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</si>
  <si>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</si>
  <si>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</si>
  <si>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</si>
  <si>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</si>
  <si>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</si>
  <si>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</si>
  <si>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</si>
  <si>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</si>
  <si>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</si>
  <si>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</si>
  <si>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</si>
  <si>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</si>
  <si>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</si>
  <si>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</si>
  <si>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</si>
  <si>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</si>
  <si>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</si>
  <si>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</si>
  <si>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</si>
  <si>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</si>
  <si>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</si>
  <si>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</si>
  <si>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</si>
  <si>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</si>
  <si>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</si>
  <si>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</si>
  <si>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</si>
  <si>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</si>
  <si>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</si>
  <si>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</si>
  <si>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</si>
  <si>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</si>
  <si>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</si>
  <si>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</si>
  <si>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</si>
  <si>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</si>
  <si>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</si>
  <si>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</si>
  <si>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</si>
  <si>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</si>
  <si>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</si>
  <si>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</si>
  <si>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</si>
  <si>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</si>
  <si>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</si>
  <si>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</si>
  <si>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</si>
  <si>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</si>
  <si>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</si>
  <si>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</si>
  <si>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</si>
  <si>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</si>
  <si>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</si>
  <si>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</si>
  <si>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</si>
  <si>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</si>
  <si>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</si>
  <si>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</si>
  <si>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</si>
  <si>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</si>
  <si>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</si>
  <si>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</si>
  <si>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</si>
  <si>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</si>
  <si>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</si>
  <si>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</si>
  <si>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</si>
  <si>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</si>
  <si>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</si>
  <si>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</si>
  <si>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</si>
  <si>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</si>
  <si>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</si>
  <si>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</si>
  <si>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</si>
  <si>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</si>
  <si>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</si>
  <si>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</si>
  <si>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</si>
  <si>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</si>
  <si>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</si>
  <si>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</si>
  <si>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</si>
  <si>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</si>
  <si>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</si>
  <si>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</si>
  <si>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</si>
  <si>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</si>
  <si>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</si>
  <si>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</si>
  <si>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</si>
  <si>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</si>
  <si>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</si>
  <si>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</si>
  <si>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</si>
  <si>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</si>
  <si>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</si>
  <si>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</si>
  <si>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</si>
  <si>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</si>
  <si>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</si>
  <si>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</si>
  <si>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</si>
  <si>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</si>
  <si>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</si>
  <si>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</si>
  <si>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</si>
  <si>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</si>
  <si>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</si>
  <si>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</si>
  <si>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</si>
  <si>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</si>
  <si>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</si>
  <si>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</si>
  <si>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</si>
  <si>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</si>
  <si>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</si>
  <si>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</si>
  <si>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</si>
  <si>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</si>
  <si>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</si>
  <si>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</si>
  <si>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</si>
  <si>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</si>
  <si>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</si>
  <si>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</si>
  <si>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</si>
  <si>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</si>
  <si>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</si>
  <si>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</si>
  <si>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</si>
  <si>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</si>
  <si>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</si>
  <si>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</si>
  <si>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</si>
  <si>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</si>
  <si>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</si>
  <si>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</si>
  <si>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</si>
  <si>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</si>
  <si>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</si>
  <si>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</si>
  <si>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</si>
  <si>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</si>
  <si>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</si>
  <si>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</si>
  <si>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</si>
  <si>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</si>
  <si>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</si>
  <si>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</si>
  <si>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</si>
  <si>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</si>
  <si>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</si>
  <si>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</si>
  <si>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</si>
  <si>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</si>
  <si>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</si>
  <si>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</si>
  <si>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</si>
  <si>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</si>
  <si>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</si>
  <si>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</si>
  <si>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</si>
  <si>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</si>
  <si>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</si>
  <si>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</si>
  <si>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</si>
  <si>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</si>
  <si>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</si>
  <si>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</si>
  <si>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</si>
  <si>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</si>
  <si>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</si>
  <si>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</si>
  <si>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</si>
  <si>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</si>
  <si>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</si>
  <si>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</si>
  <si>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</si>
  <si>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</si>
  <si>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</si>
  <si>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</si>
  <si>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</si>
  <si>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</si>
  <si>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</si>
  <si>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</si>
  <si>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</si>
  <si>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</si>
  <si>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</si>
  <si>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</si>
  <si>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</si>
  <si>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</si>
  <si>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</si>
  <si>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</si>
  <si>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</si>
  <si>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</si>
  <si>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</si>
  <si>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</si>
  <si>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</si>
  <si>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</si>
  <si>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</si>
  <si>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</si>
  <si>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</si>
  <si>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</si>
  <si>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</si>
  <si>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</si>
  <si>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</si>
  <si>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</si>
  <si>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</si>
  <si>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</si>
  <si>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</si>
  <si>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</si>
  <si>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</si>
  <si>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</si>
  <si>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</si>
  <si>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</si>
  <si>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</si>
  <si>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</si>
  <si>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</si>
  <si>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</si>
  <si>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</si>
  <si>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</si>
  <si>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</si>
  <si>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</si>
  <si>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</si>
  <si>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</si>
  <si>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</si>
  <si>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</si>
  <si>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</si>
  <si>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</si>
  <si>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</si>
  <si>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</si>
  <si>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</si>
  <si>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</si>
  <si>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</si>
  <si>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</si>
  <si>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</si>
  <si>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</si>
  <si>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</si>
  <si>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</si>
  <si>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</si>
  <si>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</si>
  <si>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</si>
  <si>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</si>
  <si>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</si>
  <si>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</si>
  <si>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</si>
  <si>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</si>
  <si>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</si>
  <si>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</si>
  <si>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</si>
  <si>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</si>
  <si>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</si>
  <si>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</si>
  <si>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</si>
  <si>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</si>
  <si>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</si>
  <si>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</si>
  <si>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</si>
  <si>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</si>
  <si>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</si>
  <si>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</si>
  <si>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</si>
  <si>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</si>
  <si>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</si>
  <si>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</si>
  <si>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</si>
  <si>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</si>
  <si>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</si>
  <si>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</si>
  <si>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</si>
  <si>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</si>
  <si>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</si>
  <si>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</si>
  <si>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</si>
  <si>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</si>
  <si>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</si>
  <si>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</si>
  <si>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</si>
  <si>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</si>
  <si>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</si>
  <si>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</si>
  <si>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</si>
  <si>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</si>
  <si>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</si>
  <si>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</si>
  <si>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</si>
  <si>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</si>
  <si>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</si>
  <si>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</si>
  <si>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</si>
  <si>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</si>
  <si>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</si>
  <si>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</si>
  <si>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</si>
  <si>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</si>
  <si>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</si>
  <si>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</si>
  <si>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</si>
  <si>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</si>
  <si>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</si>
  <si>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</si>
  <si>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</si>
  <si>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</si>
  <si>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</si>
  <si>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</si>
  <si>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</si>
  <si>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</si>
  <si>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</si>
  <si>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</si>
  <si>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</si>
  <si>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</si>
  <si>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</si>
  <si>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</si>
  <si>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</si>
  <si>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</si>
  <si>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</si>
  <si>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</si>
  <si>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</si>
  <si>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</si>
  <si>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</si>
  <si>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</si>
  <si>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</si>
  <si>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</si>
  <si>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</si>
  <si>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</si>
  <si>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</si>
  <si>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</si>
  <si>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</si>
  <si>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</si>
  <si>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</si>
  <si>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</si>
  <si>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</si>
  <si>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</si>
  <si>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</si>
  <si>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</si>
  <si>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</si>
  <si>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</si>
  <si>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</si>
  <si>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</si>
  <si>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</si>
  <si>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</si>
  <si>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</si>
  <si>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</si>
  <si>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</si>
  <si>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</si>
  <si>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</si>
  <si>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</si>
  <si>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</si>
  <si>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</si>
  <si>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</si>
  <si>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</si>
  <si>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</si>
  <si>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</si>
  <si>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</si>
  <si>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</si>
  <si>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</si>
  <si>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</si>
  <si>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</si>
  <si>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</si>
  <si>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</si>
  <si>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</si>
  <si>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</si>
  <si>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</si>
  <si>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</si>
  <si>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</si>
  <si>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</si>
  <si>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</si>
  <si>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</si>
  <si>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</si>
  <si>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</si>
  <si>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</si>
  <si>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</si>
  <si>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</si>
  <si>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</si>
  <si>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</si>
  <si>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</si>
  <si>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</si>
  <si>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</si>
  <si>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</si>
  <si>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</si>
  <si>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</si>
  <si>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</si>
  <si>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</si>
  <si>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</si>
  <si>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</si>
  <si>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</si>
  <si>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</si>
  <si>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</si>
  <si>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</si>
  <si>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</si>
  <si>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</si>
  <si>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</si>
  <si>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</si>
  <si>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</si>
  <si>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</si>
  <si>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</si>
  <si>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</si>
  <si>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</si>
  <si>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</si>
  <si>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</si>
  <si>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</si>
  <si>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</si>
  <si>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</si>
  <si>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</si>
  <si>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</si>
  <si>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</si>
  <si>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</si>
  <si>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</si>
  <si>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</si>
  <si>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</si>
  <si>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</si>
  <si>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</si>
  <si>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</si>
  <si>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</si>
  <si>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</si>
  <si>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</si>
  <si>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</si>
  <si>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</si>
  <si>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</si>
  <si>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</si>
  <si>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</si>
  <si>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</si>
  <si>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</si>
  <si>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</si>
  <si>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</si>
  <si>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</si>
  <si>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</si>
  <si>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</si>
  <si>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</si>
  <si>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</si>
  <si>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</si>
  <si>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</si>
  <si>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</si>
  <si>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</si>
  <si>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</si>
  <si>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</si>
  <si>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</si>
  <si>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</si>
  <si>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</si>
  <si>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</si>
  <si>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</si>
  <si>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</si>
  <si>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</si>
  <si>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</si>
  <si>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</si>
  <si>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</si>
  <si>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</si>
  <si>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</si>
  <si>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</si>
  <si>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</si>
  <si>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</si>
  <si>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</si>
  <si>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</si>
  <si>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</si>
  <si>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</si>
  <si>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</si>
  <si>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</si>
  <si>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</si>
  <si>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</si>
  <si>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</si>
  <si>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</si>
  <si>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</si>
  <si>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</si>
  <si>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</si>
  <si>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</si>
  <si>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</si>
  <si>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</si>
  <si>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</si>
  <si>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</si>
  <si>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</si>
  <si>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</si>
  <si>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</si>
  <si>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</si>
  <si>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</si>
  <si>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</si>
  <si>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</si>
  <si>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</si>
  <si>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</si>
  <si>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</si>
  <si>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</si>
  <si>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</si>
  <si>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</si>
  <si>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</si>
  <si>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</si>
  <si>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</si>
  <si>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</si>
  <si>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</si>
  <si>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</si>
  <si>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</si>
  <si>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</si>
  <si>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</si>
  <si>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</si>
  <si>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</si>
  <si>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</si>
  <si>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</si>
  <si>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</si>
  <si>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</si>
  <si>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</si>
  <si>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</si>
  <si>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</si>
  <si>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</si>
  <si>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</si>
  <si>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</si>
  <si>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</si>
  <si>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</si>
  <si>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</si>
  <si>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</si>
  <si>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</si>
  <si>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</si>
  <si>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</si>
  <si>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</si>
  <si>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</si>
  <si>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</si>
  <si>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</si>
  <si>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</si>
  <si>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</si>
  <si>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</si>
  <si>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</si>
  <si>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</si>
  <si>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</si>
  <si>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</si>
  <si>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</si>
  <si>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</si>
  <si>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</si>
  <si>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</si>
  <si>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</si>
  <si>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</si>
  <si>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</si>
  <si>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</si>
  <si>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</si>
  <si>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</si>
  <si>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</si>
  <si>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</si>
  <si>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</si>
  <si>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</si>
  <si>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</si>
  <si>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</si>
  <si>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</si>
  <si>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</si>
  <si>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</si>
  <si>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</si>
  <si>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</si>
  <si>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</si>
  <si>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</si>
  <si>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</si>
  <si>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</si>
  <si>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</si>
  <si>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</si>
  <si>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</si>
  <si>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</si>
  <si>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</si>
  <si>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</si>
  <si>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</si>
  <si>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</si>
  <si>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</si>
  <si>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</si>
  <si>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</si>
  <si>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</si>
  <si>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</si>
  <si>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</si>
  <si>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</si>
  <si>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</si>
  <si>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</si>
  <si>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</si>
  <si>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</si>
  <si>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</si>
  <si>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</si>
  <si>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</si>
  <si>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</si>
  <si>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</si>
  <si>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</si>
  <si>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</si>
  <si>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</si>
  <si>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</si>
  <si>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</si>
  <si>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</si>
  <si>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</si>
  <si>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</si>
  <si>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</si>
  <si>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</si>
  <si>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</si>
  <si>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</si>
  <si>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</si>
  <si>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</si>
  <si>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</si>
  <si>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</si>
  <si>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</si>
  <si>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</si>
  <si>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</si>
  <si>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</si>
  <si>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</si>
  <si>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</si>
  <si>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</si>
  <si>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</si>
  <si>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</si>
  <si>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</si>
  <si>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</si>
  <si>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</si>
  <si>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</si>
  <si>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</si>
  <si>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</si>
  <si>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</si>
  <si>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</si>
  <si>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</si>
  <si>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</si>
  <si>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</si>
  <si>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</si>
  <si>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</si>
  <si>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</si>
  <si>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</si>
  <si>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</si>
  <si>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</si>
  <si>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</si>
  <si>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</si>
  <si>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</si>
  <si>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</si>
  <si>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</si>
  <si>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</si>
  <si>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</si>
  <si>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</si>
  <si>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</si>
  <si>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</si>
  <si>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</si>
  <si>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</si>
  <si>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</si>
  <si>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</si>
  <si>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</si>
  <si>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</si>
  <si>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</si>
  <si>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</si>
  <si>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</si>
  <si>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</si>
  <si>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</si>
  <si>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</si>
  <si>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</si>
  <si>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</si>
  <si>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</si>
  <si>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</si>
  <si>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</si>
  <si>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</si>
  <si>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</si>
  <si>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</si>
  <si>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</si>
  <si>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</si>
  <si>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</si>
  <si>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</si>
  <si>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</si>
  <si>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</si>
  <si>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</si>
  <si>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</si>
  <si>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</si>
  <si>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</si>
  <si>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</si>
  <si>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</si>
  <si>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</si>
  <si>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</si>
  <si>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</si>
  <si>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</si>
  <si>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</si>
  <si>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</si>
  <si>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</si>
  <si>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</si>
  <si>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</si>
  <si>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</si>
  <si>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</si>
  <si>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</si>
  <si>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</si>
  <si>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</si>
  <si>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</si>
  <si>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</si>
  <si>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</si>
  <si>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</si>
  <si>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</si>
  <si>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</si>
  <si>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</si>
  <si>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</si>
  <si>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</si>
  <si>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</si>
  <si>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</si>
  <si>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</si>
  <si>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</si>
  <si>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</si>
  <si>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</si>
  <si>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</si>
  <si>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</si>
  <si>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</si>
  <si>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</si>
  <si>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</si>
  <si>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</si>
  <si>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</si>
  <si>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</si>
  <si>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</si>
  <si>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</si>
  <si>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</si>
  <si>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</si>
  <si>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</si>
  <si>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</si>
  <si>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</si>
  <si>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</si>
  <si>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</si>
  <si>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</si>
  <si>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</si>
  <si>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</si>
  <si>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</si>
  <si>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</si>
  <si>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</si>
  <si>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</si>
  <si>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</si>
  <si>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</si>
  <si>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</si>
  <si>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</si>
  <si>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</si>
  <si>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</si>
  <si>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</si>
  <si>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</si>
  <si>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</si>
  <si>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</si>
  <si>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</si>
  <si>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</si>
  <si>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</si>
  <si>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</si>
  <si>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</si>
  <si>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</si>
  <si>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</si>
  <si>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</si>
  <si>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</si>
  <si>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</si>
  <si>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</si>
  <si>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</si>
  <si>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</si>
  <si>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</si>
  <si>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</si>
  <si>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</si>
  <si>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</si>
  <si>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</si>
  <si>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</si>
  <si>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</si>
  <si>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</si>
  <si>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</si>
  <si>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</si>
  <si>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</si>
  <si>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</si>
  <si>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</si>
  <si>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</si>
  <si>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</si>
  <si>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</si>
  <si>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</si>
  <si>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</si>
  <si>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</si>
  <si>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</si>
  <si>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</si>
  <si>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</si>
  <si>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</si>
  <si>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</si>
  <si>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</si>
  <si>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</si>
  <si>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</si>
  <si>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</si>
  <si>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</si>
  <si>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</si>
  <si>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</si>
  <si>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</si>
  <si>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</si>
  <si>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</si>
  <si>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</si>
  <si>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</si>
  <si>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</si>
  <si>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</si>
  <si>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</si>
  <si>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</si>
  <si>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</si>
  <si>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</si>
  <si>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</si>
  <si>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</si>
  <si>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</si>
  <si>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</si>
  <si>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</si>
  <si>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</si>
  <si>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</si>
  <si>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</si>
  <si>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</si>
  <si>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</si>
  <si>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</si>
  <si>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</si>
  <si>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</si>
  <si>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</si>
  <si>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</si>
  <si>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</si>
  <si>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</si>
  <si>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</si>
  <si>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</si>
  <si>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</si>
  <si>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</si>
  <si>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</si>
  <si>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</si>
  <si>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</si>
  <si>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</si>
  <si>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</si>
  <si>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</si>
  <si>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</si>
  <si>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</si>
  <si>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</si>
  <si>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</si>
  <si>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</si>
  <si>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</si>
  <si>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</si>
  <si>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</si>
  <si>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</si>
  <si>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</si>
  <si>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</si>
  <si>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</si>
  <si>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</si>
  <si>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</si>
  <si>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</si>
  <si>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</si>
  <si>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</si>
  <si>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</si>
  <si>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</si>
  <si>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</si>
  <si>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</si>
  <si>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</si>
  <si>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EAST CENTRAL BOCES 9025</t>
  </si>
  <si>
    <t>NORTHEAST BOCES 9040</t>
  </si>
  <si>
    <t>CENTENNIAL BOCES 9035</t>
  </si>
  <si>
    <t>BOULDER VALLEY RE2 - 0480</t>
  </si>
  <si>
    <t>COLORADO SPRINGS 11 - 1010</t>
  </si>
  <si>
    <t>MAPLETON 1 0010</t>
  </si>
  <si>
    <t>VALLEY RE1 1828</t>
  </si>
  <si>
    <t>CHERRY CREEK 5 - 0130</t>
  </si>
  <si>
    <t>POUDRE R1 1550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</si>
  <si>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</si>
  <si>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</si>
  <si>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</si>
  <si>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</si>
  <si>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</si>
  <si>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</si>
  <si>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</si>
  <si>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WELD COUNTY SCHOOL DISTRICT 6</t>
  </si>
  <si>
    <t>ARAPAHOE COUNTY SCHOOL DISTRICT # 6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</si>
  <si>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</si>
  <si>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</si>
  <si>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</si>
  <si>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</si>
  <si>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</si>
  <si>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</si>
  <si>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</si>
  <si>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</si>
  <si>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</si>
  <si>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</si>
  <si>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</si>
  <si>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</si>
  <si>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</si>
  <si>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</si>
  <si>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</si>
  <si>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</si>
  <si>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K-12 Public and Private School Enrollment</t>
  </si>
  <si>
    <t>Children Living in Poverty</t>
  </si>
  <si>
    <t>Allocation of</t>
  </si>
  <si>
    <t>Total Public and</t>
  </si>
  <si>
    <t>Allocation for</t>
  </si>
  <si>
    <t>Total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</si>
  <si>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</si>
  <si>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</si>
  <si>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</si>
  <si>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</si>
  <si>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</si>
  <si>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</si>
  <si>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</si>
  <si>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</si>
  <si>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</si>
  <si>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</si>
  <si>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</si>
  <si>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</si>
  <si>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</si>
  <si>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</si>
  <si>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</si>
  <si>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</si>
  <si>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</si>
  <si>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</si>
  <si>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</si>
  <si>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</si>
  <si>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Westminster Public Schools</t>
  </si>
  <si>
    <t>ARAPAHOE COUNTY SCHOOL DISTRICT # 1</t>
  </si>
  <si>
    <t>Adjusted</t>
  </si>
  <si>
    <t>Base</t>
  </si>
  <si>
    <t>EL PASO COUNTY SD 8</t>
  </si>
  <si>
    <t>County of PUEBLO SD 60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</si>
  <si>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</si>
  <si>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</si>
  <si>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</si>
  <si>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</si>
  <si>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</si>
  <si>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</si>
  <si>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</si>
  <si>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</si>
  <si>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</si>
  <si>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</si>
  <si>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</si>
  <si>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</si>
  <si>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ADAMS COUNTY 14 0030</t>
  </si>
  <si>
    <t>PUEBLO COUNTY 70 2700</t>
  </si>
  <si>
    <t>SUMMIT RE1 3000</t>
  </si>
  <si>
    <t>SAN JUAN BOCES 9050</t>
  </si>
  <si>
    <t>SAN LUIS VALLEY BOCES 9055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</si>
  <si>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</si>
  <si>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</si>
  <si>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</si>
  <si>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</si>
  <si>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</si>
  <si>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</si>
  <si>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DOUGLAS COUNTY SCHOOL DISTRICT RE1</t>
  </si>
  <si>
    <t>Input_No</t>
  </si>
  <si>
    <t>Short_Grant_Name</t>
  </si>
  <si>
    <t>Payments</t>
  </si>
  <si>
    <t>ARAPAHOE COUNTY SCHOOL DISTRICT #2</t>
  </si>
  <si>
    <t>ADAMS ARAPAHOE DIST 28J</t>
  </si>
  <si>
    <t>WELD COUNTY SD RE8 3140</t>
  </si>
  <si>
    <t>MESA COUNTY VALLEY 51 2000</t>
  </si>
  <si>
    <t>WELD COUNTY SD RE-5J</t>
  </si>
  <si>
    <t>EL PASO COUNTY SCHOOL DIST # 38</t>
  </si>
  <si>
    <t>DURANGO SD 9R 1520</t>
  </si>
  <si>
    <t>Input_Type</t>
  </si>
  <si>
    <t>Carry Forward</t>
  </si>
  <si>
    <t>Revert</t>
  </si>
  <si>
    <t>School District No.1 in the City and County of Denver</t>
  </si>
  <si>
    <t>MORGAN COUNTY SCHOOL DISTRICT # 3</t>
  </si>
  <si>
    <t>MONTROSE COUNTY RE1J 2180</t>
  </si>
  <si>
    <t>AU Number</t>
  </si>
  <si>
    <t>FY 19-20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</si>
  <si>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</si>
  <si>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</si>
  <si>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</si>
  <si>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</si>
  <si>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</si>
  <si>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</si>
  <si>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</si>
  <si>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</si>
  <si>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</si>
  <si>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</si>
  <si>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</si>
  <si>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</si>
  <si>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</si>
  <si>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</si>
  <si>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</si>
  <si>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</si>
  <si>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</si>
  <si>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</si>
  <si>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</si>
  <si>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</si>
  <si>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</si>
  <si>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</si>
  <si>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</si>
  <si>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</si>
  <si>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</si>
  <si>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</si>
  <si>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</si>
  <si>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</si>
  <si>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</si>
  <si>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</si>
  <si>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</si>
  <si>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</si>
  <si>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</si>
  <si>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</si>
  <si>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</si>
  <si>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</si>
  <si>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</si>
  <si>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</si>
  <si>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</si>
  <si>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</si>
  <si>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</si>
  <si>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</si>
  <si>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</si>
  <si>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</si>
  <si>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</si>
  <si>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</si>
  <si>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</si>
  <si>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</si>
  <si>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</si>
  <si>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</si>
  <si>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</si>
  <si>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</si>
  <si>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</si>
  <si>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</si>
  <si>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</si>
  <si>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</si>
  <si>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</si>
  <si>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</si>
  <si>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</si>
  <si>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</si>
  <si>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</si>
  <si>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</si>
  <si>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</si>
  <si>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</si>
  <si>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</si>
  <si>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</si>
  <si>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</si>
  <si>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</si>
  <si>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</si>
  <si>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</si>
  <si>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</si>
  <si>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</si>
  <si>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</si>
  <si>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</si>
  <si>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</si>
  <si>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</si>
  <si>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</si>
  <si>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</si>
  <si>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</si>
  <si>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</si>
  <si>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</si>
  <si>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</si>
  <si>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</si>
  <si>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</si>
  <si>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</si>
  <si>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</si>
  <si>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</si>
  <si>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</si>
  <si>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</si>
  <si>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</si>
  <si>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</si>
  <si>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</si>
  <si>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</si>
  <si>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</si>
  <si>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</si>
  <si>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</si>
  <si>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</si>
  <si>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</si>
  <si>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</si>
  <si>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</si>
  <si>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</si>
  <si>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</si>
  <si>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</si>
  <si>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</si>
  <si>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</si>
  <si>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</si>
  <si>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</si>
  <si>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</si>
  <si>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Education ReEnvisioned</t>
  </si>
  <si>
    <t>19-20 Allocation</t>
  </si>
  <si>
    <t>FY1920</t>
  </si>
  <si>
    <t>Remaining GBL Balance</t>
  </si>
  <si>
    <t xml:space="preserve">Remaining Approved </t>
  </si>
  <si>
    <t>FY19-20 Unapproved Funding</t>
  </si>
  <si>
    <t>19-20 Approved Funding</t>
  </si>
  <si>
    <t>COUNTY OF EL PASO SCHOOL DIST 20</t>
  </si>
  <si>
    <t>THOMPSON R2J 1560</t>
  </si>
  <si>
    <t>MOUNTAIN BOCES 9030</t>
  </si>
  <si>
    <t>SANTA FE TRAIL BOCES 9150</t>
  </si>
  <si>
    <t>SOUTHEASTERN BOCES 9075</t>
  </si>
  <si>
    <t>Total Distribution</t>
  </si>
  <si>
    <t>Month</t>
  </si>
  <si>
    <t>Combine</t>
  </si>
  <si>
    <t>MT EVANS BOCES 9140</t>
  </si>
  <si>
    <t>UNCOMPAHGRE BOCES 9145</t>
  </si>
  <si>
    <t>FY19-20</t>
  </si>
  <si>
    <t>Allocation vs.</t>
  </si>
  <si>
    <t>Approved Budget</t>
  </si>
  <si>
    <t>IDEA Preschool</t>
  </si>
  <si>
    <t>Allocation Period:  7/1/19 - 9/30/21</t>
  </si>
  <si>
    <t>FY20</t>
  </si>
  <si>
    <t>2018(Oct Ct)</t>
  </si>
  <si>
    <t>2019-20</t>
  </si>
  <si>
    <t>SOUTH CENTRAL BOCES 9060</t>
  </si>
  <si>
    <t>ST VRAIN VALLEY RE 1J 0470</t>
  </si>
  <si>
    <t>Balance Per 390D DB</t>
  </si>
  <si>
    <t>Preschool</t>
  </si>
  <si>
    <t>FREMONT COUNTY SCHOOL DISTRICT # 1</t>
  </si>
  <si>
    <t>JEFFERSON COUNTY SD R1</t>
  </si>
  <si>
    <t>PIKES PEAK BOCES 9045</t>
  </si>
  <si>
    <t>RIO BLANCO BOCES 9125</t>
  </si>
  <si>
    <t>DELTA COUNTY 50J 0870</t>
  </si>
  <si>
    <t>EAGLE COUNTY RE50J SD</t>
  </si>
  <si>
    <t>EL PASO COUNTY SCHOOL DIST # 2</t>
  </si>
  <si>
    <t>UTE PASS BOCES 9165</t>
  </si>
  <si>
    <t>ADAMS COUNTY SCHOOL DISTRICT 27J</t>
  </si>
  <si>
    <t>Elizabeth School District</t>
  </si>
  <si>
    <t>CHEYENNE MOUNTAIN 12 - 1020</t>
  </si>
  <si>
    <t>El Paso County Colorado School Dist 49</t>
  </si>
  <si>
    <t>GUNNISON WATER RE 1J 1360</t>
  </si>
  <si>
    <t>WELD COUNTY SCHOOL DISTRICT RE 4</t>
  </si>
  <si>
    <t>MOFFAT COUNTY RE # 1 2020</t>
  </si>
  <si>
    <t>ESTES PARK SCHOOL DIST R-3 District Code 1570</t>
  </si>
  <si>
    <t>EL PASO COUNTY SCHOOL DISTRICT 3</t>
  </si>
  <si>
    <t>NORTHWEST COLO BOCES 9095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</si>
  <si>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</si>
  <si>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</si>
  <si>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</si>
  <si>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</si>
  <si>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</si>
  <si>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</si>
  <si>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</si>
  <si>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</si>
  <si>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</si>
  <si>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</si>
  <si>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</si>
  <si>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</si>
  <si>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</si>
  <si>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</si>
  <si>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</si>
  <si>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</si>
  <si>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</si>
  <si>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</si>
  <si>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</si>
  <si>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</si>
  <si>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</si>
  <si>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</si>
  <si>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</si>
  <si>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</si>
  <si>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</si>
  <si>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</si>
  <si>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</si>
  <si>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</si>
  <si>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</si>
  <si>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</si>
  <si>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</si>
  <si>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</si>
  <si>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</si>
  <si>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</si>
  <si>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</si>
  <si>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</si>
  <si>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</si>
  <si>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</si>
  <si>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</si>
  <si>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</si>
  <si>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</si>
  <si>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ASPEN 1 - 2640</t>
  </si>
  <si>
    <t>Education reEnvisioned Boces</t>
  </si>
  <si>
    <t>GBL Per CORE 01/31/22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</si>
</sst>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24" fillId="0" borderId="0" xfId="0" applyFont="1"/>
    <xf numFmtId="0" fontId="0" fillId="0" borderId="0" xfId="0"/>
    <xf numFmtId="0" fontId="28" fillId="35" borderId="1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right" vertical="center" wrapText="1"/>
    </xf>
    <xf numFmtId="0" fontId="29" fillId="0" borderId="16" xfId="0" applyFont="1" applyFill="1" applyBorder="1" applyAlignment="1" applyProtection="1">
      <alignment vertical="center" wrapText="1"/>
    </xf>
    <xf numFmtId="0" fontId="0" fillId="0" borderId="0" xfId="0" applyFill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/>
    </xf>
    <xf numFmtId="0" fontId="31" fillId="0" borderId="0" xfId="0" applyFont="1" applyFill="1" applyBorder="1"/>
    <xf numFmtId="14" fontId="30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1" fillId="0" borderId="0" xfId="1" applyFont="1" applyFill="1" applyBorder="1"/>
    <xf numFmtId="165" fontId="30" fillId="0" borderId="0" xfId="1" applyNumberFormat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30" fillId="0" borderId="0" xfId="1" applyFont="1" applyFill="1" applyBorder="1"/>
    <xf numFmtId="49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0" fillId="0" borderId="0" xfId="1" applyFont="1" applyFill="1" applyBorder="1" applyAlignment="1">
      <alignment horizontal="right"/>
    </xf>
    <xf numFmtId="43" fontId="34" fillId="0" borderId="0" xfId="1" applyFont="1" applyFill="1" applyBorder="1" applyAlignment="1">
      <alignment horizontal="right"/>
    </xf>
    <xf numFmtId="49" fontId="31" fillId="0" borderId="0" xfId="45" quotePrefix="1" applyNumberFormat="1" applyFont="1" applyFill="1"/>
    <xf numFmtId="0" fontId="31" fillId="0" borderId="12" xfId="45" applyFont="1" applyFill="1" applyBorder="1" applyProtection="1"/>
    <xf numFmtId="0" fontId="31" fillId="0" borderId="0" xfId="45" quotePrefix="1" applyFont="1" applyFill="1"/>
    <xf numFmtId="0" fontId="31" fillId="0" borderId="0" xfId="45" applyFont="1" applyFill="1"/>
    <xf numFmtId="0" fontId="31" fillId="0" borderId="17" xfId="45" applyFont="1" applyFill="1" applyBorder="1" applyProtection="1"/>
    <xf numFmtId="0" fontId="30" fillId="0" borderId="17" xfId="45" applyFont="1" applyFill="1" applyBorder="1" applyProtection="1"/>
    <xf numFmtId="0" fontId="30" fillId="0" borderId="12" xfId="45" applyFont="1" applyFill="1" applyBorder="1" applyProtection="1"/>
    <xf numFmtId="0" fontId="30" fillId="0" borderId="33" xfId="45" applyFont="1" applyFill="1" applyBorder="1" applyProtection="1"/>
    <xf numFmtId="37" fontId="31" fillId="0" borderId="10" xfId="45" applyNumberFormat="1" applyFont="1" applyFill="1" applyBorder="1" applyProtection="1"/>
    <xf numFmtId="5" fontId="30" fillId="0" borderId="14" xfId="45" applyNumberFormat="1" applyFont="1" applyFill="1" applyBorder="1" applyProtection="1"/>
    <xf numFmtId="0" fontId="31" fillId="0" borderId="10" xfId="45" applyFont="1" applyFill="1" applyBorder="1" applyProtection="1"/>
    <xf numFmtId="5" fontId="30" fillId="0" borderId="34" xfId="45" applyNumberFormat="1" applyFont="1" applyFill="1" applyBorder="1" applyProtection="1"/>
    <xf numFmtId="43" fontId="35" fillId="34" borderId="35" xfId="0" applyNumberFormat="1" applyFont="1" applyFill="1" applyBorder="1"/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43" fontId="24" fillId="0" borderId="39" xfId="1" applyFont="1" applyBorder="1"/>
    <xf numFmtId="43" fontId="24" fillId="0" borderId="40" xfId="1" applyFont="1" applyBorder="1"/>
    <xf numFmtId="0" fontId="24" fillId="0" borderId="40" xfId="0" applyFont="1" applyBorder="1"/>
    <xf numFmtId="14" fontId="24" fillId="0" borderId="41" xfId="0" applyNumberFormat="1" applyFont="1" applyBorder="1"/>
    <xf numFmtId="43" fontId="24" fillId="0" borderId="42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3" xfId="0" applyNumberFormat="1" applyFont="1" applyBorder="1"/>
    <xf numFmtId="43" fontId="24" fillId="0" borderId="44" xfId="1" applyFont="1" applyBorder="1"/>
    <xf numFmtId="43" fontId="24" fillId="0" borderId="45" xfId="1" applyFont="1" applyBorder="1"/>
    <xf numFmtId="0" fontId="24" fillId="0" borderId="45" xfId="0" applyFont="1" applyBorder="1"/>
    <xf numFmtId="14" fontId="24" fillId="0" borderId="46" xfId="0" applyNumberFormat="1" applyFont="1" applyBorder="1"/>
    <xf numFmtId="43" fontId="35" fillId="34" borderId="47" xfId="0" applyNumberFormat="1" applyFont="1" applyFill="1" applyBorder="1"/>
    <xf numFmtId="43" fontId="35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5" fillId="0" borderId="0" xfId="0" applyFont="1"/>
    <xf numFmtId="43" fontId="35" fillId="0" borderId="0" xfId="1" applyFont="1"/>
    <xf numFmtId="43" fontId="35" fillId="0" borderId="21" xfId="1" applyFont="1" applyBorder="1"/>
    <xf numFmtId="43" fontId="35" fillId="0" borderId="21" xfId="1" applyFont="1" applyFill="1" applyBorder="1"/>
    <xf numFmtId="43" fontId="35" fillId="0" borderId="0" xfId="0" applyNumberFormat="1" applyFont="1"/>
    <xf numFmtId="5" fontId="24" fillId="0" borderId="0" xfId="1" applyNumberFormat="1" applyFont="1"/>
    <xf numFmtId="43" fontId="35" fillId="0" borderId="0" xfId="1" applyFont="1" applyFill="1"/>
    <xf numFmtId="0" fontId="24" fillId="0" borderId="42" xfId="0" applyFont="1" applyBorder="1"/>
    <xf numFmtId="0" fontId="24" fillId="0" borderId="43" xfId="0" applyFont="1" applyBorder="1"/>
    <xf numFmtId="0" fontId="24" fillId="0" borderId="43" xfId="0" applyFont="1" applyFill="1" applyBorder="1"/>
    <xf numFmtId="0" fontId="24" fillId="0" borderId="42" xfId="0" quotePrefix="1" applyFont="1" applyBorder="1"/>
    <xf numFmtId="0" fontId="24" fillId="0" borderId="44" xfId="0" applyFont="1" applyBorder="1"/>
    <xf numFmtId="43" fontId="24" fillId="0" borderId="45" xfId="1" applyFont="1" applyFill="1" applyBorder="1"/>
    <xf numFmtId="43" fontId="24" fillId="0" borderId="45" xfId="0" applyNumberFormat="1" applyFont="1" applyBorder="1"/>
    <xf numFmtId="0" fontId="24" fillId="0" borderId="46" xfId="0" applyFont="1" applyBorder="1"/>
    <xf numFmtId="0" fontId="24" fillId="37" borderId="51" xfId="0" applyFont="1" applyFill="1" applyBorder="1"/>
    <xf numFmtId="0" fontId="24" fillId="37" borderId="52" xfId="0" applyFont="1" applyFill="1" applyBorder="1"/>
    <xf numFmtId="43" fontId="24" fillId="37" borderId="52" xfId="1" applyFont="1" applyFill="1" applyBorder="1"/>
    <xf numFmtId="43" fontId="24" fillId="37" borderId="52" xfId="0" applyNumberFormat="1" applyFont="1" applyFill="1" applyBorder="1"/>
    <xf numFmtId="0" fontId="24" fillId="37" borderId="53" xfId="0" applyFont="1" applyFill="1" applyBorder="1"/>
    <xf numFmtId="0" fontId="24" fillId="37" borderId="0" xfId="0" applyFont="1" applyFill="1"/>
    <xf numFmtId="0" fontId="24" fillId="37" borderId="42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3" xfId="0" applyFont="1" applyFill="1" applyBorder="1"/>
    <xf numFmtId="165" fontId="24" fillId="37" borderId="43" xfId="0" applyNumberFormat="1" applyFont="1" applyFill="1" applyBorder="1"/>
    <xf numFmtId="0" fontId="24" fillId="37" borderId="42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5" fillId="34" borderId="22" xfId="1" applyFont="1" applyFill="1" applyBorder="1" applyAlignment="1">
      <alignment horizontal="right"/>
    </xf>
    <xf numFmtId="43" fontId="35" fillId="0" borderId="0" xfId="1" applyFont="1" applyAlignment="1">
      <alignment horizontal="right"/>
    </xf>
    <xf numFmtId="0" fontId="36" fillId="35" borderId="11" xfId="0" applyFont="1" applyFill="1" applyBorder="1" applyAlignment="1" applyProtection="1">
      <alignment horizontal="center" vertical="center"/>
    </xf>
    <xf numFmtId="0" fontId="37" fillId="35" borderId="11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vertical="center" wrapText="1"/>
    </xf>
    <xf numFmtId="0" fontId="38" fillId="0" borderId="16" xfId="0" applyFont="1" applyFill="1" applyBorder="1" applyAlignment="1" applyProtection="1">
      <alignment horizontal="right" vertical="center" wrapText="1"/>
    </xf>
    <xf numFmtId="0" fontId="39" fillId="0" borderId="27" xfId="52" applyFont="1" applyFill="1" applyBorder="1"/>
    <xf numFmtId="0" fontId="40" fillId="0" borderId="10" xfId="52" applyFont="1" applyFill="1" applyBorder="1" applyProtection="1"/>
    <xf numFmtId="0" fontId="40" fillId="0" borderId="0" xfId="52" applyFont="1" applyFill="1" applyBorder="1" applyAlignment="1" applyProtection="1"/>
    <xf numFmtId="0" fontId="39" fillId="0" borderId="11" xfId="52" applyFont="1" applyFill="1" applyBorder="1" applyAlignment="1" applyProtection="1">
      <alignment horizont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0" fillId="0" borderId="11" xfId="52" applyFont="1" applyFill="1" applyBorder="1" applyProtection="1"/>
    <xf numFmtId="14" fontId="39" fillId="0" borderId="11" xfId="52" applyNumberFormat="1" applyFont="1" applyFill="1" applyBorder="1" applyAlignment="1" applyProtection="1">
      <alignment horizontal="center"/>
    </xf>
    <xf numFmtId="0" fontId="40" fillId="0" borderId="54" xfId="52" applyFont="1" applyFill="1" applyBorder="1"/>
    <xf numFmtId="0" fontId="40" fillId="0" borderId="54" xfId="52" applyFont="1" applyFill="1" applyBorder="1" applyProtection="1"/>
    <xf numFmtId="0" fontId="40" fillId="0" borderId="54" xfId="52" applyFont="1" applyFill="1" applyBorder="1" applyAlignment="1" applyProtection="1"/>
    <xf numFmtId="0" fontId="39" fillId="0" borderId="11" xfId="52" quotePrefix="1" applyFont="1" applyFill="1" applyBorder="1"/>
    <xf numFmtId="0" fontId="39" fillId="0" borderId="11" xfId="52" applyFont="1" applyFill="1" applyBorder="1" applyProtection="1"/>
    <xf numFmtId="0" fontId="39" fillId="0" borderId="11" xfId="52" applyFont="1" applyFill="1" applyBorder="1" applyAlignment="1" applyProtection="1"/>
    <xf numFmtId="5" fontId="39" fillId="40" borderId="11" xfId="53" applyNumberFormat="1" applyFont="1" applyFill="1" applyBorder="1" applyProtection="1"/>
    <xf numFmtId="5" fontId="39" fillId="0" borderId="11" xfId="53" applyNumberFormat="1" applyFont="1" applyFill="1" applyBorder="1" applyProtection="1"/>
    <xf numFmtId="5" fontId="39" fillId="40" borderId="11" xfId="52" applyNumberFormat="1" applyFont="1" applyFill="1" applyBorder="1" applyProtection="1"/>
    <xf numFmtId="5" fontId="39" fillId="0" borderId="11" xfId="52" applyNumberFormat="1" applyFont="1" applyFill="1" applyBorder="1" applyProtection="1"/>
    <xf numFmtId="5" fontId="0" fillId="38" borderId="11" xfId="0" applyNumberFormat="1" applyFill="1" applyBorder="1"/>
    <xf numFmtId="0" fontId="39" fillId="0" borderId="11" xfId="52" applyFont="1" applyFill="1" applyBorder="1"/>
    <xf numFmtId="49" fontId="39" fillId="0" borderId="11" xfId="52" applyNumberFormat="1" applyFont="1" applyFill="1" applyBorder="1"/>
    <xf numFmtId="0" fontId="39" fillId="0" borderId="11" xfId="52" quotePrefix="1" applyFont="1" applyFill="1" applyBorder="1" applyAlignment="1">
      <alignment horizontal="left"/>
    </xf>
    <xf numFmtId="164" fontId="39" fillId="0" borderId="0" xfId="0" applyNumberFormat="1" applyFont="1" applyFill="1"/>
    <xf numFmtId="0" fontId="39" fillId="0" borderId="0" xfId="52" applyFont="1" applyFill="1"/>
    <xf numFmtId="0" fontId="39" fillId="0" borderId="0" xfId="52" applyFont="1" applyFill="1" applyAlignment="1"/>
    <xf numFmtId="5" fontId="39" fillId="0" borderId="21" xfId="52" applyNumberFormat="1" applyFont="1" applyFill="1" applyBorder="1"/>
    <xf numFmtId="0" fontId="39" fillId="0" borderId="0" xfId="0" applyFont="1" applyFill="1"/>
    <xf numFmtId="0" fontId="39" fillId="0" borderId="0" xfId="0" applyFont="1" applyFill="1" applyAlignment="1"/>
    <xf numFmtId="5" fontId="39" fillId="0" borderId="0" xfId="0" applyNumberFormat="1" applyFont="1" applyFill="1"/>
    <xf numFmtId="7" fontId="39" fillId="0" borderId="0" xfId="0" applyNumberFormat="1" applyFont="1" applyFill="1"/>
    <xf numFmtId="0" fontId="31" fillId="0" borderId="57" xfId="45" applyFont="1" applyFill="1" applyBorder="1" applyProtection="1"/>
    <xf numFmtId="0" fontId="31" fillId="0" borderId="58" xfId="45" applyFont="1" applyFill="1" applyBorder="1" applyProtection="1"/>
    <xf numFmtId="0" fontId="31" fillId="0" borderId="59" xfId="45" applyFont="1" applyFill="1" applyBorder="1" applyProtection="1"/>
    <xf numFmtId="5" fontId="0" fillId="0" borderId="0" xfId="1" applyNumberFormat="1" applyFont="1"/>
    <xf numFmtId="0" fontId="35" fillId="0" borderId="49" xfId="0" applyFont="1" applyBorder="1" applyAlignment="1">
      <alignment wrapText="1"/>
    </xf>
    <xf numFmtId="0" fontId="35" fillId="0" borderId="48" xfId="0" applyFont="1" applyBorder="1" applyAlignment="1">
      <alignment wrapText="1"/>
    </xf>
    <xf numFmtId="43" fontId="35" fillId="0" borderId="49" xfId="1" applyFont="1" applyBorder="1" applyAlignment="1">
      <alignment wrapText="1"/>
    </xf>
    <xf numFmtId="43" fontId="35" fillId="0" borderId="49" xfId="1" applyFont="1" applyFill="1" applyBorder="1" applyAlignment="1">
      <alignment wrapText="1"/>
    </xf>
    <xf numFmtId="43" fontId="35" fillId="0" borderId="50" xfId="1" applyFont="1" applyBorder="1" applyAlignment="1">
      <alignment wrapText="1"/>
    </xf>
    <xf numFmtId="0" fontId="24" fillId="0" borderId="0" xfId="0" applyFont="1" applyAlignment="1"/>
    <xf numFmtId="17" fontId="35" fillId="0" borderId="49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5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2" xfId="0" applyFont="1" applyFill="1" applyBorder="1" applyAlignment="1">
      <alignment wrapText="1"/>
    </xf>
    <xf numFmtId="0" fontId="24" fillId="37" borderId="51" xfId="0" applyFont="1" applyFill="1" applyBorder="1" applyAlignment="1">
      <alignment wrapText="1"/>
    </xf>
    <xf numFmtId="43" fontId="24" fillId="37" borderId="52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2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2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2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43" fontId="24" fillId="0" borderId="45" xfId="1" applyFont="1" applyBorder="1" applyAlignment="1">
      <alignment wrapText="1"/>
    </xf>
    <xf numFmtId="43" fontId="24" fillId="0" borderId="45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5" fillId="0" borderId="0" xfId="1" applyFont="1" applyAlignment="1">
      <alignment wrapText="1"/>
    </xf>
    <xf numFmtId="0" fontId="35" fillId="0" borderId="0" xfId="0" applyFont="1" applyAlignment="1">
      <alignment wrapText="1"/>
    </xf>
    <xf numFmtId="43" fontId="35" fillId="0" borderId="21" xfId="1" applyFont="1" applyBorder="1" applyAlignment="1">
      <alignment wrapText="1"/>
    </xf>
    <xf numFmtId="0" fontId="35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0" fontId="31" fillId="0" borderId="0" xfId="45" applyFont="1"/>
    <xf numFmtId="0" fontId="30" fillId="0" borderId="0" xfId="45" applyFont="1" applyProtection="1"/>
    <xf numFmtId="0" fontId="31" fillId="0" borderId="0" xfId="45" applyFont="1" applyProtection="1"/>
    <xf numFmtId="0" fontId="31" fillId="0" borderId="0" xfId="45" applyFont="1" applyAlignment="1">
      <alignment horizontal="center"/>
    </xf>
    <xf numFmtId="0" fontId="30" fillId="0" borderId="24" xfId="45" applyFont="1" applyBorder="1" applyProtection="1"/>
    <xf numFmtId="0" fontId="31" fillId="0" borderId="55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"/>
    </xf>
    <xf numFmtId="0" fontId="30" fillId="0" borderId="12" xfId="45" applyFont="1" applyBorder="1" applyProtection="1"/>
    <xf numFmtId="0" fontId="31" fillId="0" borderId="27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Continuous"/>
    </xf>
    <xf numFmtId="0" fontId="31" fillId="0" borderId="10" xfId="45" applyFont="1" applyBorder="1" applyAlignment="1" applyProtection="1">
      <alignment horizontal="center"/>
    </xf>
    <xf numFmtId="0" fontId="31" fillId="0" borderId="12" xfId="45" applyFont="1" applyBorder="1" applyAlignment="1" applyProtection="1">
      <alignment horizontal="center"/>
    </xf>
    <xf numFmtId="0" fontId="31" fillId="0" borderId="10" xfId="45" applyFont="1" applyBorder="1" applyProtection="1"/>
    <xf numFmtId="0" fontId="31" fillId="0" borderId="0" xfId="45" quotePrefix="1" applyFont="1"/>
    <xf numFmtId="0" fontId="30" fillId="0" borderId="17" xfId="45" applyFont="1" applyBorder="1" applyProtection="1"/>
    <xf numFmtId="0" fontId="31" fillId="0" borderId="13" xfId="45" applyFont="1" applyBorder="1" applyAlignment="1" applyProtection="1">
      <alignment horizontal="center"/>
    </xf>
    <xf numFmtId="0" fontId="31" fillId="0" borderId="13" xfId="45" applyFont="1" applyBorder="1" applyProtection="1"/>
    <xf numFmtId="3" fontId="31" fillId="0" borderId="10" xfId="45" applyNumberFormat="1" applyFont="1" applyFill="1" applyBorder="1" applyProtection="1"/>
    <xf numFmtId="3" fontId="31" fillId="0" borderId="12" xfId="45" applyNumberFormat="1" applyFont="1" applyFill="1" applyBorder="1"/>
    <xf numFmtId="164" fontId="31" fillId="0" borderId="10" xfId="53" applyNumberFormat="1" applyFont="1" applyFill="1" applyBorder="1" applyProtection="1"/>
    <xf numFmtId="164" fontId="31" fillId="0" borderId="10" xfId="45" applyNumberFormat="1" applyFont="1" applyFill="1" applyBorder="1" applyProtection="1"/>
    <xf numFmtId="164" fontId="31" fillId="0" borderId="10" xfId="73" applyNumberFormat="1" applyFont="1" applyFill="1" applyBorder="1" applyProtection="1"/>
    <xf numFmtId="44" fontId="24" fillId="0" borderId="0" xfId="0" applyNumberFormat="1" applyFont="1" applyFill="1"/>
    <xf numFmtId="0" fontId="31" fillId="41" borderId="0" xfId="45" applyFont="1" applyFill="1"/>
    <xf numFmtId="0" fontId="31" fillId="41" borderId="12" xfId="45" applyFont="1" applyFill="1" applyBorder="1" applyProtection="1"/>
    <xf numFmtId="37" fontId="31" fillId="41" borderId="10" xfId="45" applyNumberFormat="1" applyFont="1" applyFill="1" applyBorder="1" applyProtection="1"/>
    <xf numFmtId="3" fontId="31" fillId="41" borderId="10" xfId="45" applyNumberFormat="1" applyFont="1" applyFill="1" applyBorder="1" applyProtection="1"/>
    <xf numFmtId="3" fontId="31" fillId="41" borderId="12" xfId="45" applyNumberFormat="1" applyFont="1" applyFill="1" applyBorder="1"/>
    <xf numFmtId="164" fontId="31" fillId="41" borderId="10" xfId="53" applyNumberFormat="1" applyFont="1" applyFill="1" applyBorder="1" applyProtection="1"/>
    <xf numFmtId="164" fontId="31" fillId="41" borderId="10" xfId="45" applyNumberFormat="1" applyFont="1" applyFill="1" applyBorder="1" applyProtection="1"/>
    <xf numFmtId="164" fontId="31" fillId="41" borderId="10" xfId="73" applyNumberFormat="1" applyFont="1" applyFill="1" applyBorder="1" applyProtection="1"/>
    <xf numFmtId="43" fontId="24" fillId="41" borderId="0" xfId="1" applyFont="1" applyFill="1"/>
    <xf numFmtId="44" fontId="24" fillId="41" borderId="0" xfId="0" applyNumberFormat="1" applyFont="1" applyFill="1"/>
    <xf numFmtId="0" fontId="24" fillId="41" borderId="0" xfId="0" applyFont="1" applyFill="1"/>
    <xf numFmtId="5" fontId="30" fillId="0" borderId="13" xfId="45" applyNumberFormat="1" applyFont="1" applyBorder="1" applyProtection="1"/>
    <xf numFmtId="5" fontId="30" fillId="0" borderId="32" xfId="45" applyNumberFormat="1" applyFont="1" applyBorder="1" applyProtection="1"/>
    <xf numFmtId="37" fontId="30" fillId="0" borderId="30" xfId="45" applyNumberFormat="1" applyFont="1" applyFill="1" applyBorder="1" applyProtection="1"/>
    <xf numFmtId="37" fontId="30" fillId="0" borderId="31" xfId="45" applyNumberFormat="1" applyFont="1" applyFill="1" applyBorder="1" applyProtection="1"/>
    <xf numFmtId="37" fontId="30" fillId="0" borderId="65" xfId="45" applyNumberFormat="1" applyFont="1" applyFill="1" applyBorder="1" applyProtection="1"/>
    <xf numFmtId="37" fontId="30" fillId="0" borderId="11" xfId="45" applyNumberFormat="1" applyFont="1" applyFill="1" applyBorder="1" applyProtection="1"/>
    <xf numFmtId="164" fontId="30" fillId="0" borderId="66" xfId="45" applyNumberFormat="1" applyFont="1" applyFill="1" applyBorder="1" applyProtection="1"/>
    <xf numFmtId="164" fontId="30" fillId="0" borderId="14" xfId="45" applyNumberFormat="1" applyFont="1" applyFill="1" applyBorder="1" applyProtection="1"/>
    <xf numFmtId="5" fontId="30" fillId="0" borderId="14" xfId="45" applyNumberFormat="1" applyFont="1" applyBorder="1" applyProtection="1"/>
    <xf numFmtId="0" fontId="31" fillId="0" borderId="12" xfId="45" applyFont="1" applyBorder="1" applyProtection="1"/>
    <xf numFmtId="37" fontId="31" fillId="0" borderId="10" xfId="45" applyNumberFormat="1" applyFont="1" applyBorder="1" applyProtection="1"/>
    <xf numFmtId="3" fontId="31" fillId="0" borderId="10" xfId="45" applyNumberFormat="1" applyFont="1" applyBorder="1" applyProtection="1"/>
    <xf numFmtId="164" fontId="31" fillId="0" borderId="10" xfId="73" applyNumberFormat="1" applyFont="1" applyBorder="1" applyProtection="1"/>
    <xf numFmtId="0" fontId="30" fillId="0" borderId="29" xfId="45" applyFont="1" applyBorder="1" applyProtection="1"/>
    <xf numFmtId="5" fontId="30" fillId="0" borderId="67" xfId="45" applyNumberFormat="1" applyFont="1" applyBorder="1" applyProtection="1"/>
    <xf numFmtId="37" fontId="30" fillId="0" borderId="67" xfId="45" applyNumberFormat="1" applyFont="1" applyBorder="1" applyProtection="1"/>
    <xf numFmtId="37" fontId="30" fillId="0" borderId="34" xfId="45" applyNumberFormat="1" applyFont="1" applyBorder="1" applyProtection="1"/>
    <xf numFmtId="165" fontId="30" fillId="0" borderId="66" xfId="45" applyNumberFormat="1" applyFont="1" applyBorder="1" applyProtection="1"/>
    <xf numFmtId="37" fontId="30" fillId="0" borderId="14" xfId="45" applyNumberFormat="1" applyFont="1" applyBorder="1" applyProtection="1"/>
    <xf numFmtId="165" fontId="31" fillId="0" borderId="10" xfId="45" applyNumberFormat="1" applyFont="1" applyBorder="1" applyProtection="1"/>
    <xf numFmtId="37" fontId="30" fillId="0" borderId="13" xfId="45" applyNumberFormat="1" applyFont="1" applyBorder="1" applyProtection="1"/>
    <xf numFmtId="164" fontId="30" fillId="0" borderId="13" xfId="45" applyNumberFormat="1" applyFont="1" applyBorder="1" applyProtection="1"/>
    <xf numFmtId="165" fontId="31" fillId="0" borderId="0" xfId="1" applyNumberFormat="1" applyFont="1"/>
    <xf numFmtId="165" fontId="31" fillId="0" borderId="0" xfId="1" applyNumberFormat="1" applyFont="1" applyBorder="1"/>
    <xf numFmtId="8" fontId="35" fillId="34" borderId="23" xfId="1" applyNumberFormat="1" applyFont="1" applyFill="1" applyBorder="1"/>
    <xf numFmtId="5" fontId="39" fillId="42" borderId="11" xfId="52" applyNumberFormat="1" applyFont="1" applyFill="1" applyBorder="1" applyProtection="1"/>
    <xf numFmtId="43" fontId="24" fillId="37" borderId="45" xfId="1" applyFont="1" applyFill="1" applyBorder="1"/>
    <xf numFmtId="0" fontId="39" fillId="38" borderId="11" xfId="52" applyFont="1" applyFill="1" applyBorder="1" applyAlignment="1" applyProtection="1">
      <alignment horizontal="center"/>
    </xf>
    <xf numFmtId="0" fontId="40" fillId="39" borderId="55" xfId="52" applyFont="1" applyFill="1" applyBorder="1" applyAlignment="1" applyProtection="1">
      <alignment horizontal="center"/>
    </xf>
    <xf numFmtId="0" fontId="40" fillId="39" borderId="56" xfId="52" applyFont="1" applyFill="1" applyBorder="1" applyAlignment="1" applyProtection="1">
      <alignment horizontal="center"/>
    </xf>
    <xf numFmtId="0" fontId="31" fillId="0" borderId="55" xfId="45" applyFont="1" applyBorder="1" applyAlignment="1" applyProtection="1">
      <alignment horizontal="center"/>
    </xf>
    <xf numFmtId="0" fontId="31" fillId="0" borderId="56" xfId="45" applyFont="1" applyBorder="1" applyAlignment="1" applyProtection="1">
      <alignment horizontal="center"/>
    </xf>
    <xf numFmtId="0" fontId="31" fillId="0" borderId="60" xfId="45" applyFont="1" applyBorder="1" applyAlignment="1" applyProtection="1">
      <alignment horizontal="center"/>
    </xf>
    <xf numFmtId="0" fontId="31" fillId="0" borderId="25" xfId="45" applyFont="1" applyBorder="1" applyAlignment="1" applyProtection="1">
      <alignment horizontal="center"/>
    </xf>
    <xf numFmtId="0" fontId="31" fillId="0" borderId="26" xfId="45" applyFont="1" applyBorder="1" applyAlignment="1" applyProtection="1">
      <alignment horizontal="center"/>
    </xf>
    <xf numFmtId="0" fontId="31" fillId="0" borderId="61" xfId="45" applyFont="1" applyBorder="1" applyAlignment="1" applyProtection="1">
      <alignment horizontal="center"/>
    </xf>
    <xf numFmtId="0" fontId="31" fillId="0" borderId="0" xfId="45" applyFont="1" applyBorder="1" applyAlignment="1" applyProtection="1">
      <alignment horizontal="center"/>
    </xf>
    <xf numFmtId="0" fontId="31" fillId="0" borderId="58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"/>
    </xf>
    <xf numFmtId="0" fontId="31" fillId="0" borderId="62" xfId="45" applyFont="1" applyBorder="1" applyAlignment="1" applyProtection="1">
      <alignment horizontal="center"/>
    </xf>
    <xf numFmtId="0" fontId="31" fillId="0" borderId="63" xfId="45" applyFont="1" applyBorder="1" applyAlignment="1" applyProtection="1">
      <alignment horizontal="center"/>
    </xf>
    <xf numFmtId="0" fontId="31" fillId="0" borderId="64" xfId="45" applyFont="1" applyBorder="1" applyAlignment="1" applyProtection="1">
      <alignment horizontal="center"/>
    </xf>
    <xf numFmtId="0" fontId="31" fillId="0" borderId="28" xfId="45" applyFont="1" applyBorder="1" applyAlignment="1" applyProtection="1">
      <alignment horizontal="center"/>
    </xf>
    <xf numFmtId="0" fontId="31" fillId="0" borderId="13" xfId="45" applyFont="1" applyBorder="1" applyAlignment="1" applyProtection="1">
      <alignment horizontal="center"/>
    </xf>
  </cellXfs>
  <cellStyles count="7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" xfId="73" builtinId="4"/>
    <cellStyle name="Currency 2" xfId="53" xr:uid="{00000000-0005-0000-0000-000021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A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F000000}"/>
    <cellStyle name="Normal 2 2" xfId="45" xr:uid="{00000000-0005-0000-0000-000030000000}"/>
    <cellStyle name="Normal 2 2 2" xfId="61" xr:uid="{00000000-0005-0000-0000-000031000000}"/>
    <cellStyle name="Normal 2 2 3" xfId="52" xr:uid="{00000000-0005-0000-0000-000032000000}"/>
    <cellStyle name="Normal 2 2 3 2" xfId="60" xr:uid="{00000000-0005-0000-0000-000033000000}"/>
    <cellStyle name="Normal 2 2 4" xfId="70" xr:uid="{00000000-0005-0000-0000-000034000000}"/>
    <cellStyle name="Normal 2 3" xfId="55" xr:uid="{00000000-0005-0000-0000-000035000000}"/>
    <cellStyle name="Normal 2 3 2" xfId="72" xr:uid="{00000000-0005-0000-0000-000036000000}"/>
    <cellStyle name="Normal 2 4" xfId="59" xr:uid="{00000000-0005-0000-0000-000037000000}"/>
    <cellStyle name="Normal 2 5" xfId="63" xr:uid="{00000000-0005-0000-0000-000038000000}"/>
    <cellStyle name="Normal 3" xfId="48" xr:uid="{00000000-0005-0000-0000-000039000000}"/>
    <cellStyle name="Normal 3 2" xfId="56" xr:uid="{00000000-0005-0000-0000-00003A000000}"/>
    <cellStyle name="Normal 3 2 2" xfId="71" xr:uid="{00000000-0005-0000-0000-00003B000000}"/>
    <cellStyle name="Normal 3 3" xfId="62" xr:uid="{00000000-0005-0000-0000-00003C000000}"/>
    <cellStyle name="Normal 3 4" xfId="47" xr:uid="{00000000-0005-0000-0000-00003D000000}"/>
    <cellStyle name="Normal 4" xfId="42" xr:uid="{00000000-0005-0000-0000-00003E000000}"/>
    <cellStyle name="Normal 4 2" xfId="57" xr:uid="{00000000-0005-0000-0000-00003F000000}"/>
    <cellStyle name="Normal 4 3" xfId="69" xr:uid="{00000000-0005-0000-0000-000040000000}"/>
    <cellStyle name="Normal 4 4" xfId="58" xr:uid="{00000000-0005-0000-0000-000041000000}"/>
    <cellStyle name="Normal 5" xfId="64" xr:uid="{00000000-0005-0000-0000-000042000000}"/>
    <cellStyle name="Normal 6" xfId="65" xr:uid="{00000000-0005-0000-0000-000043000000}"/>
    <cellStyle name="Normal 7" xfId="68" xr:uid="{00000000-0005-0000-0000-000044000000}"/>
    <cellStyle name="Note 2" xfId="49" xr:uid="{00000000-0005-0000-0000-000045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IATIONS/IDEA%20Preschool/All%20399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Recon Detail"/>
      <sheetName val="allocation"/>
      <sheetName val="399D Disbursed"/>
      <sheetName val="DB Remaining Balance"/>
    </sheetNames>
    <sheetDataSet>
      <sheetData sheetId="0">
        <row r="1">
          <cell r="B1" t="str">
            <v>AU CODE</v>
          </cell>
          <cell r="C1" t="str">
            <v>ADMINISTRATIVE UNITS</v>
          </cell>
          <cell r="D1" t="str">
            <v>Allocation</v>
          </cell>
          <cell r="E1" t="str">
            <v>Supplental</v>
          </cell>
          <cell r="F1" t="str">
            <v>Total Allocation</v>
          </cell>
          <cell r="G1" t="str">
            <v>Disbursements</v>
          </cell>
          <cell r="H1" t="str">
            <v>Difference</v>
          </cell>
        </row>
        <row r="2">
          <cell r="B2" t="str">
            <v>01010</v>
          </cell>
          <cell r="C2" t="str">
            <v>Adams 1, Mapleton</v>
          </cell>
          <cell r="D2">
            <v>40960</v>
          </cell>
          <cell r="E2">
            <v>0</v>
          </cell>
          <cell r="F2">
            <v>40960</v>
          </cell>
          <cell r="G2">
            <v>40960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131507</v>
          </cell>
          <cell r="E3">
            <v>0</v>
          </cell>
          <cell r="F3">
            <v>131507</v>
          </cell>
          <cell r="G3">
            <v>131507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50567</v>
          </cell>
          <cell r="E4">
            <v>0</v>
          </cell>
          <cell r="F4">
            <v>50567</v>
          </cell>
          <cell r="G4">
            <v>50566.999999999993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34116</v>
          </cell>
          <cell r="E5">
            <v>0</v>
          </cell>
          <cell r="F5">
            <v>34116</v>
          </cell>
          <cell r="G5">
            <v>34116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56267</v>
          </cell>
          <cell r="E6">
            <v>0</v>
          </cell>
          <cell r="F6">
            <v>56267</v>
          </cell>
          <cell r="G6">
            <v>56266.999999999993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32912</v>
          </cell>
          <cell r="E7">
            <v>0</v>
          </cell>
          <cell r="F7">
            <v>32912</v>
          </cell>
          <cell r="G7">
            <v>32912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12815</v>
          </cell>
          <cell r="E8">
            <v>0</v>
          </cell>
          <cell r="F8">
            <v>12815</v>
          </cell>
          <cell r="G8">
            <v>12815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148700</v>
          </cell>
          <cell r="E9">
            <v>0</v>
          </cell>
          <cell r="F9">
            <v>148700</v>
          </cell>
          <cell r="G9">
            <v>148700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65462</v>
          </cell>
          <cell r="E10">
            <v>0</v>
          </cell>
          <cell r="F10">
            <v>65462</v>
          </cell>
          <cell r="G10">
            <v>65462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196418</v>
          </cell>
          <cell r="E11">
            <v>0</v>
          </cell>
          <cell r="F11">
            <v>196418</v>
          </cell>
          <cell r="G11">
            <v>196418</v>
          </cell>
          <cell r="H11">
            <v>0</v>
          </cell>
        </row>
        <row r="12">
          <cell r="B12" t="str">
            <v>07010</v>
          </cell>
          <cell r="C12" t="str">
            <v>Boulder RE1J, Longmont</v>
          </cell>
          <cell r="D12">
            <v>61635</v>
          </cell>
          <cell r="E12">
            <v>0</v>
          </cell>
          <cell r="F12">
            <v>61635</v>
          </cell>
          <cell r="G12">
            <v>61634.999999999993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116393</v>
          </cell>
          <cell r="E13">
            <v>0</v>
          </cell>
          <cell r="F13">
            <v>116393</v>
          </cell>
          <cell r="G13">
            <v>116393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44328</v>
          </cell>
          <cell r="E14">
            <v>0</v>
          </cell>
          <cell r="F14">
            <v>44328</v>
          </cell>
          <cell r="G14">
            <v>44328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383729</v>
          </cell>
          <cell r="E15">
            <v>0</v>
          </cell>
          <cell r="F15">
            <v>383729</v>
          </cell>
          <cell r="G15">
            <v>383729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108769</v>
          </cell>
          <cell r="E16">
            <v>0</v>
          </cell>
          <cell r="F16">
            <v>108769</v>
          </cell>
          <cell r="G16">
            <v>108769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25947</v>
          </cell>
          <cell r="E17">
            <v>0</v>
          </cell>
          <cell r="F17">
            <v>25947</v>
          </cell>
          <cell r="G17">
            <v>25947</v>
          </cell>
          <cell r="H17">
            <v>0</v>
          </cell>
        </row>
        <row r="18">
          <cell r="B18" t="str">
            <v>19205</v>
          </cell>
          <cell r="C18" t="str">
            <v>Elbert, Elizabeth C-1</v>
          </cell>
          <cell r="D18">
            <v>18081</v>
          </cell>
          <cell r="E18">
            <v>0</v>
          </cell>
          <cell r="F18">
            <v>18081</v>
          </cell>
          <cell r="G18">
            <v>18081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85183</v>
          </cell>
          <cell r="E19">
            <v>0</v>
          </cell>
          <cell r="F19">
            <v>85183</v>
          </cell>
          <cell r="G19">
            <v>85183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73518</v>
          </cell>
          <cell r="E20">
            <v>0</v>
          </cell>
          <cell r="F20">
            <v>73518</v>
          </cell>
          <cell r="G20">
            <v>73518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56357</v>
          </cell>
          <cell r="E21">
            <v>0</v>
          </cell>
          <cell r="F21">
            <v>56357</v>
          </cell>
          <cell r="G21">
            <v>56357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150054</v>
          </cell>
          <cell r="E22">
            <v>0</v>
          </cell>
          <cell r="F22">
            <v>150054</v>
          </cell>
          <cell r="G22">
            <v>150054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9314</v>
          </cell>
          <cell r="E23">
            <v>0</v>
          </cell>
          <cell r="F23">
            <v>9314</v>
          </cell>
          <cell r="G23">
            <v>9314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57742</v>
          </cell>
          <cell r="E24">
            <v>0</v>
          </cell>
          <cell r="F24">
            <v>57742</v>
          </cell>
          <cell r="G24">
            <v>57742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16688</v>
          </cell>
          <cell r="E25">
            <v>0</v>
          </cell>
          <cell r="F25">
            <v>16688</v>
          </cell>
          <cell r="G25">
            <v>16688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29560</v>
          </cell>
          <cell r="E26">
            <v>0</v>
          </cell>
          <cell r="F26">
            <v>29560</v>
          </cell>
          <cell r="G26">
            <v>29560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22446</v>
          </cell>
          <cell r="E27">
            <v>0</v>
          </cell>
          <cell r="F27">
            <v>22446</v>
          </cell>
          <cell r="G27">
            <v>22446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44220</v>
          </cell>
          <cell r="E28">
            <v>0</v>
          </cell>
          <cell r="F28">
            <v>44220</v>
          </cell>
          <cell r="G28">
            <v>44220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3646</v>
          </cell>
          <cell r="E29">
            <v>0</v>
          </cell>
          <cell r="F29">
            <v>3646</v>
          </cell>
          <cell r="G29">
            <v>3646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336387</v>
          </cell>
          <cell r="E30">
            <v>0</v>
          </cell>
          <cell r="F30">
            <v>336387</v>
          </cell>
          <cell r="G30">
            <v>336387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22583</v>
          </cell>
          <cell r="E31">
            <v>0</v>
          </cell>
          <cell r="F31">
            <v>22583</v>
          </cell>
          <cell r="G31">
            <v>22583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86297</v>
          </cell>
          <cell r="E32">
            <v>0</v>
          </cell>
          <cell r="F32">
            <v>86297</v>
          </cell>
          <cell r="G32">
            <v>86297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76909</v>
          </cell>
          <cell r="E33">
            <v>0</v>
          </cell>
          <cell r="F33">
            <v>76909</v>
          </cell>
          <cell r="G33">
            <v>76909.000000000015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11791</v>
          </cell>
          <cell r="E34">
            <v>0</v>
          </cell>
          <cell r="F34">
            <v>11791</v>
          </cell>
          <cell r="G34">
            <v>11791</v>
          </cell>
          <cell r="H34">
            <v>0</v>
          </cell>
        </row>
        <row r="35">
          <cell r="B35" t="str">
            <v>38010</v>
          </cell>
          <cell r="C35" t="str">
            <v>Logan RE-1, Sterling</v>
          </cell>
          <cell r="D35">
            <v>34261</v>
          </cell>
          <cell r="E35">
            <v>0</v>
          </cell>
          <cell r="F35">
            <v>34261</v>
          </cell>
          <cell r="G35">
            <v>34261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167992</v>
          </cell>
          <cell r="E36">
            <v>0</v>
          </cell>
          <cell r="F36">
            <v>167992</v>
          </cell>
          <cell r="G36">
            <v>167992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21618</v>
          </cell>
          <cell r="E37">
            <v>0</v>
          </cell>
          <cell r="F37">
            <v>21618</v>
          </cell>
          <cell r="G37">
            <v>21618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30425</v>
          </cell>
          <cell r="E38">
            <v>0</v>
          </cell>
          <cell r="F38">
            <v>30425</v>
          </cell>
          <cell r="G38">
            <v>30425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27148</v>
          </cell>
          <cell r="E39">
            <v>0</v>
          </cell>
          <cell r="F39">
            <v>27148</v>
          </cell>
          <cell r="G39">
            <v>27148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5207</v>
          </cell>
          <cell r="E40">
            <v>0</v>
          </cell>
          <cell r="F40">
            <v>5207</v>
          </cell>
          <cell r="G40">
            <v>0</v>
          </cell>
          <cell r="H40">
            <v>5207</v>
          </cell>
        </row>
        <row r="41">
          <cell r="B41" t="str">
            <v>51010</v>
          </cell>
          <cell r="C41" t="str">
            <v>Pueblo 60, Pueblo (urban)</v>
          </cell>
          <cell r="D41">
            <v>76249</v>
          </cell>
          <cell r="E41">
            <v>0</v>
          </cell>
          <cell r="F41">
            <v>76249</v>
          </cell>
          <cell r="G41">
            <v>76249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17754</v>
          </cell>
          <cell r="E42">
            <v>0</v>
          </cell>
          <cell r="F42">
            <v>17754</v>
          </cell>
          <cell r="G42">
            <v>17754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13186</v>
          </cell>
          <cell r="E43">
            <v>0</v>
          </cell>
          <cell r="F43">
            <v>13186</v>
          </cell>
          <cell r="G43">
            <v>13186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17201</v>
          </cell>
          <cell r="E44">
            <v>0</v>
          </cell>
          <cell r="F44">
            <v>17201</v>
          </cell>
          <cell r="G44">
            <v>17201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14450</v>
          </cell>
          <cell r="E45">
            <v>0</v>
          </cell>
          <cell r="F45">
            <v>14450</v>
          </cell>
          <cell r="G45">
            <v>14450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91008</v>
          </cell>
          <cell r="E46">
            <v>0</v>
          </cell>
          <cell r="F46">
            <v>91008</v>
          </cell>
          <cell r="G46">
            <v>91008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42970</v>
          </cell>
          <cell r="E47">
            <v>0</v>
          </cell>
          <cell r="F47">
            <v>42970</v>
          </cell>
          <cell r="G47">
            <v>42970</v>
          </cell>
          <cell r="H47">
            <v>0</v>
          </cell>
        </row>
        <row r="48">
          <cell r="B48" t="str">
            <v>64053</v>
          </cell>
          <cell r="C48" t="str">
            <v>Mount Evans BOCS, Idaho Springs</v>
          </cell>
          <cell r="D48">
            <v>26948</v>
          </cell>
          <cell r="E48">
            <v>0</v>
          </cell>
          <cell r="F48">
            <v>26948</v>
          </cell>
          <cell r="G48">
            <v>26948</v>
          </cell>
          <cell r="H48">
            <v>0</v>
          </cell>
        </row>
        <row r="49">
          <cell r="B49" t="str">
            <v>64093</v>
          </cell>
          <cell r="C49" t="str">
            <v>Mountain BOCES, Leadville</v>
          </cell>
          <cell r="D49">
            <v>17419</v>
          </cell>
          <cell r="E49">
            <v>0</v>
          </cell>
          <cell r="F49">
            <v>17419</v>
          </cell>
          <cell r="G49">
            <v>17419</v>
          </cell>
          <cell r="H49">
            <v>0</v>
          </cell>
        </row>
        <row r="50">
          <cell r="B50" t="str">
            <v>64103</v>
          </cell>
          <cell r="C50" t="str">
            <v>Northeast Colorado BOCES, Haxtun</v>
          </cell>
          <cell r="D50">
            <v>41119</v>
          </cell>
          <cell r="E50">
            <v>0</v>
          </cell>
          <cell r="F50">
            <v>41119</v>
          </cell>
          <cell r="G50">
            <v>41119</v>
          </cell>
          <cell r="H50">
            <v>0</v>
          </cell>
        </row>
        <row r="51">
          <cell r="B51" t="str">
            <v>64123</v>
          </cell>
          <cell r="C51" t="str">
            <v>Northwest Colorado BOCES, Steamboat Springs</v>
          </cell>
          <cell r="D51">
            <v>31212</v>
          </cell>
          <cell r="E51">
            <v>0</v>
          </cell>
          <cell r="F51">
            <v>31212</v>
          </cell>
          <cell r="G51">
            <v>31212</v>
          </cell>
          <cell r="H51">
            <v>0</v>
          </cell>
        </row>
        <row r="52">
          <cell r="B52" t="str">
            <v>64133</v>
          </cell>
          <cell r="C52" t="str">
            <v>Pikes Peak BOCS, Colorado Springs</v>
          </cell>
          <cell r="D52">
            <v>33168</v>
          </cell>
          <cell r="E52">
            <v>0</v>
          </cell>
          <cell r="F52">
            <v>33168</v>
          </cell>
          <cell r="G52">
            <v>33168</v>
          </cell>
          <cell r="H52">
            <v>0</v>
          </cell>
        </row>
        <row r="53">
          <cell r="B53" t="str">
            <v>64143</v>
          </cell>
          <cell r="C53" t="str">
            <v>San Juan BOCS, Durango</v>
          </cell>
          <cell r="D53">
            <v>31084</v>
          </cell>
          <cell r="E53">
            <v>0</v>
          </cell>
          <cell r="F53">
            <v>31084</v>
          </cell>
          <cell r="G53">
            <v>31084</v>
          </cell>
          <cell r="H53">
            <v>0</v>
          </cell>
        </row>
        <row r="54">
          <cell r="B54" t="str">
            <v>64153</v>
          </cell>
          <cell r="C54" t="str">
            <v>San Luis Valley BOCS, Alamosa</v>
          </cell>
          <cell r="D54">
            <v>36479</v>
          </cell>
          <cell r="E54">
            <v>0</v>
          </cell>
          <cell r="F54">
            <v>36479</v>
          </cell>
          <cell r="G54">
            <v>36478.999999999993</v>
          </cell>
          <cell r="H54">
            <v>0</v>
          </cell>
        </row>
        <row r="55">
          <cell r="B55" t="str">
            <v>64160</v>
          </cell>
          <cell r="C55" t="str">
            <v>Santa Fe Trail BOCES, La Junta</v>
          </cell>
          <cell r="D55">
            <v>24450</v>
          </cell>
          <cell r="E55">
            <v>0</v>
          </cell>
          <cell r="F55">
            <v>24450</v>
          </cell>
          <cell r="G55">
            <v>24450</v>
          </cell>
          <cell r="H55">
            <v>0</v>
          </cell>
        </row>
        <row r="56">
          <cell r="B56" t="str">
            <v>64163</v>
          </cell>
          <cell r="C56" t="str">
            <v>South Central BOCS, Pueblo</v>
          </cell>
          <cell r="D56">
            <v>35721</v>
          </cell>
          <cell r="E56">
            <v>0</v>
          </cell>
          <cell r="F56">
            <v>35721</v>
          </cell>
          <cell r="G56">
            <v>35721</v>
          </cell>
          <cell r="H56">
            <v>0</v>
          </cell>
        </row>
        <row r="57">
          <cell r="B57" t="str">
            <v>64193</v>
          </cell>
          <cell r="C57" t="str">
            <v>Southeastern BOCES, Lamar</v>
          </cell>
          <cell r="D57">
            <v>44618</v>
          </cell>
          <cell r="E57">
            <v>0</v>
          </cell>
          <cell r="F57">
            <v>44618</v>
          </cell>
          <cell r="G57">
            <v>44618</v>
          </cell>
          <cell r="H57">
            <v>0</v>
          </cell>
        </row>
        <row r="58">
          <cell r="B58" t="str">
            <v>64200</v>
          </cell>
          <cell r="C58" t="str">
            <v>Uncompahgre BOCS, Telluride</v>
          </cell>
          <cell r="D58">
            <v>10435</v>
          </cell>
          <cell r="E58">
            <v>0</v>
          </cell>
          <cell r="F58">
            <v>10435</v>
          </cell>
          <cell r="G58">
            <v>10435</v>
          </cell>
          <cell r="H58">
            <v>0</v>
          </cell>
        </row>
        <row r="59">
          <cell r="B59" t="str">
            <v>64203</v>
          </cell>
          <cell r="C59" t="str">
            <v>Centennial BOCES, La Salle</v>
          </cell>
          <cell r="D59">
            <v>38055</v>
          </cell>
          <cell r="E59">
            <v>0</v>
          </cell>
          <cell r="F59">
            <v>38055</v>
          </cell>
          <cell r="G59">
            <v>38055</v>
          </cell>
          <cell r="H59">
            <v>0</v>
          </cell>
        </row>
        <row r="60">
          <cell r="B60" t="str">
            <v>64205</v>
          </cell>
          <cell r="C60" t="str">
            <v>Ute Pass BOCES, Woodland Park</v>
          </cell>
          <cell r="D60">
            <v>23387</v>
          </cell>
          <cell r="E60">
            <v>0</v>
          </cell>
          <cell r="F60">
            <v>23387</v>
          </cell>
          <cell r="G60">
            <v>23387</v>
          </cell>
          <cell r="H60">
            <v>0</v>
          </cell>
        </row>
        <row r="61">
          <cell r="B61" t="str">
            <v>64213</v>
          </cell>
          <cell r="C61" t="str">
            <v>Rio Blanco BOCS, Rangely</v>
          </cell>
          <cell r="D61">
            <v>13740</v>
          </cell>
          <cell r="E61">
            <v>0</v>
          </cell>
          <cell r="F61">
            <v>13740</v>
          </cell>
          <cell r="G61">
            <v>13740</v>
          </cell>
          <cell r="H61">
            <v>0</v>
          </cell>
        </row>
        <row r="62">
          <cell r="B62" t="str">
            <v>64233</v>
          </cell>
          <cell r="C62" t="str">
            <v>Colorado River BOCES</v>
          </cell>
          <cell r="D62">
            <v>38081</v>
          </cell>
          <cell r="E62">
            <v>0</v>
          </cell>
          <cell r="F62">
            <v>38081</v>
          </cell>
          <cell r="G62">
            <v>38081</v>
          </cell>
          <cell r="H62">
            <v>0</v>
          </cell>
        </row>
        <row r="63">
          <cell r="B63" t="str">
            <v>80010</v>
          </cell>
          <cell r="C63" t="str">
            <v>Charter School Institute</v>
          </cell>
          <cell r="D63">
            <v>7339</v>
          </cell>
          <cell r="E63">
            <v>0</v>
          </cell>
          <cell r="F63">
            <v>7339</v>
          </cell>
          <cell r="G63">
            <v>7339</v>
          </cell>
          <cell r="H63">
            <v>0</v>
          </cell>
        </row>
        <row r="64">
          <cell r="B64" t="str">
            <v>66050</v>
          </cell>
          <cell r="C64" t="str">
            <v>Colorado School for the Deaf and the Blind</v>
          </cell>
          <cell r="D64">
            <v>10701</v>
          </cell>
          <cell r="E64">
            <v>0</v>
          </cell>
          <cell r="F64">
            <v>10701</v>
          </cell>
          <cell r="G64">
            <v>10701</v>
          </cell>
          <cell r="H64">
            <v>0</v>
          </cell>
        </row>
        <row r="66">
          <cell r="D66">
            <v>3634726</v>
          </cell>
          <cell r="E66">
            <v>0</v>
          </cell>
          <cell r="F66">
            <v>3634726</v>
          </cell>
          <cell r="G66">
            <v>3629519</v>
          </cell>
          <cell r="H66">
            <v>5207</v>
          </cell>
        </row>
        <row r="67">
          <cell r="D67" t="str">
            <v>GBL Per CORE 9/31/21</v>
          </cell>
          <cell r="H67">
            <v>5207</v>
          </cell>
        </row>
        <row r="68">
          <cell r="H68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zoomScaleNormal="100" workbookViewId="0">
      <pane xSplit="3" ySplit="1" topLeftCell="D38" activePane="bottomRight" state="frozen"/>
      <selection pane="topRight" activeCell="D1" sqref="D1"/>
      <selection pane="bottomLeft" activeCell="A2" sqref="A2"/>
      <selection pane="bottomRight" activeCell="G72" sqref="G72"/>
    </sheetView>
  </sheetViews>
  <sheetFormatPr defaultColWidth="0" defaultRowHeight="13.8" zeroHeight="1" x14ac:dyDescent="0.3"/>
  <cols>
    <col min="1" max="1" width="14.5546875" style="1" bestFit="1" customWidth="1"/>
    <col min="2" max="2" width="10" style="1" bestFit="1" customWidth="1"/>
    <col min="3" max="3" width="38.5546875" style="1" bestFit="1" customWidth="1"/>
    <col min="4" max="4" width="16.5546875" style="22" bestFit="1" customWidth="1"/>
    <col min="5" max="5" width="20.44140625" style="22" bestFit="1" customWidth="1"/>
    <col min="6" max="6" width="23.33203125" style="22" bestFit="1" customWidth="1"/>
    <col min="7" max="7" width="19.33203125" style="22" bestFit="1" customWidth="1"/>
    <col min="8" max="8" width="21.88671875" style="22" bestFit="1" customWidth="1"/>
    <col min="9" max="9" width="20.33203125" style="35" bestFit="1" customWidth="1"/>
    <col min="10" max="10" width="20.109375" style="22" bestFit="1" customWidth="1"/>
    <col min="11" max="11" width="12.44140625" style="1" bestFit="1" customWidth="1"/>
    <col min="12" max="12" width="18.88671875" style="22" bestFit="1" customWidth="1"/>
    <col min="13" max="13" width="12" style="22" bestFit="1" customWidth="1"/>
    <col min="14" max="14" width="12.33203125" style="1" bestFit="1" customWidth="1"/>
    <col min="15" max="18" width="0" style="1" hidden="1" customWidth="1"/>
    <col min="19" max="16384" width="9.109375" style="1" hidden="1"/>
  </cols>
  <sheetData>
    <row r="1" spans="1:14" s="145" customFormat="1" ht="28.2" thickBot="1" x14ac:dyDescent="0.35">
      <c r="A1" s="140" t="s">
        <v>3274</v>
      </c>
      <c r="B1" s="141" t="s">
        <v>185</v>
      </c>
      <c r="C1" s="140" t="s">
        <v>3040</v>
      </c>
      <c r="D1" s="142" t="s">
        <v>3476</v>
      </c>
      <c r="E1" s="142" t="s">
        <v>3480</v>
      </c>
      <c r="F1" s="142" t="s">
        <v>3481</v>
      </c>
      <c r="G1" s="142" t="s">
        <v>3273</v>
      </c>
      <c r="H1" s="142" t="s">
        <v>3478</v>
      </c>
      <c r="I1" s="143" t="s">
        <v>3479</v>
      </c>
      <c r="J1" s="142" t="s">
        <v>3502</v>
      </c>
      <c r="K1" s="142" t="s">
        <v>187</v>
      </c>
      <c r="L1" s="142" t="s">
        <v>3336</v>
      </c>
      <c r="M1" s="142" t="s">
        <v>188</v>
      </c>
      <c r="N1" s="144" t="s">
        <v>189</v>
      </c>
    </row>
    <row r="2" spans="1:14" s="91" customFormat="1" x14ac:dyDescent="0.3">
      <c r="A2" s="87" t="s">
        <v>32</v>
      </c>
      <c r="B2" s="86" t="s">
        <v>66</v>
      </c>
      <c r="C2" s="87" t="s">
        <v>67</v>
      </c>
      <c r="D2" s="88">
        <f>VLOOKUP(B2,'19-20 Allocation'!A:C,3,FALSE)</f>
        <v>41814</v>
      </c>
      <c r="E2" s="88">
        <v>0</v>
      </c>
      <c r="F2" s="88">
        <f>D2-E2</f>
        <v>41814</v>
      </c>
      <c r="G2" s="88">
        <f>-SUMIF('All 390D Disbursements'!A:A,Recon!A:A,'All 390D Disbursements'!G:G)</f>
        <v>-41814.000000000007</v>
      </c>
      <c r="H2" s="88">
        <f t="shared" ref="H2:H33" si="0">D2+G2</f>
        <v>0</v>
      </c>
      <c r="I2" s="88">
        <f>F2+G2</f>
        <v>0</v>
      </c>
      <c r="J2" s="88">
        <f>SUMIF('DB Remaining Balances'!C:C,Recon!B2,'DB Remaining Balances'!G:G)</f>
        <v>0</v>
      </c>
      <c r="K2" s="89">
        <f>I2-J2+M2</f>
        <v>0</v>
      </c>
      <c r="L2" s="94">
        <f>IF(G2&lt;0,(VLOOKUP(B2,[1]Recon!$B:$H,7,FALSE)),"Prior Year Still Open")</f>
        <v>0</v>
      </c>
      <c r="M2" s="88"/>
      <c r="N2" s="90"/>
    </row>
    <row r="3" spans="1:14" x14ac:dyDescent="0.3">
      <c r="A3" s="60" t="s">
        <v>6</v>
      </c>
      <c r="B3" s="78" t="s">
        <v>68</v>
      </c>
      <c r="C3" s="60" t="s">
        <v>69</v>
      </c>
      <c r="D3" s="59">
        <f>VLOOKUP(B3,'19-20 Allocation'!A:C,3,FALSE)</f>
        <v>135110</v>
      </c>
      <c r="E3" s="59">
        <v>0</v>
      </c>
      <c r="F3" s="59">
        <f t="shared" ref="F3:F66" si="1">D3-E3</f>
        <v>135110</v>
      </c>
      <c r="G3" s="59">
        <f>-SUMIF('All 390D Disbursements'!A:A,Recon!A:A,'All 390D Disbursements'!G:G)</f>
        <v>-135109.99999999997</v>
      </c>
      <c r="H3" s="59">
        <f t="shared" si="0"/>
        <v>0</v>
      </c>
      <c r="I3" s="68">
        <f t="shared" ref="I3:I66" si="2">F3+G3</f>
        <v>0</v>
      </c>
      <c r="J3" s="59">
        <f>SUMIF('DB Remaining Balances'!C:C,Recon!B3,'DB Remaining Balances'!G:G)</f>
        <v>0</v>
      </c>
      <c r="K3" s="69">
        <f t="shared" ref="K3:K68" si="3">I3-J3+M3</f>
        <v>0</v>
      </c>
      <c r="L3" s="94">
        <f>IF(G3&lt;0,(VLOOKUP(B3,[1]Recon!$B:$H,7,FALSE)),"Prior Year Still Open")</f>
        <v>0</v>
      </c>
      <c r="M3" s="59"/>
      <c r="N3" s="79"/>
    </row>
    <row r="4" spans="1:14" s="91" customFormat="1" x14ac:dyDescent="0.3">
      <c r="A4" s="93" t="s">
        <v>8</v>
      </c>
      <c r="B4" s="92" t="s">
        <v>70</v>
      </c>
      <c r="C4" s="93" t="s">
        <v>71</v>
      </c>
      <c r="D4" s="94">
        <f>VLOOKUP(B4,'19-20 Allocation'!A:C,3,FALSE)</f>
        <v>51266</v>
      </c>
      <c r="E4" s="94">
        <v>0</v>
      </c>
      <c r="F4" s="94">
        <f t="shared" si="1"/>
        <v>51266</v>
      </c>
      <c r="G4" s="94">
        <f>-SUMIF('All 390D Disbursements'!A:A,Recon!A:A,'All 390D Disbursements'!G:G)</f>
        <v>-51266</v>
      </c>
      <c r="H4" s="94">
        <f t="shared" si="0"/>
        <v>0</v>
      </c>
      <c r="I4" s="94">
        <f t="shared" si="2"/>
        <v>0</v>
      </c>
      <c r="J4" s="94">
        <f>SUMIF('DB Remaining Balances'!C:C,Recon!B4,'DB Remaining Balances'!G:G)</f>
        <v>0</v>
      </c>
      <c r="K4" s="95">
        <f t="shared" si="3"/>
        <v>0</v>
      </c>
      <c r="L4" s="94">
        <f>IF(G4&lt;0,(VLOOKUP(B4,[1]Recon!$B:$H,7,FALSE)),"Prior Year Still Open")</f>
        <v>0</v>
      </c>
      <c r="M4" s="94"/>
      <c r="N4" s="96"/>
    </row>
    <row r="5" spans="1:14" x14ac:dyDescent="0.3">
      <c r="A5" s="60" t="s">
        <v>10</v>
      </c>
      <c r="B5" s="78" t="s">
        <v>72</v>
      </c>
      <c r="C5" s="60" t="s">
        <v>73</v>
      </c>
      <c r="D5" s="59">
        <f>VLOOKUP(B5,'19-20 Allocation'!A:C,3,FALSE)</f>
        <v>35939</v>
      </c>
      <c r="E5" s="59">
        <v>0</v>
      </c>
      <c r="F5" s="59">
        <f t="shared" si="1"/>
        <v>35939</v>
      </c>
      <c r="G5" s="59">
        <f>-SUMIF('All 390D Disbursements'!A:A,Recon!A:A,'All 390D Disbursements'!G:G)</f>
        <v>-35938.999999999993</v>
      </c>
      <c r="H5" s="59">
        <f t="shared" si="0"/>
        <v>0</v>
      </c>
      <c r="I5" s="68">
        <f t="shared" si="2"/>
        <v>0</v>
      </c>
      <c r="J5" s="59">
        <f>SUMIF('DB Remaining Balances'!C:C,Recon!B5,'DB Remaining Balances'!G:G)</f>
        <v>0</v>
      </c>
      <c r="K5" s="69">
        <f t="shared" si="3"/>
        <v>0</v>
      </c>
      <c r="L5" s="94">
        <f>IF(G5&lt;0,(VLOOKUP(B5,[1]Recon!$B:$H,7,FALSE)),"Prior Year Still Open")</f>
        <v>0</v>
      </c>
      <c r="M5" s="59"/>
      <c r="N5" s="79"/>
    </row>
    <row r="6" spans="1:14" s="91" customFormat="1" x14ac:dyDescent="0.3">
      <c r="A6" s="93" t="s">
        <v>57</v>
      </c>
      <c r="B6" s="92" t="s">
        <v>74</v>
      </c>
      <c r="C6" s="93" t="s">
        <v>75</v>
      </c>
      <c r="D6" s="94">
        <f>VLOOKUP(B6,'19-20 Allocation'!A:C,3,FALSE)</f>
        <v>57203</v>
      </c>
      <c r="E6" s="94">
        <v>0</v>
      </c>
      <c r="F6" s="94">
        <f t="shared" si="1"/>
        <v>57203</v>
      </c>
      <c r="G6" s="94">
        <f>-SUMIF('All 390D Disbursements'!A:A,Recon!A:A,'All 390D Disbursements'!G:G)</f>
        <v>-57203</v>
      </c>
      <c r="H6" s="94">
        <f t="shared" si="0"/>
        <v>0</v>
      </c>
      <c r="I6" s="94">
        <f t="shared" si="2"/>
        <v>0</v>
      </c>
      <c r="J6" s="94">
        <f>SUMIF('DB Remaining Balances'!C:C,Recon!B6,'DB Remaining Balances'!G:G)</f>
        <v>0</v>
      </c>
      <c r="K6" s="95">
        <f>I6-J6+M6</f>
        <v>0</v>
      </c>
      <c r="L6" s="94">
        <f>IF(G6&lt;0,(VLOOKUP(B6,[1]Recon!$B:$H,7,FALSE)),"Prior Year Still Open")</f>
        <v>0</v>
      </c>
      <c r="M6" s="94"/>
      <c r="N6" s="97"/>
    </row>
    <row r="7" spans="1:14" x14ac:dyDescent="0.3">
      <c r="A7" s="60" t="s">
        <v>21</v>
      </c>
      <c r="B7" s="78" t="s">
        <v>76</v>
      </c>
      <c r="C7" s="60" t="s">
        <v>77</v>
      </c>
      <c r="D7" s="59">
        <f>VLOOKUP(B7,'19-20 Allocation'!A:C,3,FALSE)</f>
        <v>33177</v>
      </c>
      <c r="E7" s="59">
        <v>0</v>
      </c>
      <c r="F7" s="59">
        <f t="shared" si="1"/>
        <v>33177</v>
      </c>
      <c r="G7" s="59">
        <f>-SUMIF('All 390D Disbursements'!A:A,Recon!A:A,'All 390D Disbursements'!G:G)</f>
        <v>-33177</v>
      </c>
      <c r="H7" s="59">
        <f t="shared" si="0"/>
        <v>0</v>
      </c>
      <c r="I7" s="68">
        <f t="shared" si="2"/>
        <v>0</v>
      </c>
      <c r="J7" s="59">
        <f>SUMIF('DB Remaining Balances'!C:C,Recon!B7,'DB Remaining Balances'!G:G)</f>
        <v>0</v>
      </c>
      <c r="K7" s="69">
        <f t="shared" si="3"/>
        <v>0</v>
      </c>
      <c r="L7" s="94">
        <f>IF(G7&lt;0,(VLOOKUP(B7,[1]Recon!$B:$H,7,FALSE)),"Prior Year Still Open")</f>
        <v>0</v>
      </c>
      <c r="M7" s="59"/>
      <c r="N7" s="79"/>
    </row>
    <row r="8" spans="1:14" s="91" customFormat="1" x14ac:dyDescent="0.3">
      <c r="A8" s="93" t="s">
        <v>49</v>
      </c>
      <c r="B8" s="92" t="s">
        <v>78</v>
      </c>
      <c r="C8" s="93" t="s">
        <v>79</v>
      </c>
      <c r="D8" s="94">
        <f>VLOOKUP(B8,'19-20 Allocation'!A:C,3,FALSE)</f>
        <v>12963</v>
      </c>
      <c r="E8" s="94">
        <v>0</v>
      </c>
      <c r="F8" s="94">
        <f t="shared" si="1"/>
        <v>12963</v>
      </c>
      <c r="G8" s="94">
        <f>-SUMIF('All 390D Disbursements'!A:A,Recon!A:A,'All 390D Disbursements'!G:G)</f>
        <v>-12963.000000000002</v>
      </c>
      <c r="H8" s="94">
        <f t="shared" si="0"/>
        <v>0</v>
      </c>
      <c r="I8" s="94">
        <f t="shared" si="2"/>
        <v>0</v>
      </c>
      <c r="J8" s="94">
        <f>SUMIF('DB Remaining Balances'!C:C,Recon!B8,'DB Remaining Balances'!G:G)</f>
        <v>0</v>
      </c>
      <c r="K8" s="95">
        <f t="shared" si="3"/>
        <v>0</v>
      </c>
      <c r="L8" s="94">
        <f>IF(G8&lt;0,(VLOOKUP(B8,[1]Recon!$B:$H,7,FALSE)),"Prior Year Still Open")</f>
        <v>0</v>
      </c>
      <c r="M8" s="94"/>
      <c r="N8" s="96"/>
    </row>
    <row r="9" spans="1:14" x14ac:dyDescent="0.3">
      <c r="A9" s="60" t="s">
        <v>13</v>
      </c>
      <c r="B9" s="78" t="s">
        <v>80</v>
      </c>
      <c r="C9" s="60" t="s">
        <v>81</v>
      </c>
      <c r="D9" s="59">
        <f>VLOOKUP(B9,'19-20 Allocation'!A:C,3,FALSE)</f>
        <v>154028</v>
      </c>
      <c r="E9" s="59">
        <v>0</v>
      </c>
      <c r="F9" s="59">
        <f t="shared" si="1"/>
        <v>154028</v>
      </c>
      <c r="G9" s="59">
        <f>-SUMIF('All 390D Disbursements'!A:A,Recon!A:A,'All 390D Disbursements'!G:G)</f>
        <v>-154028.00000000003</v>
      </c>
      <c r="H9" s="59">
        <f t="shared" si="0"/>
        <v>0</v>
      </c>
      <c r="I9" s="68">
        <f t="shared" si="2"/>
        <v>0</v>
      </c>
      <c r="J9" s="59">
        <f>SUMIF('DB Remaining Balances'!C:C,Recon!B9,'DB Remaining Balances'!G:G)</f>
        <v>0</v>
      </c>
      <c r="K9" s="69">
        <f t="shared" si="3"/>
        <v>0</v>
      </c>
      <c r="L9" s="94">
        <f>IF(G9&lt;0,(VLOOKUP(B9,[1]Recon!$B:$H,7,FALSE)),"Prior Year Still Open")</f>
        <v>0</v>
      </c>
      <c r="M9" s="59"/>
      <c r="N9" s="79"/>
    </row>
    <row r="10" spans="1:14" s="91" customFormat="1" x14ac:dyDescent="0.3">
      <c r="A10" s="93" t="s">
        <v>31</v>
      </c>
      <c r="B10" s="92" t="s">
        <v>82</v>
      </c>
      <c r="C10" s="93" t="s">
        <v>83</v>
      </c>
      <c r="D10" s="94">
        <f>VLOOKUP(B10,'19-20 Allocation'!A:C,3,FALSE)</f>
        <v>66808</v>
      </c>
      <c r="E10" s="94">
        <v>0</v>
      </c>
      <c r="F10" s="94">
        <f t="shared" si="1"/>
        <v>66808</v>
      </c>
      <c r="G10" s="94">
        <f>-SUMIF('All 390D Disbursements'!A:A,Recon!A:A,'All 390D Disbursements'!G:G)</f>
        <v>-66808</v>
      </c>
      <c r="H10" s="94">
        <f t="shared" si="0"/>
        <v>0</v>
      </c>
      <c r="I10" s="94">
        <f t="shared" si="2"/>
        <v>0</v>
      </c>
      <c r="J10" s="94">
        <f>SUMIF('DB Remaining Balances'!C:C,Recon!B10,'DB Remaining Balances'!G:G)</f>
        <v>0</v>
      </c>
      <c r="K10" s="95">
        <f t="shared" si="3"/>
        <v>0</v>
      </c>
      <c r="L10" s="94">
        <f>IF(G10&lt;0,(VLOOKUP(B10,[1]Recon!$B:$H,7,FALSE)),"Prior Year Still Open")</f>
        <v>0</v>
      </c>
      <c r="M10" s="94"/>
      <c r="N10" s="96"/>
    </row>
    <row r="11" spans="1:14" x14ac:dyDescent="0.3">
      <c r="A11" s="60" t="s">
        <v>7</v>
      </c>
      <c r="B11" s="78" t="s">
        <v>84</v>
      </c>
      <c r="C11" s="60" t="s">
        <v>85</v>
      </c>
      <c r="D11" s="59">
        <f>VLOOKUP(B11,'19-20 Allocation'!A:C,3,FALSE)</f>
        <v>200452</v>
      </c>
      <c r="E11" s="59">
        <v>0</v>
      </c>
      <c r="F11" s="59">
        <f t="shared" si="1"/>
        <v>200452</v>
      </c>
      <c r="G11" s="59">
        <f>-SUMIF('All 390D Disbursements'!A:A,Recon!A:A,'All 390D Disbursements'!G:G)</f>
        <v>-200452.03</v>
      </c>
      <c r="H11" s="59">
        <f t="shared" si="0"/>
        <v>-2.9999999998835847E-2</v>
      </c>
      <c r="I11" s="68">
        <f t="shared" si="2"/>
        <v>-2.9999999998835847E-2</v>
      </c>
      <c r="J11" s="59">
        <f>SUMIF('DB Remaining Balances'!C:C,Recon!B11,'DB Remaining Balances'!G:G)</f>
        <v>0</v>
      </c>
      <c r="K11" s="69">
        <f t="shared" si="3"/>
        <v>-2.9999999998835847E-2</v>
      </c>
      <c r="L11" s="94">
        <f>IF(G11&lt;0,(VLOOKUP(B11,[1]Recon!$B:$H,7,FALSE)),"Prior Year Still Open")</f>
        <v>0</v>
      </c>
      <c r="M11" s="59"/>
      <c r="N11" s="80"/>
    </row>
    <row r="12" spans="1:14" s="91" customFormat="1" x14ac:dyDescent="0.3">
      <c r="A12" s="93" t="s">
        <v>45</v>
      </c>
      <c r="B12" s="92" t="s">
        <v>86</v>
      </c>
      <c r="C12" s="93" t="s">
        <v>87</v>
      </c>
      <c r="D12" s="94">
        <f>VLOOKUP(B12,'19-20 Allocation'!A:C,3,FALSE)</f>
        <v>64468</v>
      </c>
      <c r="E12" s="94">
        <v>0</v>
      </c>
      <c r="F12" s="94">
        <f t="shared" si="1"/>
        <v>64468</v>
      </c>
      <c r="G12" s="94">
        <f>-SUMIF('All 390D Disbursements'!A:A,Recon!A:A,'All 390D Disbursements'!G:G)</f>
        <v>-64468</v>
      </c>
      <c r="H12" s="94">
        <f t="shared" si="0"/>
        <v>0</v>
      </c>
      <c r="I12" s="94">
        <f t="shared" si="2"/>
        <v>0</v>
      </c>
      <c r="J12" s="94">
        <f>SUMIF('DB Remaining Balances'!C:C,Recon!B12,'DB Remaining Balances'!G:G)</f>
        <v>0</v>
      </c>
      <c r="K12" s="95">
        <f t="shared" si="3"/>
        <v>0</v>
      </c>
      <c r="L12" s="94">
        <f>IF(G12&lt;0,(VLOOKUP(B12,[1]Recon!$B:$H,7,FALSE)),"Prior Year Still Open")</f>
        <v>0</v>
      </c>
      <c r="M12" s="94"/>
      <c r="N12" s="96"/>
    </row>
    <row r="13" spans="1:14" x14ac:dyDescent="0.3">
      <c r="A13" s="60" t="s">
        <v>9</v>
      </c>
      <c r="B13" s="78" t="s">
        <v>88</v>
      </c>
      <c r="C13" s="60" t="s">
        <v>89</v>
      </c>
      <c r="D13" s="59">
        <f>VLOOKUP(B13,'19-20 Allocation'!A:C,3,FALSE)</f>
        <v>119168</v>
      </c>
      <c r="E13" s="59">
        <v>0</v>
      </c>
      <c r="F13" s="59">
        <f t="shared" si="1"/>
        <v>119168</v>
      </c>
      <c r="G13" s="59">
        <f>-SUMIF('All 390D Disbursements'!A:A,Recon!A:A,'All 390D Disbursements'!G:G)</f>
        <v>-119167.99999999999</v>
      </c>
      <c r="H13" s="59">
        <f t="shared" si="0"/>
        <v>0</v>
      </c>
      <c r="I13" s="68">
        <f t="shared" si="2"/>
        <v>0</v>
      </c>
      <c r="J13" s="59">
        <f>SUMIF('DB Remaining Balances'!C:C,Recon!B13,'DB Remaining Balances'!G:G)</f>
        <v>0</v>
      </c>
      <c r="K13" s="69">
        <f t="shared" si="3"/>
        <v>0</v>
      </c>
      <c r="L13" s="94">
        <f>IF(G13&lt;0,(VLOOKUP(B13,[1]Recon!$B:$H,7,FALSE)),"Prior Year Still Open")</f>
        <v>0</v>
      </c>
      <c r="M13" s="59"/>
      <c r="N13" s="79"/>
    </row>
    <row r="14" spans="1:14" s="91" customFormat="1" x14ac:dyDescent="0.3">
      <c r="A14" s="93" t="s">
        <v>16</v>
      </c>
      <c r="B14" s="92" t="s">
        <v>90</v>
      </c>
      <c r="C14" s="93" t="s">
        <v>91</v>
      </c>
      <c r="D14" s="94">
        <f>VLOOKUP(B14,'19-20 Allocation'!A:C,3,FALSE)</f>
        <v>44779</v>
      </c>
      <c r="E14" s="94">
        <v>0</v>
      </c>
      <c r="F14" s="94">
        <f t="shared" si="1"/>
        <v>44779</v>
      </c>
      <c r="G14" s="94">
        <f>-SUMIF('All 390D Disbursements'!A:A,Recon!A:A,'All 390D Disbursements'!G:G)</f>
        <v>-44778.999999999993</v>
      </c>
      <c r="H14" s="94">
        <f t="shared" si="0"/>
        <v>0</v>
      </c>
      <c r="I14" s="94">
        <f t="shared" si="2"/>
        <v>0</v>
      </c>
      <c r="J14" s="94">
        <f>SUMIF('DB Remaining Balances'!C:C,Recon!B14,'DB Remaining Balances'!G:G)</f>
        <v>0</v>
      </c>
      <c r="K14" s="95">
        <f t="shared" si="3"/>
        <v>0</v>
      </c>
      <c r="L14" s="94">
        <f>IF(G14&lt;0,(VLOOKUP(B14,[1]Recon!$B:$H,7,FALSE)),"Prior Year Still Open")</f>
        <v>0</v>
      </c>
      <c r="M14" s="94"/>
      <c r="N14" s="96"/>
    </row>
    <row r="15" spans="1:14" x14ac:dyDescent="0.3">
      <c r="A15" s="60" t="s">
        <v>17</v>
      </c>
      <c r="B15" s="78" t="s">
        <v>92</v>
      </c>
      <c r="C15" s="60" t="s">
        <v>93</v>
      </c>
      <c r="D15" s="59">
        <f>VLOOKUP(B15,'19-20 Allocation'!A:C,3,FALSE)</f>
        <v>393663</v>
      </c>
      <c r="E15" s="59">
        <v>0</v>
      </c>
      <c r="F15" s="59">
        <f t="shared" si="1"/>
        <v>393663</v>
      </c>
      <c r="G15" s="59">
        <f>-SUMIF('All 390D Disbursements'!A:A,Recon!A:A,'All 390D Disbursements'!G:G)</f>
        <v>-393663</v>
      </c>
      <c r="H15" s="59">
        <f t="shared" si="0"/>
        <v>0</v>
      </c>
      <c r="I15" s="68">
        <f t="shared" si="2"/>
        <v>0</v>
      </c>
      <c r="J15" s="59">
        <f>SUMIF('DB Remaining Balances'!C:C,Recon!B15,'DB Remaining Balances'!G:G)</f>
        <v>0</v>
      </c>
      <c r="K15" s="69">
        <f t="shared" si="3"/>
        <v>0</v>
      </c>
      <c r="L15" s="94">
        <f>IF(G15&lt;0,(VLOOKUP(B15,[1]Recon!$B:$H,7,FALSE)),"Prior Year Still Open")</f>
        <v>0</v>
      </c>
      <c r="M15" s="59"/>
      <c r="N15" s="79"/>
    </row>
    <row r="16" spans="1:14" s="91" customFormat="1" x14ac:dyDescent="0.3">
      <c r="A16" s="93" t="s">
        <v>18</v>
      </c>
      <c r="B16" s="92" t="s">
        <v>95</v>
      </c>
      <c r="C16" s="93" t="s">
        <v>96</v>
      </c>
      <c r="D16" s="94">
        <f>VLOOKUP(B16,'19-20 Allocation'!A:C,3,FALSE)</f>
        <v>114512</v>
      </c>
      <c r="E16" s="94">
        <v>0</v>
      </c>
      <c r="F16" s="94">
        <f t="shared" si="1"/>
        <v>114512</v>
      </c>
      <c r="G16" s="94">
        <f>-SUMIF('All 390D Disbursements'!A:A,Recon!A:A,'All 390D Disbursements'!G:G)</f>
        <v>-114512</v>
      </c>
      <c r="H16" s="94">
        <f t="shared" si="0"/>
        <v>0</v>
      </c>
      <c r="I16" s="94">
        <f t="shared" si="2"/>
        <v>0</v>
      </c>
      <c r="J16" s="94">
        <f>SUMIF('DB Remaining Balances'!C:C,Recon!B16,'DB Remaining Balances'!G:G)</f>
        <v>0</v>
      </c>
      <c r="K16" s="95">
        <f t="shared" si="3"/>
        <v>0</v>
      </c>
      <c r="L16" s="94">
        <f>IF(G16&lt;0,(VLOOKUP(B16,[1]Recon!$B:$H,7,FALSE)),"Prior Year Still Open")</f>
        <v>0</v>
      </c>
      <c r="M16" s="94"/>
      <c r="N16" s="96"/>
    </row>
    <row r="17" spans="1:14" x14ac:dyDescent="0.3">
      <c r="A17" s="60" t="s">
        <v>19</v>
      </c>
      <c r="B17" s="81" t="s">
        <v>1061</v>
      </c>
      <c r="C17" s="60" t="s">
        <v>94</v>
      </c>
      <c r="D17" s="59">
        <f>VLOOKUP(B17,'19-20 Allocation'!A:C,3,FALSE)</f>
        <v>26478</v>
      </c>
      <c r="E17" s="59">
        <v>0</v>
      </c>
      <c r="F17" s="59">
        <f t="shared" si="1"/>
        <v>26478</v>
      </c>
      <c r="G17" s="59">
        <f>-SUMIF('All 390D Disbursements'!A:A,Recon!A:A,'All 390D Disbursements'!G:G)</f>
        <v>-26478</v>
      </c>
      <c r="H17" s="59">
        <f t="shared" si="0"/>
        <v>0</v>
      </c>
      <c r="I17" s="68">
        <f t="shared" si="2"/>
        <v>0</v>
      </c>
      <c r="J17" s="59">
        <f>SUMIF('DB Remaining Balances'!C:C,Recon!B17,'DB Remaining Balances'!G:G)</f>
        <v>0</v>
      </c>
      <c r="K17" s="69">
        <f t="shared" si="3"/>
        <v>0</v>
      </c>
      <c r="L17" s="94">
        <f>IF(G17&lt;0,(VLOOKUP(B17,[1]Recon!$B:$H,7,FALSE)),"Prior Year Still Open")</f>
        <v>0</v>
      </c>
      <c r="M17" s="59"/>
      <c r="N17" s="79"/>
    </row>
    <row r="18" spans="1:14" s="91" customFormat="1" x14ac:dyDescent="0.3">
      <c r="A18" s="99" t="s">
        <v>591</v>
      </c>
      <c r="B18" s="98" t="s">
        <v>1065</v>
      </c>
      <c r="C18" s="93" t="s">
        <v>3255</v>
      </c>
      <c r="D18" s="94">
        <f>VLOOKUP(B18,'19-20 Allocation'!A:C,3,FALSE)</f>
        <v>18276</v>
      </c>
      <c r="E18" s="94">
        <v>0</v>
      </c>
      <c r="F18" s="94">
        <f t="shared" si="1"/>
        <v>18276</v>
      </c>
      <c r="G18" s="94">
        <f>-SUMIF('All 390D Disbursements'!A:A,Recon!A:A,'All 390D Disbursements'!G:G)</f>
        <v>-18276</v>
      </c>
      <c r="H18" s="94">
        <f t="shared" si="0"/>
        <v>0</v>
      </c>
      <c r="I18" s="94">
        <f t="shared" si="2"/>
        <v>0</v>
      </c>
      <c r="J18" s="94">
        <f>SUMIF('DB Remaining Balances'!C:C,Recon!B18,'DB Remaining Balances'!G:G)</f>
        <v>0</v>
      </c>
      <c r="K18" s="95">
        <f t="shared" si="3"/>
        <v>0</v>
      </c>
      <c r="L18" s="94">
        <f>IF(G18&lt;0,(VLOOKUP(B18,[1]Recon!$B:$H,7,FALSE)),"Prior Year Still Open")</f>
        <v>0</v>
      </c>
      <c r="M18" s="94"/>
      <c r="N18" s="96"/>
    </row>
    <row r="19" spans="1:14" x14ac:dyDescent="0.3">
      <c r="A19" s="60" t="s">
        <v>27</v>
      </c>
      <c r="B19" s="78" t="s">
        <v>97</v>
      </c>
      <c r="C19" s="60" t="s">
        <v>98</v>
      </c>
      <c r="D19" s="59">
        <f>VLOOKUP(B19,'19-20 Allocation'!A:C,3,FALSE)</f>
        <v>86444</v>
      </c>
      <c r="E19" s="59">
        <v>0</v>
      </c>
      <c r="F19" s="59">
        <f t="shared" si="1"/>
        <v>86444</v>
      </c>
      <c r="G19" s="59">
        <f>-SUMIF('All 390D Disbursements'!A:A,Recon!A:A,'All 390D Disbursements'!G:G)</f>
        <v>-86444</v>
      </c>
      <c r="H19" s="59">
        <f t="shared" si="0"/>
        <v>0</v>
      </c>
      <c r="I19" s="68">
        <f t="shared" si="2"/>
        <v>0</v>
      </c>
      <c r="J19" s="59">
        <f>SUMIF('DB Remaining Balances'!C:C,Recon!B19,'DB Remaining Balances'!G:G)</f>
        <v>0</v>
      </c>
      <c r="K19" s="69">
        <f t="shared" si="3"/>
        <v>0</v>
      </c>
      <c r="L19" s="94">
        <f>IF(G19&lt;0,(VLOOKUP(B19,[1]Recon!$B:$H,7,FALSE)),"Prior Year Still Open")</f>
        <v>0</v>
      </c>
      <c r="M19" s="59"/>
      <c r="N19" s="79"/>
    </row>
    <row r="20" spans="1:14" s="91" customFormat="1" x14ac:dyDescent="0.3">
      <c r="A20" s="93" t="s">
        <v>58</v>
      </c>
      <c r="B20" s="92" t="s">
        <v>99</v>
      </c>
      <c r="C20" s="93" t="s">
        <v>100</v>
      </c>
      <c r="D20" s="94">
        <f>VLOOKUP(B20,'19-20 Allocation'!A:C,3,FALSE)</f>
        <v>74427</v>
      </c>
      <c r="E20" s="94">
        <v>0</v>
      </c>
      <c r="F20" s="94">
        <f t="shared" si="1"/>
        <v>74427</v>
      </c>
      <c r="G20" s="94">
        <f>-SUMIF('All 390D Disbursements'!A:A,Recon!A:A,'All 390D Disbursements'!G:G)</f>
        <v>-74427</v>
      </c>
      <c r="H20" s="94">
        <f t="shared" si="0"/>
        <v>0</v>
      </c>
      <c r="I20" s="94">
        <f t="shared" si="2"/>
        <v>0</v>
      </c>
      <c r="J20" s="94">
        <f>SUMIF('DB Remaining Balances'!C:C,Recon!B20,'DB Remaining Balances'!G:G)</f>
        <v>0</v>
      </c>
      <c r="K20" s="95">
        <f t="shared" si="3"/>
        <v>0</v>
      </c>
      <c r="L20" s="94">
        <f>IF(G20&lt;0,(VLOOKUP(B20,[1]Recon!$B:$H,7,FALSE)),"Prior Year Still Open")</f>
        <v>0</v>
      </c>
      <c r="M20" s="94"/>
      <c r="N20" s="96"/>
    </row>
    <row r="21" spans="1:14" x14ac:dyDescent="0.3">
      <c r="A21" s="60" t="s">
        <v>24</v>
      </c>
      <c r="B21" s="78" t="s">
        <v>101</v>
      </c>
      <c r="C21" s="60" t="s">
        <v>102</v>
      </c>
      <c r="D21" s="59">
        <f>VLOOKUP(B21,'19-20 Allocation'!A:C,3,FALSE)</f>
        <v>57093</v>
      </c>
      <c r="E21" s="59">
        <v>0</v>
      </c>
      <c r="F21" s="59">
        <f t="shared" si="1"/>
        <v>57093</v>
      </c>
      <c r="G21" s="59">
        <f>-SUMIF('All 390D Disbursements'!A:A,Recon!A:A,'All 390D Disbursements'!G:G)</f>
        <v>-57093</v>
      </c>
      <c r="H21" s="59">
        <f t="shared" si="0"/>
        <v>0</v>
      </c>
      <c r="I21" s="68">
        <f t="shared" si="2"/>
        <v>0</v>
      </c>
      <c r="J21" s="59">
        <f>SUMIF('DB Remaining Balances'!C:C,Recon!B21,'DB Remaining Balances'!G:G)</f>
        <v>0</v>
      </c>
      <c r="K21" s="69">
        <f t="shared" si="3"/>
        <v>0</v>
      </c>
      <c r="L21" s="94">
        <f>IF(G21&lt;0,(VLOOKUP(B21,[1]Recon!$B:$H,7,FALSE)),"Prior Year Still Open")</f>
        <v>0</v>
      </c>
      <c r="M21" s="59"/>
      <c r="N21" s="79"/>
    </row>
    <row r="22" spans="1:14" s="91" customFormat="1" x14ac:dyDescent="0.3">
      <c r="A22" s="93" t="s">
        <v>15</v>
      </c>
      <c r="B22" s="92" t="s">
        <v>103</v>
      </c>
      <c r="C22" s="93" t="s">
        <v>104</v>
      </c>
      <c r="D22" s="94">
        <f>VLOOKUP(B22,'19-20 Allocation'!A:C,3,FALSE)</f>
        <v>152819</v>
      </c>
      <c r="E22" s="94">
        <v>0</v>
      </c>
      <c r="F22" s="94">
        <f t="shared" si="1"/>
        <v>152819</v>
      </c>
      <c r="G22" s="94">
        <f>-SUMIF('All 390D Disbursements'!A:A,Recon!A:A,'All 390D Disbursements'!G:G)</f>
        <v>-152819</v>
      </c>
      <c r="H22" s="94">
        <f t="shared" si="0"/>
        <v>0</v>
      </c>
      <c r="I22" s="94">
        <f t="shared" si="2"/>
        <v>0</v>
      </c>
      <c r="J22" s="94">
        <f>SUMIF('DB Remaining Balances'!C:C,Recon!B22,'DB Remaining Balances'!G:G)</f>
        <v>0</v>
      </c>
      <c r="K22" s="95">
        <f t="shared" si="3"/>
        <v>0</v>
      </c>
      <c r="L22" s="94">
        <f>IF(G22&lt;0,(VLOOKUP(B22,[1]Recon!$B:$H,7,FALSE)),"Prior Year Still Open")</f>
        <v>0</v>
      </c>
      <c r="M22" s="94"/>
      <c r="N22" s="96"/>
    </row>
    <row r="23" spans="1:14" x14ac:dyDescent="0.3">
      <c r="A23" s="60" t="s">
        <v>14</v>
      </c>
      <c r="B23" s="78" t="s">
        <v>105</v>
      </c>
      <c r="C23" s="60" t="s">
        <v>106</v>
      </c>
      <c r="D23" s="59">
        <f>VLOOKUP(B23,'19-20 Allocation'!A:C,3,FALSE)</f>
        <v>9800</v>
      </c>
      <c r="E23" s="59">
        <v>0</v>
      </c>
      <c r="F23" s="59">
        <f t="shared" si="1"/>
        <v>9800</v>
      </c>
      <c r="G23" s="59">
        <f>-SUMIF('All 390D Disbursements'!A:A,Recon!A:A,'All 390D Disbursements'!G:G)</f>
        <v>-9800</v>
      </c>
      <c r="H23" s="59">
        <f t="shared" si="0"/>
        <v>0</v>
      </c>
      <c r="I23" s="68">
        <f t="shared" si="2"/>
        <v>0</v>
      </c>
      <c r="J23" s="59">
        <f>SUMIF('DB Remaining Balances'!C:C,Recon!B23,'DB Remaining Balances'!G:G)</f>
        <v>0</v>
      </c>
      <c r="K23" s="69">
        <f t="shared" si="3"/>
        <v>0</v>
      </c>
      <c r="L23" s="94">
        <f>IF(G23&lt;0,(VLOOKUP(B23,[1]Recon!$B:$H,7,FALSE)),"Prior Year Still Open")</f>
        <v>0</v>
      </c>
      <c r="M23" s="59"/>
      <c r="N23" s="79"/>
    </row>
    <row r="24" spans="1:14" s="91" customFormat="1" x14ac:dyDescent="0.3">
      <c r="A24" s="93" t="s">
        <v>5</v>
      </c>
      <c r="B24" s="92" t="s">
        <v>107</v>
      </c>
      <c r="C24" s="93" t="s">
        <v>108</v>
      </c>
      <c r="D24" s="94">
        <f>VLOOKUP(B24,'19-20 Allocation'!A:C,3,FALSE)</f>
        <v>59980</v>
      </c>
      <c r="E24" s="94">
        <v>0</v>
      </c>
      <c r="F24" s="94">
        <f t="shared" si="1"/>
        <v>59980</v>
      </c>
      <c r="G24" s="94">
        <f>-SUMIF('All 390D Disbursements'!A:A,Recon!A:A,'All 390D Disbursements'!G:G)</f>
        <v>-59980</v>
      </c>
      <c r="H24" s="94">
        <f t="shared" si="0"/>
        <v>0</v>
      </c>
      <c r="I24" s="94">
        <f t="shared" si="2"/>
        <v>0</v>
      </c>
      <c r="J24" s="94">
        <f>SUMIF('DB Remaining Balances'!C:C,Recon!B24,'DB Remaining Balances'!G:G)</f>
        <v>0</v>
      </c>
      <c r="K24" s="95">
        <f t="shared" si="3"/>
        <v>0</v>
      </c>
      <c r="L24" s="94">
        <f>IF(G24&lt;0,(VLOOKUP(B24,[1]Recon!$B:$H,7,FALSE)),"Prior Year Still Open")</f>
        <v>0</v>
      </c>
      <c r="M24" s="94"/>
      <c r="N24" s="96"/>
    </row>
    <row r="25" spans="1:14" x14ac:dyDescent="0.3">
      <c r="A25" s="60" t="s">
        <v>30</v>
      </c>
      <c r="B25" s="78" t="s">
        <v>109</v>
      </c>
      <c r="C25" s="60" t="s">
        <v>110</v>
      </c>
      <c r="D25" s="59">
        <f>VLOOKUP(B25,'19-20 Allocation'!A:C,3,FALSE)</f>
        <v>17308</v>
      </c>
      <c r="E25" s="59">
        <v>0</v>
      </c>
      <c r="F25" s="59">
        <f t="shared" si="1"/>
        <v>17308</v>
      </c>
      <c r="G25" s="59">
        <f>-SUMIF('All 390D Disbursements'!A:A,Recon!A:A,'All 390D Disbursements'!G:G)</f>
        <v>-17308</v>
      </c>
      <c r="H25" s="59">
        <f t="shared" si="0"/>
        <v>0</v>
      </c>
      <c r="I25" s="68">
        <f t="shared" si="2"/>
        <v>0</v>
      </c>
      <c r="J25" s="59">
        <f>SUMIF('DB Remaining Balances'!C:C,Recon!B25,'DB Remaining Balances'!G:G)</f>
        <v>0</v>
      </c>
      <c r="K25" s="69">
        <f t="shared" si="3"/>
        <v>0</v>
      </c>
      <c r="L25" s="94">
        <f>IF(G25&lt;0,(VLOOKUP(B25,[1]Recon!$B:$H,7,FALSE)),"Prior Year Still Open")</f>
        <v>0</v>
      </c>
      <c r="M25" s="59"/>
      <c r="N25" s="79"/>
    </row>
    <row r="26" spans="1:14" s="91" customFormat="1" x14ac:dyDescent="0.3">
      <c r="A26" s="93" t="s">
        <v>22</v>
      </c>
      <c r="B26" s="92" t="s">
        <v>111</v>
      </c>
      <c r="C26" s="93" t="s">
        <v>112</v>
      </c>
      <c r="D26" s="94">
        <f>VLOOKUP(B26,'19-20 Allocation'!A:C,3,FALSE)</f>
        <v>31468</v>
      </c>
      <c r="E26" s="94">
        <v>0</v>
      </c>
      <c r="F26" s="94">
        <f t="shared" si="1"/>
        <v>31468</v>
      </c>
      <c r="G26" s="94">
        <f>-SUMIF('All 390D Disbursements'!A:A,Recon!A:A,'All 390D Disbursements'!G:G)</f>
        <v>-31468</v>
      </c>
      <c r="H26" s="94">
        <f t="shared" si="0"/>
        <v>0</v>
      </c>
      <c r="I26" s="94">
        <f t="shared" si="2"/>
        <v>0</v>
      </c>
      <c r="J26" s="94">
        <f>SUMIF('DB Remaining Balances'!C:C,Recon!B26,'DB Remaining Balances'!G:G)</f>
        <v>0</v>
      </c>
      <c r="K26" s="95">
        <f t="shared" si="3"/>
        <v>0</v>
      </c>
      <c r="L26" s="94">
        <f>IF(G26&lt;0,(VLOOKUP(B26,[1]Recon!$B:$H,7,FALSE)),"Prior Year Still Open")</f>
        <v>0</v>
      </c>
      <c r="M26" s="94"/>
      <c r="N26" s="96"/>
    </row>
    <row r="27" spans="1:14" x14ac:dyDescent="0.3">
      <c r="A27" s="60" t="s">
        <v>56</v>
      </c>
      <c r="B27" s="78" t="s">
        <v>113</v>
      </c>
      <c r="C27" s="60" t="s">
        <v>114</v>
      </c>
      <c r="D27" s="59">
        <f>VLOOKUP(B27,'19-20 Allocation'!A:C,3,FALSE)</f>
        <v>22924</v>
      </c>
      <c r="E27" s="59">
        <v>0</v>
      </c>
      <c r="F27" s="59">
        <f t="shared" si="1"/>
        <v>22924</v>
      </c>
      <c r="G27" s="59">
        <f>-SUMIF('All 390D Disbursements'!A:A,Recon!A:A,'All 390D Disbursements'!G:G)</f>
        <v>-22924</v>
      </c>
      <c r="H27" s="59">
        <f t="shared" si="0"/>
        <v>0</v>
      </c>
      <c r="I27" s="68">
        <f t="shared" si="2"/>
        <v>0</v>
      </c>
      <c r="J27" s="59">
        <f>SUMIF('DB Remaining Balances'!C:C,Recon!B27,'DB Remaining Balances'!G:G)</f>
        <v>0</v>
      </c>
      <c r="K27" s="69">
        <f t="shared" si="3"/>
        <v>0</v>
      </c>
      <c r="L27" s="94">
        <f>IF(G27&lt;0,(VLOOKUP(B27,[1]Recon!$B:$H,7,FALSE)),"Prior Year Still Open")</f>
        <v>0</v>
      </c>
      <c r="M27" s="59"/>
      <c r="N27" s="79"/>
    </row>
    <row r="28" spans="1:14" s="91" customFormat="1" x14ac:dyDescent="0.3">
      <c r="A28" s="93" t="s">
        <v>11</v>
      </c>
      <c r="B28" s="92" t="s">
        <v>115</v>
      </c>
      <c r="C28" s="93" t="s">
        <v>116</v>
      </c>
      <c r="D28" s="94">
        <f>VLOOKUP(B28,'19-20 Allocation'!A:C,3,FALSE)</f>
        <v>44534</v>
      </c>
      <c r="E28" s="94">
        <v>0</v>
      </c>
      <c r="F28" s="94">
        <f t="shared" si="1"/>
        <v>44534</v>
      </c>
      <c r="G28" s="94">
        <f>-SUMIF('All 390D Disbursements'!A:A,Recon!A:A,'All 390D Disbursements'!G:G)</f>
        <v>-44534</v>
      </c>
      <c r="H28" s="94">
        <f t="shared" si="0"/>
        <v>0</v>
      </c>
      <c r="I28" s="94">
        <f t="shared" si="2"/>
        <v>0</v>
      </c>
      <c r="J28" s="94">
        <f>SUMIF('DB Remaining Balances'!C:C,Recon!B28,'DB Remaining Balances'!G:G)</f>
        <v>0</v>
      </c>
      <c r="K28" s="95">
        <f t="shared" si="3"/>
        <v>0</v>
      </c>
      <c r="L28" s="94">
        <f>IF(G28&lt;0,(VLOOKUP(B28,[1]Recon!$B:$H,7,FALSE)),"Prior Year Still Open")</f>
        <v>0</v>
      </c>
      <c r="M28" s="94"/>
      <c r="N28" s="96"/>
    </row>
    <row r="29" spans="1:14" x14ac:dyDescent="0.3">
      <c r="A29" s="60" t="s">
        <v>26</v>
      </c>
      <c r="B29" s="78" t="s">
        <v>117</v>
      </c>
      <c r="C29" s="60" t="s">
        <v>118</v>
      </c>
      <c r="D29" s="59">
        <f>VLOOKUP(B29,'19-20 Allocation'!A:C,3,FALSE)</f>
        <v>3832</v>
      </c>
      <c r="E29" s="59">
        <v>0</v>
      </c>
      <c r="F29" s="59">
        <f t="shared" si="1"/>
        <v>3832</v>
      </c>
      <c r="G29" s="59">
        <f>-SUMIF('All 390D Disbursements'!A:A,Recon!A:A,'All 390D Disbursements'!G:G)</f>
        <v>-3832</v>
      </c>
      <c r="H29" s="59">
        <f t="shared" si="0"/>
        <v>0</v>
      </c>
      <c r="I29" s="68">
        <f t="shared" si="2"/>
        <v>0</v>
      </c>
      <c r="J29" s="59">
        <f>SUMIF('DB Remaining Balances'!C:C,Recon!B29,'DB Remaining Balances'!G:G)</f>
        <v>0</v>
      </c>
      <c r="K29" s="69">
        <f t="shared" si="3"/>
        <v>0</v>
      </c>
      <c r="L29" s="94">
        <f>IF(G29&lt;0,(VLOOKUP(B29,[1]Recon!$B:$H,7,FALSE)),"Prior Year Still Open")</f>
        <v>0</v>
      </c>
      <c r="M29" s="59"/>
      <c r="N29" s="79"/>
    </row>
    <row r="30" spans="1:14" s="91" customFormat="1" x14ac:dyDescent="0.3">
      <c r="A30" s="93" t="s">
        <v>28</v>
      </c>
      <c r="B30" s="92" t="s">
        <v>119</v>
      </c>
      <c r="C30" s="93" t="s">
        <v>120</v>
      </c>
      <c r="D30" s="94">
        <f>VLOOKUP(B30,'19-20 Allocation'!A:C,3,FALSE)</f>
        <v>344068</v>
      </c>
      <c r="E30" s="94">
        <v>0</v>
      </c>
      <c r="F30" s="94">
        <f t="shared" si="1"/>
        <v>344068</v>
      </c>
      <c r="G30" s="94">
        <f>-SUMIF('All 390D Disbursements'!A:A,Recon!A:A,'All 390D Disbursements'!G:G)</f>
        <v>-344068</v>
      </c>
      <c r="H30" s="94">
        <f t="shared" si="0"/>
        <v>0</v>
      </c>
      <c r="I30" s="94">
        <f t="shared" si="2"/>
        <v>0</v>
      </c>
      <c r="J30" s="94">
        <f>SUMIF('DB Remaining Balances'!C:C,Recon!B30,'DB Remaining Balances'!G:G)</f>
        <v>0</v>
      </c>
      <c r="K30" s="95">
        <f t="shared" si="3"/>
        <v>0</v>
      </c>
      <c r="L30" s="94">
        <f>IF(G30&lt;0,(VLOOKUP(B30,[1]Recon!$B:$H,7,FALSE)),"Prior Year Still Open")</f>
        <v>0</v>
      </c>
      <c r="M30" s="94"/>
      <c r="N30" s="96"/>
    </row>
    <row r="31" spans="1:14" x14ac:dyDescent="0.3">
      <c r="A31" s="70" t="s">
        <v>924</v>
      </c>
      <c r="B31" s="81" t="s">
        <v>3331</v>
      </c>
      <c r="C31" s="60" t="s">
        <v>3332</v>
      </c>
      <c r="D31" s="59">
        <f>VLOOKUP(B31,'19-20 Allocation'!A:C,3,FALSE)</f>
        <v>23112</v>
      </c>
      <c r="E31" s="59">
        <v>0</v>
      </c>
      <c r="F31" s="59">
        <f t="shared" si="1"/>
        <v>23112</v>
      </c>
      <c r="G31" s="59">
        <f>-SUMIF('All 390D Disbursements'!A:A,Recon!A:A,'All 390D Disbursements'!G:G)</f>
        <v>-23112</v>
      </c>
      <c r="H31" s="59">
        <f t="shared" si="0"/>
        <v>0</v>
      </c>
      <c r="I31" s="68">
        <f t="shared" si="2"/>
        <v>0</v>
      </c>
      <c r="J31" s="59">
        <f>SUMIF('DB Remaining Balances'!C:C,Recon!B31,'DB Remaining Balances'!G:G)</f>
        <v>0</v>
      </c>
      <c r="K31" s="69">
        <f>I31-J31+M31</f>
        <v>0</v>
      </c>
      <c r="L31" s="94">
        <f>IF(G31&lt;0,(VLOOKUP(B31,[1]Recon!$B:$H,7,FALSE)),"Prior Year Still Open")</f>
        <v>0</v>
      </c>
      <c r="M31" s="59"/>
      <c r="N31" s="79"/>
    </row>
    <row r="32" spans="1:14" s="91" customFormat="1" x14ac:dyDescent="0.3">
      <c r="A32" s="93" t="s">
        <v>41</v>
      </c>
      <c r="B32" s="92" t="s">
        <v>121</v>
      </c>
      <c r="C32" s="93" t="s">
        <v>122</v>
      </c>
      <c r="D32" s="94">
        <f>VLOOKUP(B32,'19-20 Allocation'!A:C,3,FALSE)</f>
        <v>89165</v>
      </c>
      <c r="E32" s="94">
        <v>0</v>
      </c>
      <c r="F32" s="94">
        <f t="shared" si="1"/>
        <v>89165</v>
      </c>
      <c r="G32" s="94">
        <f>-SUMIF('All 390D Disbursements'!A:A,Recon!A:A,'All 390D Disbursements'!G:G)</f>
        <v>-89165</v>
      </c>
      <c r="H32" s="94">
        <f t="shared" si="0"/>
        <v>0</v>
      </c>
      <c r="I32" s="94">
        <f t="shared" si="2"/>
        <v>0</v>
      </c>
      <c r="J32" s="94">
        <f>SUMIF('DB Remaining Balances'!C:C,Recon!B32,'DB Remaining Balances'!G:G)</f>
        <v>0</v>
      </c>
      <c r="K32" s="95">
        <f t="shared" si="3"/>
        <v>0</v>
      </c>
      <c r="L32" s="94">
        <f>IF(G32&lt;0,(VLOOKUP(B32,[1]Recon!$B:$H,7,FALSE)),"Prior Year Still Open")</f>
        <v>0</v>
      </c>
      <c r="M32" s="94"/>
      <c r="N32" s="96"/>
    </row>
    <row r="33" spans="1:14" x14ac:dyDescent="0.3">
      <c r="A33" s="60" t="s">
        <v>52</v>
      </c>
      <c r="B33" s="78" t="s">
        <v>123</v>
      </c>
      <c r="C33" s="60" t="s">
        <v>124</v>
      </c>
      <c r="D33" s="59">
        <f>VLOOKUP(B33,'19-20 Allocation'!A:C,3,FALSE)</f>
        <v>78499</v>
      </c>
      <c r="E33" s="59">
        <v>0</v>
      </c>
      <c r="F33" s="59">
        <f t="shared" si="1"/>
        <v>78499</v>
      </c>
      <c r="G33" s="59">
        <f>-SUMIF('All 390D Disbursements'!A:A,Recon!A:A,'All 390D Disbursements'!G:G)</f>
        <v>-78498.999999999985</v>
      </c>
      <c r="H33" s="59">
        <f t="shared" si="0"/>
        <v>0</v>
      </c>
      <c r="I33" s="68">
        <f t="shared" si="2"/>
        <v>0</v>
      </c>
      <c r="J33" s="59">
        <f>SUMIF('DB Remaining Balances'!C:C,Recon!B33,'DB Remaining Balances'!G:G)</f>
        <v>0</v>
      </c>
      <c r="K33" s="69">
        <f t="shared" si="3"/>
        <v>0</v>
      </c>
      <c r="L33" s="94">
        <f>IF(G33&lt;0,(VLOOKUP(B33,[1]Recon!$B:$H,7,FALSE)),"Prior Year Still Open")</f>
        <v>0</v>
      </c>
      <c r="M33" s="59"/>
      <c r="N33" s="80"/>
    </row>
    <row r="34" spans="1:14" s="91" customFormat="1" x14ac:dyDescent="0.3">
      <c r="A34" s="93" t="s">
        <v>65</v>
      </c>
      <c r="B34" s="92" t="s">
        <v>125</v>
      </c>
      <c r="C34" s="93" t="s">
        <v>126</v>
      </c>
      <c r="D34" s="94">
        <f>VLOOKUP(B34,'19-20 Allocation'!A:C,3,FALSE)</f>
        <v>11886</v>
      </c>
      <c r="E34" s="94">
        <v>0</v>
      </c>
      <c r="F34" s="94">
        <f t="shared" si="1"/>
        <v>11886</v>
      </c>
      <c r="G34" s="94">
        <f>-SUMIF('All 390D Disbursements'!A:A,Recon!A:A,'All 390D Disbursements'!G:G)</f>
        <v>-11885.970000000001</v>
      </c>
      <c r="H34" s="94">
        <f t="shared" ref="H34:H65" si="4">D34+G34</f>
        <v>2.9999999998835847E-2</v>
      </c>
      <c r="I34" s="94">
        <f t="shared" si="2"/>
        <v>2.9999999998835847E-2</v>
      </c>
      <c r="J34" s="94">
        <f>SUMIF('DB Remaining Balances'!C:C,Recon!B34,'DB Remaining Balances'!G:G)</f>
        <v>8210.4500000000007</v>
      </c>
      <c r="K34" s="95">
        <f>I34-J34+M34</f>
        <v>-8210.4200000000019</v>
      </c>
      <c r="L34" s="94">
        <f>IF(G34&lt;0,(VLOOKUP(B34,[1]Recon!$B:$H,7,FALSE)),"Prior Year Still Open")</f>
        <v>0</v>
      </c>
      <c r="M34" s="94"/>
      <c r="N34" s="96"/>
    </row>
    <row r="35" spans="1:14" x14ac:dyDescent="0.3">
      <c r="A35" s="60" t="s">
        <v>55</v>
      </c>
      <c r="B35" s="78" t="s">
        <v>127</v>
      </c>
      <c r="C35" s="60" t="s">
        <v>128</v>
      </c>
      <c r="D35" s="59">
        <f>VLOOKUP(B35,'19-20 Allocation'!A:C,3,FALSE)</f>
        <v>34477</v>
      </c>
      <c r="E35" s="59">
        <v>0</v>
      </c>
      <c r="F35" s="59">
        <f t="shared" si="1"/>
        <v>34477</v>
      </c>
      <c r="G35" s="59">
        <f>-SUMIF('All 390D Disbursements'!A:A,Recon!A:A,'All 390D Disbursements'!G:G)</f>
        <v>-34476.999999999993</v>
      </c>
      <c r="H35" s="59">
        <f t="shared" si="4"/>
        <v>0</v>
      </c>
      <c r="I35" s="68">
        <f t="shared" si="2"/>
        <v>0</v>
      </c>
      <c r="J35" s="59">
        <f>SUMIF('DB Remaining Balances'!C:C,Recon!B35,'DB Remaining Balances'!G:G)</f>
        <v>0</v>
      </c>
      <c r="K35" s="69">
        <f t="shared" si="3"/>
        <v>0</v>
      </c>
      <c r="L35" s="94">
        <f>IF(G35&lt;0,(VLOOKUP(B35,[1]Recon!$B:$H,7,FALSE)),"Prior Year Still Open")</f>
        <v>0</v>
      </c>
      <c r="M35" s="59"/>
      <c r="N35" s="79"/>
    </row>
    <row r="36" spans="1:14" s="91" customFormat="1" x14ac:dyDescent="0.3">
      <c r="A36" s="93" t="s">
        <v>33</v>
      </c>
      <c r="B36" s="92" t="s">
        <v>129</v>
      </c>
      <c r="C36" s="93" t="s">
        <v>130</v>
      </c>
      <c r="D36" s="94">
        <f>VLOOKUP(B36,'19-20 Allocation'!A:C,3,FALSE)</f>
        <v>170239</v>
      </c>
      <c r="E36" s="94">
        <v>0</v>
      </c>
      <c r="F36" s="94">
        <f t="shared" si="1"/>
        <v>170239</v>
      </c>
      <c r="G36" s="94">
        <f>-SUMIF('All 390D Disbursements'!A:A,Recon!A:A,'All 390D Disbursements'!G:G)</f>
        <v>-170238.99999999997</v>
      </c>
      <c r="H36" s="94">
        <f t="shared" si="4"/>
        <v>0</v>
      </c>
      <c r="I36" s="94">
        <f t="shared" si="2"/>
        <v>0</v>
      </c>
      <c r="J36" s="94">
        <f>SUMIF('DB Remaining Balances'!C:C,Recon!B36,'DB Remaining Balances'!G:G)</f>
        <v>0</v>
      </c>
      <c r="K36" s="95">
        <f t="shared" si="3"/>
        <v>0</v>
      </c>
      <c r="L36" s="94">
        <f>IF(G36&lt;0,(VLOOKUP(B36,[1]Recon!$B:$H,7,FALSE)),"Prior Year Still Open")</f>
        <v>0</v>
      </c>
      <c r="M36" s="94"/>
      <c r="N36" s="96"/>
    </row>
    <row r="37" spans="1:14" x14ac:dyDescent="0.3">
      <c r="A37" s="60" t="s">
        <v>34</v>
      </c>
      <c r="B37" s="78" t="s">
        <v>131</v>
      </c>
      <c r="C37" s="60" t="s">
        <v>132</v>
      </c>
      <c r="D37" s="59">
        <f>VLOOKUP(B37,'19-20 Allocation'!A:C,3,FALSE)</f>
        <v>21822</v>
      </c>
      <c r="E37" s="59">
        <v>0</v>
      </c>
      <c r="F37" s="59">
        <f t="shared" si="1"/>
        <v>21822</v>
      </c>
      <c r="G37" s="59">
        <f>-SUMIF('All 390D Disbursements'!A:A,Recon!A:A,'All 390D Disbursements'!G:G)</f>
        <v>-21822</v>
      </c>
      <c r="H37" s="59">
        <f t="shared" si="4"/>
        <v>0</v>
      </c>
      <c r="I37" s="68">
        <f t="shared" si="2"/>
        <v>0</v>
      </c>
      <c r="J37" s="59">
        <f>SUMIF('DB Remaining Balances'!C:C,Recon!B37,'DB Remaining Balances'!G:G)</f>
        <v>0</v>
      </c>
      <c r="K37" s="69">
        <f t="shared" si="3"/>
        <v>0</v>
      </c>
      <c r="L37" s="94">
        <f>IF(G37&lt;0,(VLOOKUP(B37,[1]Recon!$B:$H,7,FALSE)),"Prior Year Still Open")</f>
        <v>0</v>
      </c>
      <c r="M37" s="59"/>
      <c r="N37" s="79"/>
    </row>
    <row r="38" spans="1:14" s="91" customFormat="1" x14ac:dyDescent="0.3">
      <c r="A38" s="93" t="s">
        <v>35</v>
      </c>
      <c r="B38" s="92" t="s">
        <v>133</v>
      </c>
      <c r="C38" s="93" t="s">
        <v>134</v>
      </c>
      <c r="D38" s="94">
        <f>VLOOKUP(B38,'19-20 Allocation'!A:C,3,FALSE)</f>
        <v>31043</v>
      </c>
      <c r="E38" s="94">
        <v>0</v>
      </c>
      <c r="F38" s="94">
        <f t="shared" si="1"/>
        <v>31043</v>
      </c>
      <c r="G38" s="94">
        <f>-SUMIF('All 390D Disbursements'!A:A,Recon!A:A,'All 390D Disbursements'!G:G)</f>
        <v>-31043</v>
      </c>
      <c r="H38" s="94">
        <f t="shared" si="4"/>
        <v>0</v>
      </c>
      <c r="I38" s="94">
        <f t="shared" si="2"/>
        <v>0</v>
      </c>
      <c r="J38" s="94">
        <f>SUMIF('DB Remaining Balances'!C:C,Recon!B38,'DB Remaining Balances'!G:G)</f>
        <v>0</v>
      </c>
      <c r="K38" s="95">
        <f t="shared" si="3"/>
        <v>0</v>
      </c>
      <c r="L38" s="94">
        <f>IF(G38&lt;0,(VLOOKUP(B38,[1]Recon!$B:$H,7,FALSE)),"Prior Year Still Open")</f>
        <v>0</v>
      </c>
      <c r="M38" s="94"/>
      <c r="N38" s="96"/>
    </row>
    <row r="39" spans="1:14" x14ac:dyDescent="0.3">
      <c r="A39" s="60" t="s">
        <v>23</v>
      </c>
      <c r="B39" s="78" t="s">
        <v>135</v>
      </c>
      <c r="C39" s="60" t="s">
        <v>136</v>
      </c>
      <c r="D39" s="59">
        <f>VLOOKUP(B39,'19-20 Allocation'!A:C,3,FALSE)</f>
        <v>27505</v>
      </c>
      <c r="E39" s="59">
        <v>0</v>
      </c>
      <c r="F39" s="59">
        <f t="shared" si="1"/>
        <v>27505</v>
      </c>
      <c r="G39" s="59">
        <f>-SUMIF('All 390D Disbursements'!A:A,Recon!A:A,'All 390D Disbursements'!G:G)</f>
        <v>-27505</v>
      </c>
      <c r="H39" s="59">
        <f t="shared" si="4"/>
        <v>0</v>
      </c>
      <c r="I39" s="68">
        <f t="shared" si="2"/>
        <v>0</v>
      </c>
      <c r="J39" s="59">
        <f>SUMIF('DB Remaining Balances'!C:C,Recon!B39,'DB Remaining Balances'!G:G)</f>
        <v>0</v>
      </c>
      <c r="K39" s="69">
        <f>I39-J39+M39</f>
        <v>0</v>
      </c>
      <c r="L39" s="94">
        <f>IF(G39&lt;0,(VLOOKUP(B39,[1]Recon!$B:$H,7,FALSE)),"Prior Year Still Open")</f>
        <v>0</v>
      </c>
      <c r="M39" s="59"/>
      <c r="N39" s="79"/>
    </row>
    <row r="40" spans="1:14" s="91" customFormat="1" x14ac:dyDescent="0.3">
      <c r="A40" s="93" t="s">
        <v>1282</v>
      </c>
      <c r="B40" s="92" t="s">
        <v>3327</v>
      </c>
      <c r="C40" s="93" t="s">
        <v>3328</v>
      </c>
      <c r="D40" s="94">
        <f>VLOOKUP(B40,'19-20 Allocation'!A:C,3,FALSE)</f>
        <v>5341</v>
      </c>
      <c r="E40" s="94">
        <v>0</v>
      </c>
      <c r="F40" s="94">
        <f t="shared" si="1"/>
        <v>5341</v>
      </c>
      <c r="G40" s="94">
        <f>-SUMIF('All 390D Disbursements'!A:A,Recon!A:A,'All 390D Disbursements'!G:G)</f>
        <v>-5341</v>
      </c>
      <c r="H40" s="94">
        <f t="shared" si="4"/>
        <v>0</v>
      </c>
      <c r="I40" s="94">
        <f t="shared" si="2"/>
        <v>0</v>
      </c>
      <c r="J40" s="94">
        <f>SUMIF('DB Remaining Balances'!C:C,Recon!B40,'DB Remaining Balances'!G:G)</f>
        <v>0</v>
      </c>
      <c r="K40" s="95">
        <f>I40-J40+M40</f>
        <v>0</v>
      </c>
      <c r="L40" s="94">
        <f>IF(G40&lt;0,(VLOOKUP(B40,[1]Recon!$B:$H,7,FALSE)),"Prior Year Still Open")</f>
        <v>5207</v>
      </c>
      <c r="M40" s="94"/>
      <c r="N40" s="96"/>
    </row>
    <row r="41" spans="1:14" x14ac:dyDescent="0.3">
      <c r="A41" s="60" t="s">
        <v>42</v>
      </c>
      <c r="B41" s="78" t="s">
        <v>137</v>
      </c>
      <c r="C41" s="60" t="s">
        <v>138</v>
      </c>
      <c r="D41" s="59">
        <f>VLOOKUP(B41,'19-20 Allocation'!A:C,3,FALSE)</f>
        <v>77987</v>
      </c>
      <c r="E41" s="59">
        <v>0</v>
      </c>
      <c r="F41" s="59">
        <f t="shared" si="1"/>
        <v>77987</v>
      </c>
      <c r="G41" s="59">
        <f>-SUMIF('All 390D Disbursements'!A:A,Recon!A:A,'All 390D Disbursements'!G:G)</f>
        <v>-77986.999999999985</v>
      </c>
      <c r="H41" s="59">
        <f t="shared" si="4"/>
        <v>0</v>
      </c>
      <c r="I41" s="68">
        <f t="shared" si="2"/>
        <v>0</v>
      </c>
      <c r="J41" s="59">
        <f>SUMIF('DB Remaining Balances'!C:C,Recon!B41,'DB Remaining Balances'!G:G)</f>
        <v>0</v>
      </c>
      <c r="K41" s="69">
        <f t="shared" si="3"/>
        <v>0</v>
      </c>
      <c r="L41" s="94">
        <f>IF(G41&lt;0,(VLOOKUP(B41,[1]Recon!$B:$H,7,FALSE)),"Prior Year Still Open")</f>
        <v>0</v>
      </c>
      <c r="M41" s="59"/>
      <c r="N41" s="80"/>
    </row>
    <row r="42" spans="1:14" s="91" customFormat="1" x14ac:dyDescent="0.3">
      <c r="A42" s="93" t="s">
        <v>43</v>
      </c>
      <c r="B42" s="92" t="s">
        <v>139</v>
      </c>
      <c r="C42" s="93" t="s">
        <v>140</v>
      </c>
      <c r="D42" s="94">
        <f>VLOOKUP(B42,'19-20 Allocation'!A:C,3,FALSE)</f>
        <v>18655</v>
      </c>
      <c r="E42" s="94">
        <v>0</v>
      </c>
      <c r="F42" s="94">
        <f t="shared" si="1"/>
        <v>18655</v>
      </c>
      <c r="G42" s="94">
        <f>-SUMIF('All 390D Disbursements'!A:A,Recon!A:A,'All 390D Disbursements'!G:G)</f>
        <v>-18655</v>
      </c>
      <c r="H42" s="94">
        <f t="shared" si="4"/>
        <v>0</v>
      </c>
      <c r="I42" s="94">
        <f t="shared" si="2"/>
        <v>0</v>
      </c>
      <c r="J42" s="94">
        <f>SUMIF('DB Remaining Balances'!C:C,Recon!B42,'DB Remaining Balances'!G:G)</f>
        <v>0</v>
      </c>
      <c r="K42" s="95">
        <f t="shared" si="3"/>
        <v>0</v>
      </c>
      <c r="L42" s="94">
        <f>IF(G42&lt;0,(VLOOKUP(B42,[1]Recon!$B:$H,7,FALSE)),"Prior Year Still Open")</f>
        <v>0</v>
      </c>
      <c r="M42" s="94"/>
      <c r="N42" s="96"/>
    </row>
    <row r="43" spans="1:14" x14ac:dyDescent="0.3">
      <c r="A43" s="60" t="s">
        <v>1439</v>
      </c>
      <c r="B43" s="78" t="s">
        <v>3329</v>
      </c>
      <c r="C43" s="60" t="s">
        <v>3330</v>
      </c>
      <c r="D43" s="59">
        <f>VLOOKUP(B43,'19-20 Allocation'!A:C,3,FALSE)</f>
        <v>13509</v>
      </c>
      <c r="E43" s="59">
        <v>0</v>
      </c>
      <c r="F43" s="59">
        <f t="shared" si="1"/>
        <v>13509</v>
      </c>
      <c r="G43" s="59">
        <f>-SUMIF('All 390D Disbursements'!A:A,Recon!A:A,'All 390D Disbursements'!G:G)</f>
        <v>-13509</v>
      </c>
      <c r="H43" s="59">
        <f t="shared" si="4"/>
        <v>0</v>
      </c>
      <c r="I43" s="68">
        <f t="shared" si="2"/>
        <v>0</v>
      </c>
      <c r="J43" s="59">
        <f>SUMIF('DB Remaining Balances'!C:C,Recon!B43,'DB Remaining Balances'!G:G)</f>
        <v>0</v>
      </c>
      <c r="K43" s="69">
        <f>I43-J43+M43</f>
        <v>0</v>
      </c>
      <c r="L43" s="94">
        <f>IF(G43&lt;0,(VLOOKUP(B43,[1]Recon!$B:$H,7,FALSE)),"Prior Year Still Open")</f>
        <v>0</v>
      </c>
      <c r="M43" s="59"/>
      <c r="N43" s="80"/>
    </row>
    <row r="44" spans="1:14" s="91" customFormat="1" x14ac:dyDescent="0.3">
      <c r="A44" s="93" t="s">
        <v>59</v>
      </c>
      <c r="B44" s="92" t="s">
        <v>141</v>
      </c>
      <c r="C44" s="93" t="s">
        <v>142</v>
      </c>
      <c r="D44" s="94">
        <f>VLOOKUP(B44,'19-20 Allocation'!A:C,3,FALSE)</f>
        <v>17827</v>
      </c>
      <c r="E44" s="94">
        <v>0</v>
      </c>
      <c r="F44" s="94">
        <f t="shared" si="1"/>
        <v>17827</v>
      </c>
      <c r="G44" s="94">
        <f>-SUMIF('All 390D Disbursements'!A:A,Recon!A:A,'All 390D Disbursements'!G:G)</f>
        <v>-17827</v>
      </c>
      <c r="H44" s="94">
        <f t="shared" si="4"/>
        <v>0</v>
      </c>
      <c r="I44" s="94">
        <f t="shared" si="2"/>
        <v>0</v>
      </c>
      <c r="J44" s="94">
        <f>SUMIF('DB Remaining Balances'!C:C,Recon!B44,'DB Remaining Balances'!G:G)</f>
        <v>0</v>
      </c>
      <c r="K44" s="95">
        <f t="shared" si="3"/>
        <v>0</v>
      </c>
      <c r="L44" s="94">
        <f>IF(G44&lt;0,(VLOOKUP(B44,[1]Recon!$B:$H,7,FALSE)),"Prior Year Still Open")</f>
        <v>0</v>
      </c>
      <c r="M44" s="94"/>
      <c r="N44" s="96"/>
    </row>
    <row r="45" spans="1:14" x14ac:dyDescent="0.3">
      <c r="A45" s="60" t="s">
        <v>29</v>
      </c>
      <c r="B45" s="78" t="s">
        <v>143</v>
      </c>
      <c r="C45" s="60" t="s">
        <v>144</v>
      </c>
      <c r="D45" s="59">
        <f>VLOOKUP(B45,'19-20 Allocation'!A:C,3,FALSE)</f>
        <v>14815</v>
      </c>
      <c r="E45" s="59">
        <v>0</v>
      </c>
      <c r="F45" s="59">
        <f t="shared" si="1"/>
        <v>14815</v>
      </c>
      <c r="G45" s="59">
        <f>-SUMIF('All 390D Disbursements'!A:A,Recon!A:A,'All 390D Disbursements'!G:G)</f>
        <v>-14815</v>
      </c>
      <c r="H45" s="59">
        <f t="shared" si="4"/>
        <v>0</v>
      </c>
      <c r="I45" s="68">
        <f t="shared" si="2"/>
        <v>0</v>
      </c>
      <c r="J45" s="59">
        <f>SUMIF('DB Remaining Balances'!C:C,Recon!B45,'DB Remaining Balances'!G:G)</f>
        <v>0</v>
      </c>
      <c r="K45" s="69">
        <f t="shared" si="3"/>
        <v>0</v>
      </c>
      <c r="L45" s="94">
        <f>IF(G45&lt;0,(VLOOKUP(B45,[1]Recon!$B:$H,7,FALSE)),"Prior Year Still Open")</f>
        <v>0</v>
      </c>
      <c r="M45" s="59"/>
      <c r="N45" s="79"/>
    </row>
    <row r="46" spans="1:14" s="91" customFormat="1" x14ac:dyDescent="0.3">
      <c r="A46" s="93" t="s">
        <v>25</v>
      </c>
      <c r="B46" s="92" t="s">
        <v>145</v>
      </c>
      <c r="C46" s="93" t="s">
        <v>146</v>
      </c>
      <c r="D46" s="94">
        <f>VLOOKUP(B46,'19-20 Allocation'!A:C,3,FALSE)</f>
        <v>93440</v>
      </c>
      <c r="E46" s="94">
        <v>0</v>
      </c>
      <c r="F46" s="94">
        <f t="shared" si="1"/>
        <v>93440</v>
      </c>
      <c r="G46" s="94">
        <f>-SUMIF('All 390D Disbursements'!A:A,Recon!A:A,'All 390D Disbursements'!G:G)</f>
        <v>-93440</v>
      </c>
      <c r="H46" s="94">
        <f t="shared" si="4"/>
        <v>0</v>
      </c>
      <c r="I46" s="94">
        <f t="shared" si="2"/>
        <v>0</v>
      </c>
      <c r="J46" s="94">
        <f>SUMIF('DB Remaining Balances'!C:C,Recon!B46,'DB Remaining Balances'!G:G)</f>
        <v>0</v>
      </c>
      <c r="K46" s="95">
        <f t="shared" si="3"/>
        <v>0</v>
      </c>
      <c r="L46" s="94">
        <f>IF(G46&lt;0,(VLOOKUP(B46,[1]Recon!$B:$H,7,FALSE)),"Prior Year Still Open")</f>
        <v>0</v>
      </c>
      <c r="M46" s="94"/>
      <c r="N46" s="96"/>
    </row>
    <row r="47" spans="1:14" x14ac:dyDescent="0.3">
      <c r="A47" s="60" t="s">
        <v>20</v>
      </c>
      <c r="B47" s="78" t="s">
        <v>147</v>
      </c>
      <c r="C47" s="60" t="s">
        <v>148</v>
      </c>
      <c r="D47" s="59">
        <f>VLOOKUP(B47,'19-20 Allocation'!A:C,3,FALSE)</f>
        <v>43741</v>
      </c>
      <c r="E47" s="59">
        <v>0</v>
      </c>
      <c r="F47" s="59">
        <f t="shared" si="1"/>
        <v>43741</v>
      </c>
      <c r="G47" s="59">
        <f>-SUMIF('All 390D Disbursements'!A:A,Recon!A:A,'All 390D Disbursements'!G:G)</f>
        <v>-43741</v>
      </c>
      <c r="H47" s="59">
        <f t="shared" si="4"/>
        <v>0</v>
      </c>
      <c r="I47" s="68">
        <f t="shared" si="2"/>
        <v>0</v>
      </c>
      <c r="J47" s="59">
        <f>SUMIF('DB Remaining Balances'!C:C,Recon!B47,'DB Remaining Balances'!G:G)</f>
        <v>0</v>
      </c>
      <c r="K47" s="69">
        <f t="shared" si="3"/>
        <v>0</v>
      </c>
      <c r="L47" s="94">
        <f>IF(G47&lt;0,(VLOOKUP(B47,[1]Recon!$B:$H,7,FALSE)),"Prior Year Still Open")</f>
        <v>0</v>
      </c>
      <c r="M47" s="59"/>
      <c r="N47" s="79"/>
    </row>
    <row r="48" spans="1:14" x14ac:dyDescent="0.3">
      <c r="A48" s="60" t="s">
        <v>3254</v>
      </c>
      <c r="B48" s="78" t="s">
        <v>3457</v>
      </c>
      <c r="C48" s="60" t="s">
        <v>3475</v>
      </c>
      <c r="D48" s="59">
        <f>VLOOKUP(B48,'19-20 Allocation'!A:C,3,FALSE)</f>
        <v>467</v>
      </c>
      <c r="E48" s="59">
        <v>0</v>
      </c>
      <c r="F48" s="59">
        <f t="shared" si="1"/>
        <v>467</v>
      </c>
      <c r="G48" s="59">
        <f>-SUMIF('All 390D Disbursements'!A:A,Recon!A:A,'All 390D Disbursements'!G:G)</f>
        <v>-467</v>
      </c>
      <c r="H48" s="59">
        <f t="shared" si="4"/>
        <v>0</v>
      </c>
      <c r="I48" s="68">
        <f t="shared" si="2"/>
        <v>0</v>
      </c>
      <c r="J48" s="59">
        <f>SUMIF('DB Remaining Balances'!C:C,Recon!B48,'DB Remaining Balances'!G:G)</f>
        <v>467</v>
      </c>
      <c r="K48" s="69">
        <f>I48-J48+M48</f>
        <v>-467</v>
      </c>
      <c r="L48" s="94" t="e">
        <f>IF(G48&lt;0,(VLOOKUP(B48,[1]Recon!$B:$H,7,FALSE)),"Prior Year Still Open")</f>
        <v>#N/A</v>
      </c>
      <c r="M48" s="59"/>
      <c r="N48" s="79"/>
    </row>
    <row r="49" spans="1:14" s="91" customFormat="1" x14ac:dyDescent="0.3">
      <c r="A49" s="93" t="s">
        <v>36</v>
      </c>
      <c r="B49" s="92" t="s">
        <v>149</v>
      </c>
      <c r="C49" s="93" t="s">
        <v>150</v>
      </c>
      <c r="D49" s="94">
        <f>VLOOKUP(B49,'19-20 Allocation'!A:C,3,FALSE)</f>
        <v>27114</v>
      </c>
      <c r="E49" s="94">
        <v>0</v>
      </c>
      <c r="F49" s="94">
        <f t="shared" si="1"/>
        <v>27114</v>
      </c>
      <c r="G49" s="94">
        <f>-SUMIF('All 390D Disbursements'!A:A,Recon!A:A,'All 390D Disbursements'!G:G)</f>
        <v>-27114</v>
      </c>
      <c r="H49" s="94">
        <f t="shared" si="4"/>
        <v>0</v>
      </c>
      <c r="I49" s="94">
        <f t="shared" si="2"/>
        <v>0</v>
      </c>
      <c r="J49" s="94">
        <f>SUMIF('DB Remaining Balances'!C:C,Recon!B49,'DB Remaining Balances'!G:G)</f>
        <v>0</v>
      </c>
      <c r="K49" s="95">
        <f t="shared" si="3"/>
        <v>0</v>
      </c>
      <c r="L49" s="94">
        <f>IF(G49&lt;0,(VLOOKUP(B49,[1]Recon!$B:$H,7,FALSE)),"Prior Year Still Open")</f>
        <v>0</v>
      </c>
      <c r="M49" s="94"/>
      <c r="N49" s="96"/>
    </row>
    <row r="50" spans="1:14" x14ac:dyDescent="0.3">
      <c r="A50" s="60" t="s">
        <v>37</v>
      </c>
      <c r="B50" s="78" t="s">
        <v>151</v>
      </c>
      <c r="C50" s="60" t="s">
        <v>152</v>
      </c>
      <c r="D50" s="59">
        <f>VLOOKUP(B50,'19-20 Allocation'!A:C,3,FALSE)</f>
        <v>17780</v>
      </c>
      <c r="E50" s="59">
        <v>0</v>
      </c>
      <c r="F50" s="59">
        <f t="shared" si="1"/>
        <v>17780</v>
      </c>
      <c r="G50" s="59">
        <f>-SUMIF('All 390D Disbursements'!A:A,Recon!A:A,'All 390D Disbursements'!G:G)</f>
        <v>-17780</v>
      </c>
      <c r="H50" s="59">
        <f t="shared" si="4"/>
        <v>0</v>
      </c>
      <c r="I50" s="68">
        <f t="shared" si="2"/>
        <v>0</v>
      </c>
      <c r="J50" s="59">
        <f>SUMIF('DB Remaining Balances'!C:C,Recon!B50,'DB Remaining Balances'!G:G)</f>
        <v>0</v>
      </c>
      <c r="K50" s="69">
        <f t="shared" si="3"/>
        <v>0</v>
      </c>
      <c r="L50" s="94">
        <f>IF(G50&lt;0,(VLOOKUP(B50,[1]Recon!$B:$H,7,FALSE)),"Prior Year Still Open")</f>
        <v>0</v>
      </c>
      <c r="M50" s="59"/>
      <c r="N50" s="79"/>
    </row>
    <row r="51" spans="1:14" s="91" customFormat="1" x14ac:dyDescent="0.3">
      <c r="A51" s="93" t="s">
        <v>38</v>
      </c>
      <c r="B51" s="92" t="s">
        <v>153</v>
      </c>
      <c r="C51" s="93" t="s">
        <v>154</v>
      </c>
      <c r="D51" s="94">
        <f>VLOOKUP(B51,'19-20 Allocation'!A:C,3,FALSE)</f>
        <v>41557</v>
      </c>
      <c r="E51" s="94">
        <v>0</v>
      </c>
      <c r="F51" s="94">
        <f t="shared" si="1"/>
        <v>41557</v>
      </c>
      <c r="G51" s="94">
        <f>-SUMIF('All 390D Disbursements'!A:A,Recon!A:A,'All 390D Disbursements'!G:G)</f>
        <v>-41557</v>
      </c>
      <c r="H51" s="94">
        <f t="shared" si="4"/>
        <v>0</v>
      </c>
      <c r="I51" s="94">
        <f t="shared" si="2"/>
        <v>0</v>
      </c>
      <c r="J51" s="94">
        <f>SUMIF('DB Remaining Balances'!C:C,Recon!B51,'DB Remaining Balances'!G:G)</f>
        <v>0</v>
      </c>
      <c r="K51" s="95">
        <f t="shared" si="3"/>
        <v>0</v>
      </c>
      <c r="L51" s="94">
        <f>IF(G51&lt;0,(VLOOKUP(B51,[1]Recon!$B:$H,7,FALSE)),"Prior Year Still Open")</f>
        <v>0</v>
      </c>
      <c r="M51" s="94"/>
      <c r="N51" s="96"/>
    </row>
    <row r="52" spans="1:14" x14ac:dyDescent="0.3">
      <c r="A52" s="60" t="s">
        <v>39</v>
      </c>
      <c r="B52" s="78" t="s">
        <v>155</v>
      </c>
      <c r="C52" s="60" t="s">
        <v>156</v>
      </c>
      <c r="D52" s="59">
        <f>VLOOKUP(B52,'19-20 Allocation'!A:C,3,FALSE)</f>
        <v>31700</v>
      </c>
      <c r="E52" s="59">
        <v>0</v>
      </c>
      <c r="F52" s="59">
        <f t="shared" si="1"/>
        <v>31700</v>
      </c>
      <c r="G52" s="59">
        <f>-SUMIF('All 390D Disbursements'!A:A,Recon!A:A,'All 390D Disbursements'!G:G)</f>
        <v>-31700</v>
      </c>
      <c r="H52" s="59">
        <f t="shared" si="4"/>
        <v>0</v>
      </c>
      <c r="I52" s="68">
        <f t="shared" si="2"/>
        <v>0</v>
      </c>
      <c r="J52" s="59">
        <f>SUMIF('DB Remaining Balances'!C:C,Recon!B52,'DB Remaining Balances'!G:G)</f>
        <v>0</v>
      </c>
      <c r="K52" s="69">
        <f t="shared" si="3"/>
        <v>0</v>
      </c>
      <c r="L52" s="94">
        <f>IF(G52&lt;0,(VLOOKUP(B52,[1]Recon!$B:$H,7,FALSE)),"Prior Year Still Open")</f>
        <v>0</v>
      </c>
      <c r="M52" s="59"/>
      <c r="N52" s="79"/>
    </row>
    <row r="53" spans="1:14" s="91" customFormat="1" x14ac:dyDescent="0.3">
      <c r="A53" s="93" t="s">
        <v>40</v>
      </c>
      <c r="B53" s="92" t="s">
        <v>157</v>
      </c>
      <c r="C53" s="93" t="s">
        <v>158</v>
      </c>
      <c r="D53" s="94">
        <f>VLOOKUP(B53,'19-20 Allocation'!A:C,3,FALSE)</f>
        <v>33659</v>
      </c>
      <c r="E53" s="94">
        <v>0</v>
      </c>
      <c r="F53" s="94">
        <f t="shared" si="1"/>
        <v>33659</v>
      </c>
      <c r="G53" s="94">
        <f>-SUMIF('All 390D Disbursements'!A:A,Recon!A:A,'All 390D Disbursements'!G:G)</f>
        <v>-33659</v>
      </c>
      <c r="H53" s="94">
        <f t="shared" si="4"/>
        <v>0</v>
      </c>
      <c r="I53" s="94">
        <f t="shared" si="2"/>
        <v>0</v>
      </c>
      <c r="J53" s="94">
        <f>SUMIF('DB Remaining Balances'!C:C,Recon!B53,'DB Remaining Balances'!G:G)</f>
        <v>0</v>
      </c>
      <c r="K53" s="95">
        <f t="shared" si="3"/>
        <v>0</v>
      </c>
      <c r="L53" s="94">
        <f>IF(G53&lt;0,(VLOOKUP(B53,[1]Recon!$B:$H,7,FALSE)),"Prior Year Still Open")</f>
        <v>0</v>
      </c>
      <c r="M53" s="94"/>
      <c r="N53" s="96"/>
    </row>
    <row r="54" spans="1:14" x14ac:dyDescent="0.3">
      <c r="A54" s="60" t="s">
        <v>46</v>
      </c>
      <c r="B54" s="78" t="s">
        <v>159</v>
      </c>
      <c r="C54" s="60" t="s">
        <v>160</v>
      </c>
      <c r="D54" s="59">
        <f>VLOOKUP(B54,'19-20 Allocation'!A:C,3,FALSE)</f>
        <v>31884</v>
      </c>
      <c r="E54" s="59">
        <v>0</v>
      </c>
      <c r="F54" s="59">
        <f t="shared" si="1"/>
        <v>31884</v>
      </c>
      <c r="G54" s="59">
        <f>-SUMIF('All 390D Disbursements'!A:A,Recon!A:A,'All 390D Disbursements'!G:G)</f>
        <v>-31883.999999999996</v>
      </c>
      <c r="H54" s="59">
        <f t="shared" si="4"/>
        <v>0</v>
      </c>
      <c r="I54" s="68">
        <f t="shared" si="2"/>
        <v>0</v>
      </c>
      <c r="J54" s="59">
        <f>SUMIF('DB Remaining Balances'!C:C,Recon!B54,'DB Remaining Balances'!G:G)</f>
        <v>0</v>
      </c>
      <c r="K54" s="69">
        <f t="shared" si="3"/>
        <v>0</v>
      </c>
      <c r="L54" s="94">
        <f>IF(G54&lt;0,(VLOOKUP(B54,[1]Recon!$B:$H,7,FALSE)),"Prior Year Still Open")</f>
        <v>0</v>
      </c>
      <c r="M54" s="59"/>
      <c r="N54" s="79"/>
    </row>
    <row r="55" spans="1:14" s="91" customFormat="1" x14ac:dyDescent="0.3">
      <c r="A55" s="93" t="s">
        <v>47</v>
      </c>
      <c r="B55" s="92" t="s">
        <v>161</v>
      </c>
      <c r="C55" s="93" t="s">
        <v>162</v>
      </c>
      <c r="D55" s="94">
        <f>VLOOKUP(B55,'19-20 Allocation'!A:C,3,FALSE)</f>
        <v>37305</v>
      </c>
      <c r="E55" s="94">
        <v>0</v>
      </c>
      <c r="F55" s="94">
        <f t="shared" si="1"/>
        <v>37305</v>
      </c>
      <c r="G55" s="94">
        <f>-SUMIF('All 390D Disbursements'!A:A,Recon!A:A,'All 390D Disbursements'!G:G)</f>
        <v>-37304.999999999993</v>
      </c>
      <c r="H55" s="94">
        <f t="shared" si="4"/>
        <v>0</v>
      </c>
      <c r="I55" s="94">
        <f t="shared" si="2"/>
        <v>0</v>
      </c>
      <c r="J55" s="94">
        <f>SUMIF('DB Remaining Balances'!C:C,Recon!B55,'DB Remaining Balances'!G:G)</f>
        <v>0</v>
      </c>
      <c r="K55" s="95">
        <f t="shared" si="3"/>
        <v>0</v>
      </c>
      <c r="L55" s="94">
        <f>IF(G55&lt;0,(VLOOKUP(B55,[1]Recon!$B:$H,7,FALSE)),"Prior Year Still Open")</f>
        <v>0</v>
      </c>
      <c r="M55" s="94"/>
      <c r="N55" s="96"/>
    </row>
    <row r="56" spans="1:14" x14ac:dyDescent="0.3">
      <c r="A56" s="60" t="s">
        <v>48</v>
      </c>
      <c r="B56" s="78" t="s">
        <v>163</v>
      </c>
      <c r="C56" s="60" t="s">
        <v>164</v>
      </c>
      <c r="D56" s="59">
        <f>VLOOKUP(B56,'19-20 Allocation'!A:C,3,FALSE)</f>
        <v>25075</v>
      </c>
      <c r="E56" s="59">
        <v>0</v>
      </c>
      <c r="F56" s="59">
        <f t="shared" si="1"/>
        <v>25075</v>
      </c>
      <c r="G56" s="59">
        <f>-SUMIF('All 390D Disbursements'!A:A,Recon!A:A,'All 390D Disbursements'!G:G)</f>
        <v>-25075</v>
      </c>
      <c r="H56" s="59">
        <f t="shared" si="4"/>
        <v>0</v>
      </c>
      <c r="I56" s="68">
        <f t="shared" si="2"/>
        <v>0</v>
      </c>
      <c r="J56" s="59">
        <f>SUMIF('DB Remaining Balances'!C:C,Recon!B56,'DB Remaining Balances'!G:G)</f>
        <v>0</v>
      </c>
      <c r="K56" s="69">
        <f t="shared" si="3"/>
        <v>0</v>
      </c>
      <c r="L56" s="94">
        <f>IF(G56&lt;0,(VLOOKUP(B56,[1]Recon!$B:$H,7,FALSE)),"Prior Year Still Open")</f>
        <v>0</v>
      </c>
      <c r="M56" s="59"/>
      <c r="N56" s="79"/>
    </row>
    <row r="57" spans="1:14" s="91" customFormat="1" x14ac:dyDescent="0.3">
      <c r="A57" s="93" t="s">
        <v>50</v>
      </c>
      <c r="B57" s="92" t="s">
        <v>165</v>
      </c>
      <c r="C57" s="93" t="s">
        <v>166</v>
      </c>
      <c r="D57" s="94">
        <f>VLOOKUP(B57,'19-20 Allocation'!A:C,3,FALSE)</f>
        <v>36148</v>
      </c>
      <c r="E57" s="94">
        <v>0</v>
      </c>
      <c r="F57" s="94">
        <f t="shared" si="1"/>
        <v>36148</v>
      </c>
      <c r="G57" s="94">
        <f>-SUMIF('All 390D Disbursements'!A:A,Recon!A:A,'All 390D Disbursements'!G:G)</f>
        <v>-36148</v>
      </c>
      <c r="H57" s="94">
        <f t="shared" si="4"/>
        <v>0</v>
      </c>
      <c r="I57" s="94">
        <f t="shared" si="2"/>
        <v>0</v>
      </c>
      <c r="J57" s="94">
        <f>SUMIF('DB Remaining Balances'!C:C,Recon!B57,'DB Remaining Balances'!G:G)</f>
        <v>0</v>
      </c>
      <c r="K57" s="95">
        <f t="shared" si="3"/>
        <v>0</v>
      </c>
      <c r="L57" s="94">
        <f>IF(G57&lt;0,(VLOOKUP(B57,[1]Recon!$B:$H,7,FALSE)),"Prior Year Still Open")</f>
        <v>0</v>
      </c>
      <c r="M57" s="94"/>
      <c r="N57" s="96"/>
    </row>
    <row r="58" spans="1:14" x14ac:dyDescent="0.3">
      <c r="A58" s="60" t="s">
        <v>51</v>
      </c>
      <c r="B58" s="78" t="s">
        <v>167</v>
      </c>
      <c r="C58" s="60" t="s">
        <v>168</v>
      </c>
      <c r="D58" s="59">
        <f>VLOOKUP(B58,'19-20 Allocation'!A:C,3,FALSE)</f>
        <v>44945</v>
      </c>
      <c r="E58" s="59">
        <v>0</v>
      </c>
      <c r="F58" s="59">
        <f t="shared" si="1"/>
        <v>44945</v>
      </c>
      <c r="G58" s="59">
        <f>-SUMIF('All 390D Disbursements'!A:A,Recon!A:A,'All 390D Disbursements'!G:G)</f>
        <v>-44945</v>
      </c>
      <c r="H58" s="59">
        <f t="shared" si="4"/>
        <v>0</v>
      </c>
      <c r="I58" s="68">
        <f t="shared" si="2"/>
        <v>0</v>
      </c>
      <c r="J58" s="59">
        <f>SUMIF('DB Remaining Balances'!C:C,Recon!B58,'DB Remaining Balances'!G:G)</f>
        <v>0</v>
      </c>
      <c r="K58" s="69">
        <f t="shared" si="3"/>
        <v>0</v>
      </c>
      <c r="L58" s="94">
        <f>IF(G58&lt;0,(VLOOKUP(B58,[1]Recon!$B:$H,7,FALSE)),"Prior Year Still Open")</f>
        <v>0</v>
      </c>
      <c r="M58" s="59"/>
      <c r="N58" s="79"/>
    </row>
    <row r="59" spans="1:14" s="91" customFormat="1" x14ac:dyDescent="0.3">
      <c r="A59" s="93" t="s">
        <v>53</v>
      </c>
      <c r="B59" s="92" t="s">
        <v>169</v>
      </c>
      <c r="C59" s="93" t="s">
        <v>170</v>
      </c>
      <c r="D59" s="94">
        <f>VLOOKUP(B59,'19-20 Allocation'!A:C,3,FALSE)</f>
        <v>10583</v>
      </c>
      <c r="E59" s="94">
        <v>0</v>
      </c>
      <c r="F59" s="94">
        <f t="shared" si="1"/>
        <v>10583</v>
      </c>
      <c r="G59" s="94">
        <f>-SUMIF('All 390D Disbursements'!A:A,Recon!A:A,'All 390D Disbursements'!G:G)</f>
        <v>-10583</v>
      </c>
      <c r="H59" s="94">
        <f t="shared" si="4"/>
        <v>0</v>
      </c>
      <c r="I59" s="94">
        <f t="shared" si="2"/>
        <v>0</v>
      </c>
      <c r="J59" s="94">
        <f>SUMIF('DB Remaining Balances'!C:C,Recon!B59,'DB Remaining Balances'!G:G)</f>
        <v>0</v>
      </c>
      <c r="K59" s="95">
        <f t="shared" si="3"/>
        <v>0</v>
      </c>
      <c r="L59" s="94">
        <f>IF(G59&lt;0,(VLOOKUP(B59,[1]Recon!$B:$H,7,FALSE)),"Prior Year Still Open")</f>
        <v>0</v>
      </c>
      <c r="M59" s="94"/>
      <c r="N59" s="96"/>
    </row>
    <row r="60" spans="1:14" x14ac:dyDescent="0.3">
      <c r="A60" s="60" t="s">
        <v>12</v>
      </c>
      <c r="B60" s="78" t="s">
        <v>171</v>
      </c>
      <c r="C60" s="60" t="s">
        <v>172</v>
      </c>
      <c r="D60" s="59">
        <f>VLOOKUP(B60,'19-20 Allocation'!A:C,3,FALSE)</f>
        <v>38880</v>
      </c>
      <c r="E60" s="59">
        <v>0</v>
      </c>
      <c r="F60" s="59">
        <f t="shared" si="1"/>
        <v>38880</v>
      </c>
      <c r="G60" s="59">
        <f>-SUMIF('All 390D Disbursements'!A:A,Recon!A:A,'All 390D Disbursements'!G:G)</f>
        <v>-38880</v>
      </c>
      <c r="H60" s="59">
        <f t="shared" si="4"/>
        <v>0</v>
      </c>
      <c r="I60" s="68">
        <f t="shared" si="2"/>
        <v>0</v>
      </c>
      <c r="J60" s="59">
        <f>SUMIF('DB Remaining Balances'!C:C,Recon!B60,'DB Remaining Balances'!G:G)</f>
        <v>0</v>
      </c>
      <c r="K60" s="69">
        <f t="shared" si="3"/>
        <v>0</v>
      </c>
      <c r="L60" s="94">
        <f>IF(G60&lt;0,(VLOOKUP(B60,[1]Recon!$B:$H,7,FALSE)),"Prior Year Still Open")</f>
        <v>0</v>
      </c>
      <c r="M60" s="59"/>
      <c r="N60" s="79"/>
    </row>
    <row r="61" spans="1:14" s="91" customFormat="1" x14ac:dyDescent="0.3">
      <c r="A61" s="93" t="s">
        <v>54</v>
      </c>
      <c r="B61" s="92" t="s">
        <v>173</v>
      </c>
      <c r="C61" s="93" t="s">
        <v>174</v>
      </c>
      <c r="D61" s="94">
        <f>VLOOKUP(B61,'19-20 Allocation'!A:C,3,FALSE)</f>
        <v>23771</v>
      </c>
      <c r="E61" s="94">
        <v>0</v>
      </c>
      <c r="F61" s="94">
        <f t="shared" si="1"/>
        <v>23771</v>
      </c>
      <c r="G61" s="94">
        <f>-SUMIF('All 390D Disbursements'!A:A,Recon!A:A,'All 390D Disbursements'!G:G)</f>
        <v>-23771</v>
      </c>
      <c r="H61" s="94">
        <f t="shared" si="4"/>
        <v>0</v>
      </c>
      <c r="I61" s="94">
        <f t="shared" si="2"/>
        <v>0</v>
      </c>
      <c r="J61" s="94">
        <f>SUMIF('DB Remaining Balances'!C:C,Recon!B61,'DB Remaining Balances'!G:G)</f>
        <v>0</v>
      </c>
      <c r="K61" s="95">
        <f t="shared" si="3"/>
        <v>0</v>
      </c>
      <c r="L61" s="94">
        <f>IF(G61&lt;0,(VLOOKUP(B61,[1]Recon!$B:$H,7,FALSE)),"Prior Year Still Open")</f>
        <v>0</v>
      </c>
      <c r="M61" s="94"/>
      <c r="N61" s="96"/>
    </row>
    <row r="62" spans="1:14" x14ac:dyDescent="0.3">
      <c r="A62" s="60" t="s">
        <v>44</v>
      </c>
      <c r="B62" s="78" t="s">
        <v>175</v>
      </c>
      <c r="C62" s="60" t="s">
        <v>176</v>
      </c>
      <c r="D62" s="59">
        <f>VLOOKUP(B62,'19-20 Allocation'!A:C,3,FALSE)</f>
        <v>13848</v>
      </c>
      <c r="E62" s="59">
        <v>0</v>
      </c>
      <c r="F62" s="59">
        <f t="shared" si="1"/>
        <v>13848</v>
      </c>
      <c r="G62" s="59">
        <f>-SUMIF('All 390D Disbursements'!A:A,Recon!A:A,'All 390D Disbursements'!G:G)</f>
        <v>-13848</v>
      </c>
      <c r="H62" s="59">
        <f t="shared" si="4"/>
        <v>0</v>
      </c>
      <c r="I62" s="68">
        <f t="shared" si="2"/>
        <v>0</v>
      </c>
      <c r="J62" s="59">
        <f>SUMIF('DB Remaining Balances'!C:C,Recon!B62,'DB Remaining Balances'!G:G)</f>
        <v>0</v>
      </c>
      <c r="K62" s="69">
        <f>I62-J62+M62</f>
        <v>0</v>
      </c>
      <c r="L62" s="94">
        <f>IF(G62&lt;0,(VLOOKUP(B62,[1]Recon!$B:$H,7,FALSE)),"Prior Year Still Open")</f>
        <v>0</v>
      </c>
      <c r="M62" s="59"/>
      <c r="N62" s="79"/>
    </row>
    <row r="63" spans="1:14" s="91" customFormat="1" x14ac:dyDescent="0.3">
      <c r="A63" s="99" t="s">
        <v>3335</v>
      </c>
      <c r="B63" s="98" t="s">
        <v>3333</v>
      </c>
      <c r="C63" s="93" t="s">
        <v>3334</v>
      </c>
      <c r="D63" s="94">
        <f>VLOOKUP(B63,'19-20 Allocation'!A:C,3,FALSE)</f>
        <v>39269</v>
      </c>
      <c r="E63" s="94">
        <v>0</v>
      </c>
      <c r="F63" s="94">
        <f t="shared" si="1"/>
        <v>39269</v>
      </c>
      <c r="G63" s="94">
        <f>-SUMIF('All 390D Disbursements'!A:A,Recon!A:A,'All 390D Disbursements'!G:G)</f>
        <v>-39269</v>
      </c>
      <c r="H63" s="94">
        <f t="shared" si="4"/>
        <v>0</v>
      </c>
      <c r="I63" s="94">
        <f t="shared" si="2"/>
        <v>0</v>
      </c>
      <c r="J63" s="94">
        <f>SUMIF('DB Remaining Balances'!C:C,Recon!B63,'DB Remaining Balances'!G:G)</f>
        <v>0</v>
      </c>
      <c r="K63" s="95">
        <f t="shared" si="3"/>
        <v>0</v>
      </c>
      <c r="L63" s="94">
        <f>IF(G63&lt;0,(VLOOKUP(B63,[1]Recon!$B:$H,7,FALSE)),"Prior Year Still Open")</f>
        <v>0</v>
      </c>
      <c r="M63" s="94"/>
      <c r="N63" s="96"/>
    </row>
    <row r="64" spans="1:14" x14ac:dyDescent="0.3">
      <c r="A64" s="60" t="s">
        <v>60</v>
      </c>
      <c r="B64" s="78" t="s">
        <v>60</v>
      </c>
      <c r="C64" s="60" t="s">
        <v>2</v>
      </c>
      <c r="D64" s="59">
        <f>VLOOKUP(B64,'19-20 Allocation'!A:C,3,FALSE)</f>
        <v>9059</v>
      </c>
      <c r="E64" s="59">
        <v>0</v>
      </c>
      <c r="F64" s="59">
        <f t="shared" si="1"/>
        <v>9059</v>
      </c>
      <c r="G64" s="59">
        <f>-SUMIF('All 390D Disbursements'!A:A,Recon!A:A,'All 390D Disbursements'!G:G)</f>
        <v>-9059</v>
      </c>
      <c r="H64" s="59">
        <f t="shared" si="4"/>
        <v>0</v>
      </c>
      <c r="I64" s="68">
        <f t="shared" si="2"/>
        <v>0</v>
      </c>
      <c r="J64" s="59">
        <f>SUMIF('DB Remaining Balances'!C:C,Recon!B64,'DB Remaining Balances'!G:G)</f>
        <v>0</v>
      </c>
      <c r="K64" s="69">
        <f t="shared" si="3"/>
        <v>0</v>
      </c>
      <c r="L64" s="94">
        <f>IF(G64&lt;0,(VLOOKUP(B64,[1]Recon!$B:$H,7,FALSE)),"Prior Year Still Open")</f>
        <v>0</v>
      </c>
      <c r="M64" s="59"/>
      <c r="N64" s="79"/>
    </row>
    <row r="65" spans="1:14" s="91" customFormat="1" x14ac:dyDescent="0.3">
      <c r="A65" s="93" t="s">
        <v>62</v>
      </c>
      <c r="B65" s="92" t="s">
        <v>62</v>
      </c>
      <c r="C65" s="93" t="s">
        <v>179</v>
      </c>
      <c r="D65" s="94">
        <f>VLOOKUP(B65,'19-20 Allocation'!A:C,3,FALSE)</f>
        <v>10726</v>
      </c>
      <c r="E65" s="94">
        <v>0</v>
      </c>
      <c r="F65" s="94">
        <f t="shared" si="1"/>
        <v>10726</v>
      </c>
      <c r="G65" s="94">
        <f>-SUMIF('All 390D Disbursements'!A:A,Recon!A:A,'All 390D Disbursements'!G:G)</f>
        <v>-10726</v>
      </c>
      <c r="H65" s="94">
        <f t="shared" si="4"/>
        <v>0</v>
      </c>
      <c r="I65" s="94">
        <f t="shared" si="2"/>
        <v>0</v>
      </c>
      <c r="J65" s="94">
        <f>SUMIF('DB Remaining Balances'!C:C,Recon!B65,'DB Remaining Balances'!G:G)</f>
        <v>0</v>
      </c>
      <c r="K65" s="95">
        <f t="shared" si="3"/>
        <v>0</v>
      </c>
      <c r="L65" s="94">
        <f>IF(G65&lt;0,(VLOOKUP(B65,[1]Recon!$B:$H,7,FALSE)),"Prior Year Still Open")</f>
        <v>0</v>
      </c>
      <c r="M65" s="94"/>
      <c r="N65" s="96"/>
    </row>
    <row r="66" spans="1:14" x14ac:dyDescent="0.3">
      <c r="A66" s="60" t="s">
        <v>61</v>
      </c>
      <c r="B66" s="78" t="s">
        <v>61</v>
      </c>
      <c r="C66" s="60" t="s">
        <v>180</v>
      </c>
      <c r="D66" s="59">
        <f>VLOOKUP(B66,'19-20 Allocation'!A:C,3,FALSE)</f>
        <v>0</v>
      </c>
      <c r="E66" s="59">
        <v>0</v>
      </c>
      <c r="F66" s="59">
        <f t="shared" si="1"/>
        <v>0</v>
      </c>
      <c r="G66" s="59">
        <f>-SUMIF('All 390D Disbursements'!A:A,Recon!A:A,'All 390D Disbursements'!G:G)</f>
        <v>0</v>
      </c>
      <c r="H66" s="59">
        <f>D66+G66</f>
        <v>0</v>
      </c>
      <c r="I66" s="68">
        <f t="shared" si="2"/>
        <v>0</v>
      </c>
      <c r="J66" s="59">
        <f>SUMIF('DB Remaining Balances'!C:C,Recon!B66,'DB Remaining Balances'!G:G)</f>
        <v>0</v>
      </c>
      <c r="K66" s="69">
        <f t="shared" si="3"/>
        <v>0</v>
      </c>
      <c r="L66" s="94" t="str">
        <f>IF(G66&lt;0,(VLOOKUP(B66,[1]Recon!$B:$H,7,FALSE)),"Prior Year Still Open")</f>
        <v>Prior Year Still Open</v>
      </c>
      <c r="M66" s="59"/>
      <c r="N66" s="79"/>
    </row>
    <row r="67" spans="1:14" s="91" customFormat="1" x14ac:dyDescent="0.3">
      <c r="A67" s="93" t="s">
        <v>63</v>
      </c>
      <c r="B67" s="92" t="s">
        <v>63</v>
      </c>
      <c r="C67" s="93" t="s">
        <v>3</v>
      </c>
      <c r="D67" s="94">
        <f>VLOOKUP(B67,'19-20 Allocation'!A:C,3,FALSE)</f>
        <v>0</v>
      </c>
      <c r="E67" s="94">
        <v>0</v>
      </c>
      <c r="F67" s="94">
        <f>D67-E67</f>
        <v>0</v>
      </c>
      <c r="G67" s="94">
        <f>-SUMIF('All 390D Disbursements'!A:A,Recon!A:A,'All 390D Disbursements'!G:G)</f>
        <v>0</v>
      </c>
      <c r="H67" s="94">
        <f>D67+G67</f>
        <v>0</v>
      </c>
      <c r="I67" s="94">
        <f>F67+G67</f>
        <v>0</v>
      </c>
      <c r="J67" s="94">
        <f>SUMIF('DB Remaining Balances'!C:C,Recon!B67,'DB Remaining Balances'!G:G)</f>
        <v>0</v>
      </c>
      <c r="K67" s="95">
        <f t="shared" si="3"/>
        <v>0</v>
      </c>
      <c r="L67" s="94" t="str">
        <f>IF(G67&lt;0,(VLOOKUP(B67,[1]Recon!$B:$H,7,FALSE)),"Prior Year Still Open")</f>
        <v>Prior Year Still Open</v>
      </c>
      <c r="M67" s="94"/>
      <c r="N67" s="96"/>
    </row>
    <row r="68" spans="1:14" ht="14.4" thickBot="1" x14ac:dyDescent="0.35">
      <c r="A68" s="64" t="s">
        <v>64</v>
      </c>
      <c r="B68" s="82" t="s">
        <v>64</v>
      </c>
      <c r="C68" s="64" t="s">
        <v>4</v>
      </c>
      <c r="D68" s="63">
        <f>VLOOKUP(B68,'19-20 Allocation'!A:C,3,FALSE)</f>
        <v>0</v>
      </c>
      <c r="E68" s="63">
        <v>0</v>
      </c>
      <c r="F68" s="63">
        <f>D68-E68</f>
        <v>0</v>
      </c>
      <c r="G68" s="63">
        <f>-SUMIF('All 390D Disbursements'!A:A,Recon!A:A,'All 390D Disbursements'!G:G)</f>
        <v>0</v>
      </c>
      <c r="H68" s="63">
        <f>D68+G68</f>
        <v>0</v>
      </c>
      <c r="I68" s="83">
        <f>F68+G68</f>
        <v>0</v>
      </c>
      <c r="J68" s="63">
        <f>SUMIF('DB Remaining Balances'!C:C,Recon!B68,'DB Remaining Balances'!G:G)</f>
        <v>0</v>
      </c>
      <c r="K68" s="84">
        <f t="shared" si="3"/>
        <v>0</v>
      </c>
      <c r="L68" s="237" t="str">
        <f>IF(G68&lt;0,(VLOOKUP(B68,[1]Recon!$B:$H,7,FALSE)),"Prior Year Still Open")</f>
        <v>Prior Year Still Open</v>
      </c>
      <c r="M68" s="63"/>
      <c r="N68" s="85"/>
    </row>
    <row r="69" spans="1:14" x14ac:dyDescent="0.3"/>
    <row r="70" spans="1:14" s="71" customFormat="1" ht="14.4" thickBot="1" x14ac:dyDescent="0.35">
      <c r="A70" s="72"/>
      <c r="C70" s="71" t="s">
        <v>182</v>
      </c>
      <c r="D70" s="73">
        <f>SUM(D2:D69)</f>
        <v>3721634</v>
      </c>
      <c r="E70" s="73">
        <f>SUM(E2:E69)</f>
        <v>0</v>
      </c>
      <c r="F70" s="73">
        <f t="shared" ref="F70:K70" si="5">SUM(F2:F69)</f>
        <v>3721634</v>
      </c>
      <c r="G70" s="73">
        <f t="shared" si="5"/>
        <v>-3721634.0000000005</v>
      </c>
      <c r="H70" s="73">
        <f t="shared" si="5"/>
        <v>0</v>
      </c>
      <c r="I70" s="73">
        <f t="shared" si="5"/>
        <v>0</v>
      </c>
      <c r="J70" s="74">
        <f t="shared" si="5"/>
        <v>8677.4500000000007</v>
      </c>
      <c r="K70" s="73">
        <f t="shared" si="5"/>
        <v>-8677.4500000000007</v>
      </c>
      <c r="L70" s="72"/>
      <c r="M70" s="72">
        <f>SUM(M2:M69)</f>
        <v>0</v>
      </c>
      <c r="N70" s="75"/>
    </row>
    <row r="71" spans="1:14" ht="15" thickTop="1" thickBot="1" x14ac:dyDescent="0.35">
      <c r="D71" s="76">
        <f>'19-20 Allocation'!C72</f>
        <v>3721634</v>
      </c>
      <c r="E71" s="76">
        <f>'19-20 Approved'!L72</f>
        <v>0</v>
      </c>
      <c r="F71" s="76">
        <f>'19-20 Approved'!L69</f>
        <v>3721634</v>
      </c>
      <c r="G71" s="101" t="s">
        <v>3565</v>
      </c>
      <c r="H71" s="235">
        <v>0</v>
      </c>
      <c r="I71" s="1"/>
      <c r="J71" s="72">
        <f>SUM('DB Remaining Balances'!G:G)</f>
        <v>8677.4500000000007</v>
      </c>
    </row>
    <row r="72" spans="1:14" x14ac:dyDescent="0.3">
      <c r="D72" s="22">
        <f>D70-D71</f>
        <v>0</v>
      </c>
      <c r="E72" s="22">
        <f>E70-E71</f>
        <v>0</v>
      </c>
      <c r="F72" s="22">
        <f>F70-F71</f>
        <v>0</v>
      </c>
      <c r="G72" s="102" t="s">
        <v>187</v>
      </c>
      <c r="H72" s="77">
        <f>H70-H71</f>
        <v>0</v>
      </c>
      <c r="I72" s="1"/>
      <c r="J72" s="77">
        <f>J70-J71</f>
        <v>0</v>
      </c>
    </row>
  </sheetData>
  <autoFilter ref="B1:N1" xr:uid="{00000000-0009-0000-0000-000000000000}"/>
  <conditionalFormatting sqref="K1:K30 K41:K42 K44:K47 K32:K39 K63:K68 K70 K73:K1048576 K49:K61">
    <cfRule type="cellIs" dxfId="28" priority="27" operator="equal">
      <formula>0</formula>
    </cfRule>
    <cfRule type="cellIs" dxfId="27" priority="28" operator="lessThan">
      <formula>0.1</formula>
    </cfRule>
    <cfRule type="cellIs" dxfId="26" priority="29" operator="greaterThan">
      <formula>0.1</formula>
    </cfRule>
  </conditionalFormatting>
  <conditionalFormatting sqref="K40">
    <cfRule type="cellIs" dxfId="25" priority="24" operator="equal">
      <formula>0</formula>
    </cfRule>
    <cfRule type="cellIs" dxfId="24" priority="25" operator="lessThan">
      <formula>0.1</formula>
    </cfRule>
    <cfRule type="cellIs" dxfId="23" priority="26" operator="greaterThan">
      <formula>0.1</formula>
    </cfRule>
  </conditionalFormatting>
  <conditionalFormatting sqref="K43">
    <cfRule type="cellIs" dxfId="22" priority="21" operator="equal">
      <formula>0</formula>
    </cfRule>
    <cfRule type="cellIs" dxfId="21" priority="22" operator="lessThan">
      <formula>0.1</formula>
    </cfRule>
    <cfRule type="cellIs" dxfId="20" priority="23" operator="greaterThan">
      <formula>0.1</formula>
    </cfRule>
  </conditionalFormatting>
  <conditionalFormatting sqref="K31">
    <cfRule type="cellIs" dxfId="19" priority="18" operator="equal">
      <formula>0</formula>
    </cfRule>
    <cfRule type="cellIs" dxfId="18" priority="19" operator="lessThan">
      <formula>0.1</formula>
    </cfRule>
    <cfRule type="cellIs" dxfId="17" priority="20" operator="greaterThan">
      <formula>0.1</formula>
    </cfRule>
  </conditionalFormatting>
  <conditionalFormatting sqref="K62">
    <cfRule type="cellIs" dxfId="16" priority="15" operator="equal">
      <formula>0</formula>
    </cfRule>
    <cfRule type="cellIs" dxfId="15" priority="16" operator="lessThan">
      <formula>0.1</formula>
    </cfRule>
    <cfRule type="cellIs" dxfId="14" priority="17" operator="greaterThan">
      <formula>0.1</formula>
    </cfRule>
  </conditionalFormatting>
  <conditionalFormatting sqref="L2:L68">
    <cfRule type="uniqueValues" dxfId="13" priority="9"/>
    <cfRule type="containsText" dxfId="12" priority="13" operator="containsText" text="Prior Year Still Open">
      <formula>NOT(ISERROR(SEARCH("Prior Year Still Open",L2)))</formula>
    </cfRule>
    <cfRule type="cellIs" dxfId="11" priority="14" operator="equal">
      <formula>0</formula>
    </cfRule>
  </conditionalFormatting>
  <conditionalFormatting sqref="H72">
    <cfRule type="cellIs" dxfId="10" priority="7" operator="notEqual">
      <formula>0</formula>
    </cfRule>
    <cfRule type="cellIs" dxfId="9" priority="8" operator="equal">
      <formula>0</formula>
    </cfRule>
  </conditionalFormatting>
  <conditionalFormatting sqref="K48">
    <cfRule type="cellIs" dxfId="8" priority="4" operator="equal">
      <formula>0</formula>
    </cfRule>
    <cfRule type="cellIs" dxfId="7" priority="5" operator="lessThan">
      <formula>0.1</formula>
    </cfRule>
    <cfRule type="cellIs" dxfId="6" priority="6" operator="greaterThan">
      <formula>0.1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topLeftCell="D76" zoomScale="85" zoomScaleNormal="85" workbookViewId="0">
      <selection activeCell="A83" sqref="A83:XFD1048576"/>
    </sheetView>
  </sheetViews>
  <sheetFormatPr defaultColWidth="9.109375" defaultRowHeight="13.8" x14ac:dyDescent="0.3"/>
  <cols>
    <col min="1" max="1" width="7.88671875" style="1" bestFit="1" customWidth="1"/>
    <col min="2" max="2" width="44.5546875" style="1" customWidth="1"/>
    <col min="3" max="3" width="20.88671875" style="1" customWidth="1"/>
    <col min="4" max="4" width="26.44140625" style="1" customWidth="1"/>
    <col min="5" max="5" width="17" style="1" bestFit="1" customWidth="1"/>
    <col min="6" max="6" width="18.109375" style="1" customWidth="1"/>
    <col min="7" max="7" width="18.5546875" style="1" bestFit="1" customWidth="1"/>
    <col min="8" max="8" width="19.88671875" style="1" customWidth="1"/>
    <col min="9" max="9" width="21.44140625" style="1" customWidth="1"/>
    <col min="10" max="10" width="16.6640625" style="1" customWidth="1"/>
    <col min="11" max="12" width="20.109375" style="1" customWidth="1"/>
    <col min="13" max="13" width="11.5546875" style="1" bestFit="1" customWidth="1"/>
    <col min="14" max="14" width="8.109375" style="1" bestFit="1" customWidth="1"/>
    <col min="15" max="16384" width="9.109375" style="1"/>
  </cols>
  <sheetData>
    <row r="1" spans="1:14" x14ac:dyDescent="0.3">
      <c r="A1" s="176"/>
      <c r="B1" s="177" t="s">
        <v>3495</v>
      </c>
      <c r="C1" s="178"/>
      <c r="D1" s="176"/>
      <c r="E1" s="176"/>
      <c r="F1" s="176"/>
      <c r="G1" s="176"/>
      <c r="H1" s="176"/>
      <c r="I1" s="176"/>
      <c r="J1" s="176"/>
      <c r="K1" s="176"/>
      <c r="L1" s="176"/>
    </row>
    <row r="2" spans="1:14" x14ac:dyDescent="0.3">
      <c r="A2" s="176"/>
      <c r="B2" s="177" t="s">
        <v>3496</v>
      </c>
      <c r="C2" s="178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3">
      <c r="A3" s="176"/>
      <c r="B3" s="177"/>
      <c r="C3" s="179" t="s">
        <v>3278</v>
      </c>
      <c r="D3" s="179" t="s">
        <v>3279</v>
      </c>
      <c r="E3" s="179" t="s">
        <v>3280</v>
      </c>
      <c r="F3" s="179" t="s">
        <v>3281</v>
      </c>
      <c r="G3" s="179" t="s">
        <v>3282</v>
      </c>
      <c r="H3" s="179" t="s">
        <v>3283</v>
      </c>
      <c r="I3" s="179" t="s">
        <v>3284</v>
      </c>
      <c r="J3" s="179" t="s">
        <v>3285</v>
      </c>
      <c r="K3" s="179" t="s">
        <v>3286</v>
      </c>
      <c r="L3" s="179" t="s">
        <v>3287</v>
      </c>
    </row>
    <row r="4" spans="1:14" x14ac:dyDescent="0.3">
      <c r="A4" s="176"/>
      <c r="B4" s="180"/>
      <c r="C4" s="181"/>
      <c r="D4" s="241" t="s">
        <v>3288</v>
      </c>
      <c r="E4" s="242"/>
      <c r="F4" s="242"/>
      <c r="G4" s="242"/>
      <c r="H4" s="243"/>
      <c r="I4" s="244" t="s">
        <v>3289</v>
      </c>
      <c r="J4" s="245"/>
      <c r="K4" s="182"/>
      <c r="L4" s="183"/>
    </row>
    <row r="5" spans="1:14" x14ac:dyDescent="0.3">
      <c r="A5" s="176"/>
      <c r="B5" s="184"/>
      <c r="D5" s="246" t="s">
        <v>3290</v>
      </c>
      <c r="E5" s="247"/>
      <c r="F5" s="247"/>
      <c r="G5" s="247"/>
      <c r="H5" s="248"/>
      <c r="I5" s="247" t="s">
        <v>3291</v>
      </c>
      <c r="J5" s="249"/>
      <c r="K5" s="186"/>
      <c r="L5" s="187" t="s">
        <v>3292</v>
      </c>
    </row>
    <row r="6" spans="1:14" x14ac:dyDescent="0.3">
      <c r="A6" s="176"/>
      <c r="B6" s="184"/>
      <c r="D6" s="250" t="s">
        <v>3293</v>
      </c>
      <c r="E6" s="251"/>
      <c r="F6" s="251"/>
      <c r="G6" s="251"/>
      <c r="H6" s="252"/>
      <c r="I6" s="253" t="s">
        <v>3294</v>
      </c>
      <c r="J6" s="254"/>
      <c r="K6" s="186"/>
      <c r="L6" s="187" t="s">
        <v>3295</v>
      </c>
    </row>
    <row r="7" spans="1:14" x14ac:dyDescent="0.3">
      <c r="A7" s="176"/>
      <c r="B7" s="184"/>
      <c r="C7" s="185" t="s">
        <v>3497</v>
      </c>
      <c r="D7" s="187" t="s">
        <v>3498</v>
      </c>
      <c r="E7" s="188" t="s">
        <v>3498</v>
      </c>
      <c r="F7" s="188" t="s">
        <v>3498</v>
      </c>
      <c r="G7" s="187" t="s">
        <v>3296</v>
      </c>
      <c r="H7" s="188" t="s">
        <v>3297</v>
      </c>
      <c r="I7" s="189"/>
      <c r="J7" s="187" t="s">
        <v>3297</v>
      </c>
      <c r="K7" s="187" t="s">
        <v>3298</v>
      </c>
      <c r="L7" s="187" t="s">
        <v>3495</v>
      </c>
    </row>
    <row r="8" spans="1:14" x14ac:dyDescent="0.3">
      <c r="A8" s="176"/>
      <c r="B8" s="184"/>
      <c r="C8" s="185" t="s">
        <v>3321</v>
      </c>
      <c r="D8" s="187" t="s">
        <v>3299</v>
      </c>
      <c r="E8" s="187" t="s">
        <v>3300</v>
      </c>
      <c r="F8" s="187" t="s">
        <v>3301</v>
      </c>
      <c r="G8" s="187" t="s">
        <v>3302</v>
      </c>
      <c r="H8" s="187" t="s">
        <v>3303</v>
      </c>
      <c r="I8" s="187" t="s">
        <v>3304</v>
      </c>
      <c r="J8" s="187" t="s">
        <v>3305</v>
      </c>
      <c r="K8" s="187" t="s">
        <v>3295</v>
      </c>
      <c r="L8" s="187" t="s">
        <v>3306</v>
      </c>
    </row>
    <row r="9" spans="1:14" x14ac:dyDescent="0.3">
      <c r="A9" s="176"/>
      <c r="B9" s="184"/>
      <c r="C9" s="185" t="s">
        <v>3322</v>
      </c>
      <c r="D9" s="187" t="s">
        <v>3307</v>
      </c>
      <c r="E9" s="187" t="s">
        <v>3307</v>
      </c>
      <c r="F9" s="187" t="s">
        <v>3308</v>
      </c>
      <c r="G9" s="187" t="s">
        <v>3309</v>
      </c>
      <c r="H9" s="187" t="s">
        <v>3309</v>
      </c>
      <c r="I9" s="187" t="s">
        <v>3310</v>
      </c>
      <c r="J9" s="187" t="s">
        <v>3311</v>
      </c>
      <c r="K9" s="187" t="s">
        <v>3312</v>
      </c>
      <c r="L9" s="187" t="s">
        <v>3499</v>
      </c>
    </row>
    <row r="10" spans="1:14" ht="32.25" customHeight="1" x14ac:dyDescent="0.3">
      <c r="A10" s="190" t="s">
        <v>1</v>
      </c>
      <c r="B10" s="191"/>
      <c r="C10" s="185" t="s">
        <v>183</v>
      </c>
      <c r="D10" s="192" t="s">
        <v>3309</v>
      </c>
      <c r="E10" s="192" t="s">
        <v>3309</v>
      </c>
      <c r="F10" s="192" t="s">
        <v>3313</v>
      </c>
      <c r="G10" s="192" t="s">
        <v>3314</v>
      </c>
      <c r="H10" s="192" t="s">
        <v>3315</v>
      </c>
      <c r="I10" s="193"/>
      <c r="J10" s="192"/>
      <c r="K10" s="192" t="s">
        <v>3316</v>
      </c>
      <c r="L10" s="192" t="s">
        <v>3317</v>
      </c>
    </row>
    <row r="11" spans="1:14" x14ac:dyDescent="0.3">
      <c r="A11" s="176"/>
      <c r="B11" s="184" t="s">
        <v>3318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s="34" customFormat="1" x14ac:dyDescent="0.3">
      <c r="A12" s="40" t="s">
        <v>66</v>
      </c>
      <c r="B12" s="39" t="s">
        <v>67</v>
      </c>
      <c r="C12" s="194">
        <v>39810</v>
      </c>
      <c r="D12" s="195">
        <v>8449</v>
      </c>
      <c r="E12" s="195">
        <v>0</v>
      </c>
      <c r="F12" s="195">
        <v>0</v>
      </c>
      <c r="G12" s="46">
        <f>SUM(D12:F12)</f>
        <v>8449</v>
      </c>
      <c r="H12" s="196">
        <f t="shared" ref="H12:H74" si="0">ROUND((H$81/G$80)*G12,0)</f>
        <v>1593</v>
      </c>
      <c r="I12" s="195">
        <v>4052</v>
      </c>
      <c r="J12" s="197">
        <f t="shared" ref="J12:J72" si="1">ROUND((J$81/I$80)*I12,0)</f>
        <v>411</v>
      </c>
      <c r="K12" s="197">
        <f>ROUND(H12+J12,0)</f>
        <v>2004</v>
      </c>
      <c r="L12" s="198">
        <f>ROUND(C12+K12,0)</f>
        <v>41814</v>
      </c>
      <c r="M12" s="35"/>
      <c r="N12" s="199"/>
    </row>
    <row r="13" spans="1:14" s="34" customFormat="1" x14ac:dyDescent="0.3">
      <c r="A13" s="40" t="s">
        <v>68</v>
      </c>
      <c r="B13" s="39" t="s">
        <v>69</v>
      </c>
      <c r="C13" s="194">
        <v>126475</v>
      </c>
      <c r="D13" s="195">
        <v>38425</v>
      </c>
      <c r="E13" s="195">
        <v>275</v>
      </c>
      <c r="F13" s="195">
        <v>24</v>
      </c>
      <c r="G13" s="46">
        <f t="shared" ref="G13:G73" si="2">SUM(D13:F13)</f>
        <v>38724</v>
      </c>
      <c r="H13" s="196">
        <f t="shared" si="0"/>
        <v>7302</v>
      </c>
      <c r="I13" s="195">
        <v>13124.4</v>
      </c>
      <c r="J13" s="197">
        <f t="shared" si="1"/>
        <v>1333</v>
      </c>
      <c r="K13" s="197">
        <f t="shared" ref="K13:K74" si="3">ROUND(H13+J13,0)</f>
        <v>8635</v>
      </c>
      <c r="L13" s="198">
        <f t="shared" ref="L13:L74" si="4">ROUND(C13+K13,0)</f>
        <v>135110</v>
      </c>
      <c r="M13" s="35"/>
      <c r="N13" s="199"/>
    </row>
    <row r="14" spans="1:14" s="34" customFormat="1" x14ac:dyDescent="0.3">
      <c r="A14" s="41" t="s">
        <v>70</v>
      </c>
      <c r="B14" s="39" t="s">
        <v>71</v>
      </c>
      <c r="C14" s="194">
        <v>49520</v>
      </c>
      <c r="D14" s="195">
        <v>6507</v>
      </c>
      <c r="E14" s="195">
        <v>0</v>
      </c>
      <c r="F14" s="195">
        <v>6</v>
      </c>
      <c r="G14" s="46">
        <f t="shared" si="2"/>
        <v>6513</v>
      </c>
      <c r="H14" s="196">
        <f t="shared" si="0"/>
        <v>1228</v>
      </c>
      <c r="I14" s="195">
        <v>5096.1000000000004</v>
      </c>
      <c r="J14" s="197">
        <f t="shared" si="1"/>
        <v>518</v>
      </c>
      <c r="K14" s="197">
        <f t="shared" si="3"/>
        <v>1746</v>
      </c>
      <c r="L14" s="198">
        <f t="shared" si="4"/>
        <v>51266</v>
      </c>
      <c r="M14" s="35"/>
      <c r="N14" s="199"/>
    </row>
    <row r="15" spans="1:14" s="34" customFormat="1" x14ac:dyDescent="0.3">
      <c r="A15" s="41" t="s">
        <v>72</v>
      </c>
      <c r="B15" s="39" t="s">
        <v>73</v>
      </c>
      <c r="C15" s="194">
        <v>31918</v>
      </c>
      <c r="D15" s="195">
        <v>18026</v>
      </c>
      <c r="E15" s="195">
        <v>431</v>
      </c>
      <c r="F15" s="195">
        <v>4</v>
      </c>
      <c r="G15" s="46">
        <f t="shared" si="2"/>
        <v>18461</v>
      </c>
      <c r="H15" s="196">
        <f t="shared" si="0"/>
        <v>3481</v>
      </c>
      <c r="I15" s="195">
        <v>5316.9</v>
      </c>
      <c r="J15" s="197">
        <f t="shared" si="1"/>
        <v>540</v>
      </c>
      <c r="K15" s="197">
        <f t="shared" si="3"/>
        <v>4021</v>
      </c>
      <c r="L15" s="198">
        <f t="shared" si="4"/>
        <v>35939</v>
      </c>
      <c r="M15" s="35"/>
      <c r="N15" s="199"/>
    </row>
    <row r="16" spans="1:14" s="34" customFormat="1" x14ac:dyDescent="0.3">
      <c r="A16" s="41" t="s">
        <v>74</v>
      </c>
      <c r="B16" s="39" t="s">
        <v>75</v>
      </c>
      <c r="C16" s="194">
        <v>54860</v>
      </c>
      <c r="D16" s="195">
        <v>8593</v>
      </c>
      <c r="E16" s="195">
        <v>486</v>
      </c>
      <c r="F16" s="195">
        <v>0</v>
      </c>
      <c r="G16" s="46">
        <f t="shared" si="2"/>
        <v>9079</v>
      </c>
      <c r="H16" s="196">
        <f t="shared" si="0"/>
        <v>1712</v>
      </c>
      <c r="I16" s="195">
        <v>6217.1</v>
      </c>
      <c r="J16" s="197">
        <f t="shared" si="1"/>
        <v>631</v>
      </c>
      <c r="K16" s="197">
        <f t="shared" si="3"/>
        <v>2343</v>
      </c>
      <c r="L16" s="198">
        <f t="shared" si="4"/>
        <v>57203</v>
      </c>
      <c r="M16" s="35"/>
      <c r="N16" s="199"/>
    </row>
    <row r="17" spans="1:14" s="34" customFormat="1" x14ac:dyDescent="0.3">
      <c r="A17" s="41" t="s">
        <v>76</v>
      </c>
      <c r="B17" s="39" t="s">
        <v>77</v>
      </c>
      <c r="C17" s="194">
        <v>32528</v>
      </c>
      <c r="D17" s="195">
        <v>2415</v>
      </c>
      <c r="E17" s="195">
        <v>332</v>
      </c>
      <c r="F17" s="195">
        <v>0</v>
      </c>
      <c r="G17" s="46">
        <f t="shared" si="2"/>
        <v>2747</v>
      </c>
      <c r="H17" s="196">
        <f t="shared" si="0"/>
        <v>518</v>
      </c>
      <c r="I17" s="195">
        <v>1294.3</v>
      </c>
      <c r="J17" s="197">
        <f t="shared" si="1"/>
        <v>131</v>
      </c>
      <c r="K17" s="197">
        <f t="shared" si="3"/>
        <v>649</v>
      </c>
      <c r="L17" s="198">
        <f t="shared" si="4"/>
        <v>33177</v>
      </c>
      <c r="M17" s="35"/>
      <c r="N17" s="199"/>
    </row>
    <row r="18" spans="1:14" s="34" customFormat="1" x14ac:dyDescent="0.3">
      <c r="A18" s="41" t="s">
        <v>78</v>
      </c>
      <c r="B18" s="39" t="s">
        <v>79</v>
      </c>
      <c r="C18" s="194">
        <v>12623</v>
      </c>
      <c r="D18" s="195">
        <v>1248</v>
      </c>
      <c r="E18" s="195">
        <v>0</v>
      </c>
      <c r="F18" s="195">
        <v>0</v>
      </c>
      <c r="G18" s="46">
        <f t="shared" si="2"/>
        <v>1248</v>
      </c>
      <c r="H18" s="196">
        <f t="shared" si="0"/>
        <v>235</v>
      </c>
      <c r="I18" s="195">
        <v>1031.3</v>
      </c>
      <c r="J18" s="197">
        <f t="shared" si="1"/>
        <v>105</v>
      </c>
      <c r="K18" s="197">
        <f t="shared" si="3"/>
        <v>340</v>
      </c>
      <c r="L18" s="198">
        <f t="shared" si="4"/>
        <v>12963</v>
      </c>
      <c r="M18" s="35"/>
      <c r="N18" s="199"/>
    </row>
    <row r="19" spans="1:14" s="34" customFormat="1" x14ac:dyDescent="0.3">
      <c r="A19" s="41" t="s">
        <v>80</v>
      </c>
      <c r="B19" s="39" t="s">
        <v>81</v>
      </c>
      <c r="C19" s="194">
        <v>141763</v>
      </c>
      <c r="D19" s="195">
        <v>54227</v>
      </c>
      <c r="E19" s="195">
        <v>4291</v>
      </c>
      <c r="F19" s="195">
        <v>63</v>
      </c>
      <c r="G19" s="46">
        <f t="shared" si="2"/>
        <v>58581</v>
      </c>
      <c r="H19" s="196">
        <f t="shared" si="0"/>
        <v>11047</v>
      </c>
      <c r="I19" s="195">
        <v>11997.2</v>
      </c>
      <c r="J19" s="197">
        <f t="shared" si="1"/>
        <v>1218</v>
      </c>
      <c r="K19" s="197">
        <f t="shared" si="3"/>
        <v>12265</v>
      </c>
      <c r="L19" s="198">
        <f t="shared" si="4"/>
        <v>154028</v>
      </c>
      <c r="M19" s="35"/>
      <c r="N19" s="199"/>
    </row>
    <row r="20" spans="1:14" s="34" customFormat="1" x14ac:dyDescent="0.3">
      <c r="A20" s="41" t="s">
        <v>82</v>
      </c>
      <c r="B20" s="39" t="s">
        <v>83</v>
      </c>
      <c r="C20" s="194">
        <v>63599</v>
      </c>
      <c r="D20" s="195">
        <v>14728</v>
      </c>
      <c r="E20" s="195">
        <v>1164</v>
      </c>
      <c r="F20" s="195">
        <v>0</v>
      </c>
      <c r="G20" s="46">
        <f t="shared" si="2"/>
        <v>15892</v>
      </c>
      <c r="H20" s="196">
        <f t="shared" si="0"/>
        <v>2997</v>
      </c>
      <c r="I20" s="195">
        <v>2087.9</v>
      </c>
      <c r="J20" s="197">
        <f t="shared" si="1"/>
        <v>212</v>
      </c>
      <c r="K20" s="197">
        <f t="shared" si="3"/>
        <v>3209</v>
      </c>
      <c r="L20" s="198">
        <f t="shared" si="4"/>
        <v>66808</v>
      </c>
      <c r="M20" s="35"/>
      <c r="N20" s="199"/>
    </row>
    <row r="21" spans="1:14" s="34" customFormat="1" x14ac:dyDescent="0.3">
      <c r="A21" s="41" t="s">
        <v>84</v>
      </c>
      <c r="B21" s="39" t="s">
        <v>85</v>
      </c>
      <c r="C21" s="194">
        <v>190797</v>
      </c>
      <c r="D21" s="195">
        <v>38010</v>
      </c>
      <c r="E21" s="195">
        <v>501</v>
      </c>
      <c r="F21" s="195">
        <v>112</v>
      </c>
      <c r="G21" s="46">
        <f t="shared" si="2"/>
        <v>38623</v>
      </c>
      <c r="H21" s="196">
        <f t="shared" si="0"/>
        <v>7283</v>
      </c>
      <c r="I21" s="195">
        <v>23355.4</v>
      </c>
      <c r="J21" s="197">
        <f t="shared" si="1"/>
        <v>2372</v>
      </c>
      <c r="K21" s="197">
        <f t="shared" si="3"/>
        <v>9655</v>
      </c>
      <c r="L21" s="198">
        <f t="shared" si="4"/>
        <v>200452</v>
      </c>
      <c r="M21" s="35"/>
      <c r="N21" s="199"/>
    </row>
    <row r="22" spans="1:14" s="34" customFormat="1" x14ac:dyDescent="0.3">
      <c r="A22" s="41" t="s">
        <v>86</v>
      </c>
      <c r="B22" s="39" t="s">
        <v>87</v>
      </c>
      <c r="C22" s="194">
        <v>57773</v>
      </c>
      <c r="D22" s="195">
        <v>31100</v>
      </c>
      <c r="E22" s="195">
        <v>863</v>
      </c>
      <c r="F22" s="195">
        <v>26</v>
      </c>
      <c r="G22" s="46">
        <f t="shared" si="2"/>
        <v>31989</v>
      </c>
      <c r="H22" s="196">
        <f t="shared" si="0"/>
        <v>6032</v>
      </c>
      <c r="I22" s="195">
        <v>6530.7</v>
      </c>
      <c r="J22" s="197">
        <f t="shared" si="1"/>
        <v>663</v>
      </c>
      <c r="K22" s="197">
        <f t="shared" si="3"/>
        <v>6695</v>
      </c>
      <c r="L22" s="198">
        <f t="shared" si="4"/>
        <v>64468</v>
      </c>
      <c r="M22" s="35"/>
      <c r="N22" s="199"/>
    </row>
    <row r="23" spans="1:14" s="34" customFormat="1" x14ac:dyDescent="0.3">
      <c r="A23" s="41" t="s">
        <v>88</v>
      </c>
      <c r="B23" s="39" t="s">
        <v>89</v>
      </c>
      <c r="C23" s="194">
        <v>112634</v>
      </c>
      <c r="D23" s="195">
        <v>30313</v>
      </c>
      <c r="E23" s="195">
        <v>1370</v>
      </c>
      <c r="F23" s="195">
        <v>39</v>
      </c>
      <c r="G23" s="46">
        <f t="shared" si="2"/>
        <v>31722</v>
      </c>
      <c r="H23" s="196">
        <f t="shared" si="0"/>
        <v>5982</v>
      </c>
      <c r="I23" s="195">
        <v>5437.9</v>
      </c>
      <c r="J23" s="197">
        <f t="shared" si="1"/>
        <v>552</v>
      </c>
      <c r="K23" s="197">
        <f t="shared" si="3"/>
        <v>6534</v>
      </c>
      <c r="L23" s="198">
        <f t="shared" si="4"/>
        <v>119168</v>
      </c>
      <c r="M23" s="35"/>
      <c r="N23" s="199"/>
    </row>
    <row r="24" spans="1:14" s="34" customFormat="1" x14ac:dyDescent="0.3">
      <c r="A24" s="41" t="s">
        <v>90</v>
      </c>
      <c r="B24" s="39" t="s">
        <v>91</v>
      </c>
      <c r="C24" s="194">
        <v>43694</v>
      </c>
      <c r="D24" s="195">
        <v>4672</v>
      </c>
      <c r="E24" s="195">
        <v>1</v>
      </c>
      <c r="F24" s="195">
        <v>0</v>
      </c>
      <c r="G24" s="46">
        <f t="shared" si="2"/>
        <v>4673</v>
      </c>
      <c r="H24" s="196">
        <f t="shared" si="0"/>
        <v>881</v>
      </c>
      <c r="I24" s="195">
        <v>2005.8</v>
      </c>
      <c r="J24" s="197">
        <f t="shared" si="1"/>
        <v>204</v>
      </c>
      <c r="K24" s="197">
        <f t="shared" si="3"/>
        <v>1085</v>
      </c>
      <c r="L24" s="198">
        <f t="shared" si="4"/>
        <v>44779</v>
      </c>
      <c r="M24" s="35"/>
      <c r="N24" s="199"/>
    </row>
    <row r="25" spans="1:14" s="34" customFormat="1" x14ac:dyDescent="0.3">
      <c r="A25" s="41" t="s">
        <v>92</v>
      </c>
      <c r="B25" s="39" t="s">
        <v>93</v>
      </c>
      <c r="C25" s="194">
        <v>370917</v>
      </c>
      <c r="D25" s="195">
        <v>87266</v>
      </c>
      <c r="E25" s="195">
        <v>7283</v>
      </c>
      <c r="F25" s="195">
        <v>387</v>
      </c>
      <c r="G25" s="46">
        <f t="shared" si="2"/>
        <v>94936</v>
      </c>
      <c r="H25" s="196">
        <f t="shared" si="0"/>
        <v>17902</v>
      </c>
      <c r="I25" s="195">
        <v>47704.7</v>
      </c>
      <c r="J25" s="197">
        <f t="shared" si="1"/>
        <v>4844</v>
      </c>
      <c r="K25" s="197">
        <f t="shared" si="3"/>
        <v>22746</v>
      </c>
      <c r="L25" s="198">
        <f t="shared" si="4"/>
        <v>393663</v>
      </c>
      <c r="M25" s="35"/>
      <c r="N25" s="199"/>
    </row>
    <row r="26" spans="1:14" s="34" customFormat="1" x14ac:dyDescent="0.3">
      <c r="A26" s="41" t="s">
        <v>95</v>
      </c>
      <c r="B26" s="39" t="s">
        <v>96</v>
      </c>
      <c r="C26" s="194">
        <v>100982</v>
      </c>
      <c r="D26" s="195">
        <v>65671</v>
      </c>
      <c r="E26" s="195">
        <v>2746</v>
      </c>
      <c r="F26" s="195">
        <v>0</v>
      </c>
      <c r="G26" s="46">
        <f t="shared" si="2"/>
        <v>68417</v>
      </c>
      <c r="H26" s="196">
        <f t="shared" si="0"/>
        <v>12901</v>
      </c>
      <c r="I26" s="195">
        <v>6192.9</v>
      </c>
      <c r="J26" s="197">
        <f t="shared" si="1"/>
        <v>629</v>
      </c>
      <c r="K26" s="197">
        <f t="shared" si="3"/>
        <v>13530</v>
      </c>
      <c r="L26" s="198">
        <f t="shared" si="4"/>
        <v>114512</v>
      </c>
      <c r="M26" s="35"/>
      <c r="N26" s="199"/>
    </row>
    <row r="27" spans="1:14" s="34" customFormat="1" x14ac:dyDescent="0.3">
      <c r="A27" s="40" t="s">
        <v>1061</v>
      </c>
      <c r="B27" s="39" t="s">
        <v>94</v>
      </c>
      <c r="C27" s="194">
        <v>25033.199955133477</v>
      </c>
      <c r="D27" s="195">
        <v>6605</v>
      </c>
      <c r="E27" s="195">
        <v>0</v>
      </c>
      <c r="F27" s="195">
        <v>0</v>
      </c>
      <c r="G27" s="46">
        <f>SUM(D27:F27)</f>
        <v>6605</v>
      </c>
      <c r="H27" s="196">
        <f t="shared" si="0"/>
        <v>1246</v>
      </c>
      <c r="I27" s="195">
        <v>1963.1</v>
      </c>
      <c r="J27" s="197">
        <f t="shared" si="1"/>
        <v>199</v>
      </c>
      <c r="K27" s="197">
        <f>ROUND(H27+J27,0)</f>
        <v>1445</v>
      </c>
      <c r="L27" s="198">
        <f t="shared" si="4"/>
        <v>26478</v>
      </c>
      <c r="M27" s="35"/>
      <c r="N27" s="199"/>
    </row>
    <row r="28" spans="1:14" s="34" customFormat="1" x14ac:dyDescent="0.3">
      <c r="A28" s="40" t="s">
        <v>1065</v>
      </c>
      <c r="B28" s="39" t="s">
        <v>3039</v>
      </c>
      <c r="C28" s="194">
        <v>17811.788990825684</v>
      </c>
      <c r="D28" s="195">
        <v>2257</v>
      </c>
      <c r="E28" s="195">
        <v>0</v>
      </c>
      <c r="F28" s="195">
        <v>0</v>
      </c>
      <c r="G28" s="46">
        <f>SUM(D28:F28)</f>
        <v>2257</v>
      </c>
      <c r="H28" s="196">
        <f t="shared" si="0"/>
        <v>426</v>
      </c>
      <c r="I28" s="195">
        <v>1792.8</v>
      </c>
      <c r="J28" s="197">
        <f t="shared" si="1"/>
        <v>182</v>
      </c>
      <c r="K28" s="197">
        <f>ROUND(H28+J28,0)</f>
        <v>608</v>
      </c>
      <c r="L28" s="198">
        <f>ROUND(C28+K28,0)</f>
        <v>18420</v>
      </c>
      <c r="M28" s="35"/>
      <c r="N28" s="199"/>
    </row>
    <row r="29" spans="1:14" s="34" customFormat="1" x14ac:dyDescent="0.3">
      <c r="A29" s="41" t="s">
        <v>97</v>
      </c>
      <c r="B29" s="39" t="s">
        <v>98</v>
      </c>
      <c r="C29" s="194">
        <v>83504</v>
      </c>
      <c r="D29" s="195">
        <v>11708</v>
      </c>
      <c r="E29" s="195">
        <v>15</v>
      </c>
      <c r="F29" s="195">
        <v>37</v>
      </c>
      <c r="G29" s="46">
        <f t="shared" si="2"/>
        <v>11760</v>
      </c>
      <c r="H29" s="196">
        <f t="shared" si="0"/>
        <v>2218</v>
      </c>
      <c r="I29" s="195">
        <v>7111.1</v>
      </c>
      <c r="J29" s="197">
        <f t="shared" si="1"/>
        <v>722</v>
      </c>
      <c r="K29" s="197">
        <f t="shared" si="3"/>
        <v>2940</v>
      </c>
      <c r="L29" s="198">
        <f t="shared" si="4"/>
        <v>86444</v>
      </c>
      <c r="M29" s="35"/>
      <c r="N29" s="199"/>
    </row>
    <row r="30" spans="1:14" s="34" customFormat="1" x14ac:dyDescent="0.3">
      <c r="A30" s="41" t="s">
        <v>99</v>
      </c>
      <c r="B30" s="39" t="s">
        <v>100</v>
      </c>
      <c r="C30" s="194">
        <v>72338</v>
      </c>
      <c r="D30" s="195">
        <v>9150</v>
      </c>
      <c r="E30" s="195">
        <v>265</v>
      </c>
      <c r="F30" s="195">
        <v>0</v>
      </c>
      <c r="G30" s="46">
        <f t="shared" si="2"/>
        <v>9415</v>
      </c>
      <c r="H30" s="196">
        <f t="shared" si="0"/>
        <v>1775</v>
      </c>
      <c r="I30" s="195">
        <v>3094.2</v>
      </c>
      <c r="J30" s="197">
        <f t="shared" si="1"/>
        <v>314</v>
      </c>
      <c r="K30" s="197">
        <f t="shared" si="3"/>
        <v>2089</v>
      </c>
      <c r="L30" s="198">
        <f t="shared" si="4"/>
        <v>74427</v>
      </c>
      <c r="M30" s="35"/>
      <c r="N30" s="199"/>
    </row>
    <row r="31" spans="1:14" s="34" customFormat="1" x14ac:dyDescent="0.3">
      <c r="A31" s="41" t="s">
        <v>101</v>
      </c>
      <c r="B31" s="39" t="s">
        <v>102</v>
      </c>
      <c r="C31" s="194">
        <v>55346</v>
      </c>
      <c r="D31" s="195">
        <v>7861</v>
      </c>
      <c r="E31" s="195">
        <v>0</v>
      </c>
      <c r="F31" s="195">
        <v>0</v>
      </c>
      <c r="G31" s="46">
        <f t="shared" si="2"/>
        <v>7861</v>
      </c>
      <c r="H31" s="196">
        <f t="shared" si="0"/>
        <v>1482</v>
      </c>
      <c r="I31" s="195">
        <v>2614</v>
      </c>
      <c r="J31" s="197">
        <f t="shared" si="1"/>
        <v>265</v>
      </c>
      <c r="K31" s="197">
        <f t="shared" si="3"/>
        <v>1747</v>
      </c>
      <c r="L31" s="198">
        <f t="shared" si="4"/>
        <v>57093</v>
      </c>
      <c r="M31" s="35"/>
      <c r="N31" s="199"/>
    </row>
    <row r="32" spans="1:14" s="34" customFormat="1" x14ac:dyDescent="0.3">
      <c r="A32" s="41" t="s">
        <v>103</v>
      </c>
      <c r="B32" s="39" t="s">
        <v>104</v>
      </c>
      <c r="C32" s="194">
        <v>146133</v>
      </c>
      <c r="D32" s="195">
        <v>25624</v>
      </c>
      <c r="E32" s="195">
        <v>2277</v>
      </c>
      <c r="F32" s="195">
        <v>67</v>
      </c>
      <c r="G32" s="46">
        <f t="shared" si="2"/>
        <v>27968</v>
      </c>
      <c r="H32" s="196">
        <f t="shared" si="0"/>
        <v>5274</v>
      </c>
      <c r="I32" s="195">
        <v>13905.6</v>
      </c>
      <c r="J32" s="197">
        <f t="shared" si="1"/>
        <v>1412</v>
      </c>
      <c r="K32" s="197">
        <f t="shared" si="3"/>
        <v>6686</v>
      </c>
      <c r="L32" s="198">
        <f t="shared" si="4"/>
        <v>152819</v>
      </c>
      <c r="M32" s="35"/>
      <c r="N32" s="199"/>
    </row>
    <row r="33" spans="1:14" s="34" customFormat="1" x14ac:dyDescent="0.3">
      <c r="A33" s="41" t="s">
        <v>105</v>
      </c>
      <c r="B33" s="39" t="s">
        <v>106</v>
      </c>
      <c r="C33" s="194">
        <v>8686</v>
      </c>
      <c r="D33" s="195">
        <v>5130</v>
      </c>
      <c r="E33" s="195">
        <v>458</v>
      </c>
      <c r="F33" s="195">
        <v>0</v>
      </c>
      <c r="G33" s="46">
        <f t="shared" si="2"/>
        <v>5588</v>
      </c>
      <c r="H33" s="196">
        <f t="shared" si="0"/>
        <v>1054</v>
      </c>
      <c r="I33" s="195">
        <v>592.6</v>
      </c>
      <c r="J33" s="197">
        <f t="shared" si="1"/>
        <v>60</v>
      </c>
      <c r="K33" s="197">
        <f t="shared" si="3"/>
        <v>1114</v>
      </c>
      <c r="L33" s="198">
        <f t="shared" si="4"/>
        <v>9800</v>
      </c>
      <c r="M33" s="35"/>
      <c r="N33" s="199"/>
    </row>
    <row r="34" spans="1:14" s="34" customFormat="1" x14ac:dyDescent="0.3">
      <c r="A34" s="41" t="s">
        <v>107</v>
      </c>
      <c r="B34" s="39" t="s">
        <v>108</v>
      </c>
      <c r="C34" s="194">
        <v>54860</v>
      </c>
      <c r="D34" s="195">
        <v>25807</v>
      </c>
      <c r="E34" s="195">
        <v>45</v>
      </c>
      <c r="F34" s="195">
        <v>0</v>
      </c>
      <c r="G34" s="46">
        <f t="shared" si="2"/>
        <v>25852</v>
      </c>
      <c r="H34" s="196">
        <f t="shared" si="0"/>
        <v>4875</v>
      </c>
      <c r="I34" s="195">
        <v>2416.5</v>
      </c>
      <c r="J34" s="197">
        <f t="shared" si="1"/>
        <v>245</v>
      </c>
      <c r="K34" s="197">
        <f t="shared" si="3"/>
        <v>5120</v>
      </c>
      <c r="L34" s="198">
        <f t="shared" si="4"/>
        <v>59980</v>
      </c>
      <c r="M34" s="35"/>
      <c r="N34" s="199"/>
    </row>
    <row r="35" spans="1:14" s="34" customFormat="1" x14ac:dyDescent="0.3">
      <c r="A35" s="41" t="s">
        <v>109</v>
      </c>
      <c r="B35" s="39" t="s">
        <v>110</v>
      </c>
      <c r="C35" s="194">
        <v>15969</v>
      </c>
      <c r="D35" s="195">
        <v>6653</v>
      </c>
      <c r="E35" s="195">
        <v>168</v>
      </c>
      <c r="F35" s="195">
        <v>0</v>
      </c>
      <c r="G35" s="46">
        <f t="shared" si="2"/>
        <v>6821</v>
      </c>
      <c r="H35" s="196">
        <f t="shared" si="0"/>
        <v>1286</v>
      </c>
      <c r="I35" s="195">
        <v>518.79999999999995</v>
      </c>
      <c r="J35" s="197">
        <f t="shared" si="1"/>
        <v>53</v>
      </c>
      <c r="K35" s="197">
        <f t="shared" si="3"/>
        <v>1339</v>
      </c>
      <c r="L35" s="198">
        <f t="shared" si="4"/>
        <v>17308</v>
      </c>
      <c r="M35" s="35"/>
      <c r="N35" s="199"/>
    </row>
    <row r="36" spans="1:14" s="210" customFormat="1" x14ac:dyDescent="0.3">
      <c r="A36" s="200" t="s">
        <v>111</v>
      </c>
      <c r="B36" s="201" t="s">
        <v>112</v>
      </c>
      <c r="C36" s="203">
        <v>26702</v>
      </c>
      <c r="D36" s="204">
        <v>22079</v>
      </c>
      <c r="E36" s="204">
        <v>0</v>
      </c>
      <c r="F36" s="204">
        <v>0</v>
      </c>
      <c r="G36" s="202">
        <f t="shared" si="2"/>
        <v>22079</v>
      </c>
      <c r="H36" s="205">
        <f t="shared" si="0"/>
        <v>4163</v>
      </c>
      <c r="I36" s="204">
        <v>5941.5</v>
      </c>
      <c r="J36" s="206">
        <f t="shared" si="1"/>
        <v>603</v>
      </c>
      <c r="K36" s="206">
        <f t="shared" si="3"/>
        <v>4766</v>
      </c>
      <c r="L36" s="207">
        <f t="shared" si="4"/>
        <v>31468</v>
      </c>
      <c r="M36" s="208"/>
      <c r="N36" s="209"/>
    </row>
    <row r="37" spans="1:14" s="34" customFormat="1" x14ac:dyDescent="0.3">
      <c r="A37" s="41" t="s">
        <v>113</v>
      </c>
      <c r="B37" s="39" t="s">
        <v>114</v>
      </c>
      <c r="C37" s="194">
        <v>21847</v>
      </c>
      <c r="D37" s="195">
        <v>4679</v>
      </c>
      <c r="E37" s="195">
        <v>0</v>
      </c>
      <c r="F37" s="195">
        <v>0</v>
      </c>
      <c r="G37" s="46">
        <f t="shared" si="2"/>
        <v>4679</v>
      </c>
      <c r="H37" s="196">
        <f t="shared" si="0"/>
        <v>882</v>
      </c>
      <c r="I37" s="195">
        <v>1916.5</v>
      </c>
      <c r="J37" s="197">
        <f t="shared" si="1"/>
        <v>195</v>
      </c>
      <c r="K37" s="197">
        <f t="shared" si="3"/>
        <v>1077</v>
      </c>
      <c r="L37" s="198">
        <f t="shared" si="4"/>
        <v>22924</v>
      </c>
      <c r="M37" s="35"/>
      <c r="N37" s="199"/>
    </row>
    <row r="38" spans="1:14" s="34" customFormat="1" x14ac:dyDescent="0.3">
      <c r="A38" s="41" t="s">
        <v>115</v>
      </c>
      <c r="B38" s="39" t="s">
        <v>116</v>
      </c>
      <c r="C38" s="194">
        <v>43694</v>
      </c>
      <c r="D38" s="195">
        <v>3503</v>
      </c>
      <c r="E38" s="195">
        <v>0</v>
      </c>
      <c r="F38" s="195">
        <v>73</v>
      </c>
      <c r="G38" s="46">
        <f t="shared" si="2"/>
        <v>3576</v>
      </c>
      <c r="H38" s="196">
        <f t="shared" si="0"/>
        <v>674</v>
      </c>
      <c r="I38" s="195">
        <v>1633</v>
      </c>
      <c r="J38" s="197">
        <f t="shared" si="1"/>
        <v>166</v>
      </c>
      <c r="K38" s="197">
        <f t="shared" si="3"/>
        <v>840</v>
      </c>
      <c r="L38" s="198">
        <f t="shared" si="4"/>
        <v>44534</v>
      </c>
      <c r="M38" s="35"/>
      <c r="N38" s="199"/>
    </row>
    <row r="39" spans="1:14" s="34" customFormat="1" x14ac:dyDescent="0.3">
      <c r="A39" s="41" t="s">
        <v>117</v>
      </c>
      <c r="B39" s="39" t="s">
        <v>118</v>
      </c>
      <c r="C39" s="194">
        <v>3399</v>
      </c>
      <c r="D39" s="195">
        <v>2077</v>
      </c>
      <c r="E39" s="195">
        <v>0</v>
      </c>
      <c r="F39" s="195">
        <v>0</v>
      </c>
      <c r="G39" s="46">
        <f t="shared" si="2"/>
        <v>2077</v>
      </c>
      <c r="H39" s="196">
        <f t="shared" si="0"/>
        <v>392</v>
      </c>
      <c r="I39" s="195">
        <v>405.3</v>
      </c>
      <c r="J39" s="197">
        <f t="shared" si="1"/>
        <v>41</v>
      </c>
      <c r="K39" s="197">
        <f t="shared" si="3"/>
        <v>433</v>
      </c>
      <c r="L39" s="198">
        <f t="shared" si="4"/>
        <v>3832</v>
      </c>
      <c r="M39" s="35"/>
      <c r="N39" s="199"/>
    </row>
    <row r="40" spans="1:14" s="34" customFormat="1" x14ac:dyDescent="0.3">
      <c r="A40" s="41" t="s">
        <v>119</v>
      </c>
      <c r="B40" s="39" t="s">
        <v>120</v>
      </c>
      <c r="C40" s="194">
        <v>325764</v>
      </c>
      <c r="D40" s="195">
        <v>81691</v>
      </c>
      <c r="E40" s="195">
        <v>4409</v>
      </c>
      <c r="F40" s="195">
        <v>116</v>
      </c>
      <c r="G40" s="46">
        <f t="shared" si="2"/>
        <v>86216</v>
      </c>
      <c r="H40" s="196">
        <f t="shared" si="0"/>
        <v>16258</v>
      </c>
      <c r="I40" s="195">
        <v>20149.2</v>
      </c>
      <c r="J40" s="197">
        <f t="shared" si="1"/>
        <v>2046</v>
      </c>
      <c r="K40" s="197">
        <f t="shared" si="3"/>
        <v>18304</v>
      </c>
      <c r="L40" s="198">
        <f t="shared" si="4"/>
        <v>344068</v>
      </c>
      <c r="M40" s="35"/>
      <c r="N40" s="199"/>
    </row>
    <row r="41" spans="1:14" s="34" customFormat="1" x14ac:dyDescent="0.3">
      <c r="A41" s="41" t="s">
        <v>3331</v>
      </c>
      <c r="B41" s="39" t="s">
        <v>3332</v>
      </c>
      <c r="C41" s="194">
        <v>21933.600000000002</v>
      </c>
      <c r="D41" s="195">
        <v>5228</v>
      </c>
      <c r="E41" s="195">
        <v>297</v>
      </c>
      <c r="F41" s="195">
        <v>0</v>
      </c>
      <c r="G41" s="46">
        <f>SUM(D41:F41)</f>
        <v>5525</v>
      </c>
      <c r="H41" s="196">
        <f t="shared" si="0"/>
        <v>1042</v>
      </c>
      <c r="I41" s="195">
        <v>1339.4</v>
      </c>
      <c r="J41" s="197">
        <f t="shared" si="1"/>
        <v>136</v>
      </c>
      <c r="K41" s="197">
        <f>ROUND(H41+J41,0)</f>
        <v>1178</v>
      </c>
      <c r="L41" s="198">
        <f>ROUND(C41+K41,0)</f>
        <v>23112</v>
      </c>
      <c r="M41" s="35"/>
      <c r="N41" s="199"/>
    </row>
    <row r="42" spans="1:14" s="34" customFormat="1" x14ac:dyDescent="0.3">
      <c r="A42" s="41" t="s">
        <v>121</v>
      </c>
      <c r="B42" s="39" t="s">
        <v>122</v>
      </c>
      <c r="C42" s="194">
        <v>82670</v>
      </c>
      <c r="D42" s="195">
        <v>29686</v>
      </c>
      <c r="E42" s="195">
        <v>713</v>
      </c>
      <c r="F42" s="195">
        <v>23</v>
      </c>
      <c r="G42" s="46">
        <f t="shared" si="2"/>
        <v>30422</v>
      </c>
      <c r="H42" s="196">
        <f t="shared" si="0"/>
        <v>5737</v>
      </c>
      <c r="I42" s="195">
        <v>7468.7</v>
      </c>
      <c r="J42" s="197">
        <f t="shared" si="1"/>
        <v>758</v>
      </c>
      <c r="K42" s="197">
        <f t="shared" si="3"/>
        <v>6495</v>
      </c>
      <c r="L42" s="198">
        <f t="shared" si="4"/>
        <v>89165</v>
      </c>
      <c r="M42" s="35"/>
      <c r="N42" s="199"/>
    </row>
    <row r="43" spans="1:14" s="34" customFormat="1" x14ac:dyDescent="0.3">
      <c r="A43" s="41" t="s">
        <v>123</v>
      </c>
      <c r="B43" s="39" t="s">
        <v>124</v>
      </c>
      <c r="C43" s="194">
        <v>74765</v>
      </c>
      <c r="D43" s="195">
        <v>15608</v>
      </c>
      <c r="E43" s="195">
        <v>1745</v>
      </c>
      <c r="F43" s="195">
        <v>0</v>
      </c>
      <c r="G43" s="46">
        <f t="shared" si="2"/>
        <v>17353</v>
      </c>
      <c r="H43" s="196">
        <f t="shared" si="0"/>
        <v>3272</v>
      </c>
      <c r="I43" s="195">
        <v>4546.5</v>
      </c>
      <c r="J43" s="197">
        <f t="shared" si="1"/>
        <v>462</v>
      </c>
      <c r="K43" s="197">
        <f t="shared" si="3"/>
        <v>3734</v>
      </c>
      <c r="L43" s="198">
        <f t="shared" si="4"/>
        <v>78499</v>
      </c>
      <c r="M43" s="35"/>
      <c r="N43" s="199"/>
    </row>
    <row r="44" spans="1:14" s="34" customFormat="1" x14ac:dyDescent="0.3">
      <c r="A44" s="41" t="s">
        <v>125</v>
      </c>
      <c r="B44" s="39" t="s">
        <v>126</v>
      </c>
      <c r="C44" s="194">
        <v>11652</v>
      </c>
      <c r="D44" s="195">
        <v>1097</v>
      </c>
      <c r="E44" s="195">
        <v>0</v>
      </c>
      <c r="F44" s="195">
        <v>0</v>
      </c>
      <c r="G44" s="46">
        <f t="shared" si="2"/>
        <v>1097</v>
      </c>
      <c r="H44" s="196">
        <f t="shared" si="0"/>
        <v>207</v>
      </c>
      <c r="I44" s="195">
        <v>263.7</v>
      </c>
      <c r="J44" s="197">
        <f t="shared" si="1"/>
        <v>27</v>
      </c>
      <c r="K44" s="197">
        <f t="shared" si="3"/>
        <v>234</v>
      </c>
      <c r="L44" s="198">
        <f t="shared" si="4"/>
        <v>11886</v>
      </c>
      <c r="M44" s="35"/>
      <c r="N44" s="199"/>
    </row>
    <row r="45" spans="1:14" s="34" customFormat="1" x14ac:dyDescent="0.3">
      <c r="A45" s="41" t="s">
        <v>127</v>
      </c>
      <c r="B45" s="39" t="s">
        <v>128</v>
      </c>
      <c r="C45" s="194">
        <v>33984</v>
      </c>
      <c r="D45" s="195">
        <v>2127</v>
      </c>
      <c r="E45" s="195">
        <v>0</v>
      </c>
      <c r="F45" s="195">
        <v>0</v>
      </c>
      <c r="G45" s="46">
        <f t="shared" si="2"/>
        <v>2127</v>
      </c>
      <c r="H45" s="196">
        <f t="shared" si="0"/>
        <v>401</v>
      </c>
      <c r="I45" s="195">
        <v>909.2</v>
      </c>
      <c r="J45" s="197">
        <f t="shared" si="1"/>
        <v>92</v>
      </c>
      <c r="K45" s="197">
        <f t="shared" si="3"/>
        <v>493</v>
      </c>
      <c r="L45" s="198">
        <f t="shared" si="4"/>
        <v>34477</v>
      </c>
      <c r="M45" s="35"/>
      <c r="N45" s="199"/>
    </row>
    <row r="46" spans="1:14" s="34" customFormat="1" x14ac:dyDescent="0.3">
      <c r="A46" s="41" t="s">
        <v>129</v>
      </c>
      <c r="B46" s="39" t="s">
        <v>130</v>
      </c>
      <c r="C46" s="194">
        <v>165066</v>
      </c>
      <c r="D46" s="195">
        <v>21836</v>
      </c>
      <c r="E46" s="195">
        <v>776</v>
      </c>
      <c r="F46" s="195">
        <v>10</v>
      </c>
      <c r="G46" s="46">
        <f t="shared" si="2"/>
        <v>22622</v>
      </c>
      <c r="H46" s="196">
        <f t="shared" si="0"/>
        <v>4266</v>
      </c>
      <c r="I46" s="195">
        <v>8927.6999999999989</v>
      </c>
      <c r="J46" s="197">
        <f t="shared" si="1"/>
        <v>907</v>
      </c>
      <c r="K46" s="197">
        <f t="shared" si="3"/>
        <v>5173</v>
      </c>
      <c r="L46" s="198">
        <f t="shared" si="4"/>
        <v>170239</v>
      </c>
      <c r="M46" s="35"/>
      <c r="N46" s="199"/>
    </row>
    <row r="47" spans="1:14" s="34" customFormat="1" x14ac:dyDescent="0.3">
      <c r="A47" s="41" t="s">
        <v>131</v>
      </c>
      <c r="B47" s="39" t="s">
        <v>132</v>
      </c>
      <c r="C47" s="194">
        <v>21361</v>
      </c>
      <c r="D47" s="195">
        <v>2119</v>
      </c>
      <c r="E47" s="195">
        <v>2</v>
      </c>
      <c r="F47" s="195">
        <v>0</v>
      </c>
      <c r="G47" s="46">
        <f t="shared" si="2"/>
        <v>2121</v>
      </c>
      <c r="H47" s="196">
        <f t="shared" si="0"/>
        <v>400</v>
      </c>
      <c r="I47" s="195">
        <v>598.20000000000005</v>
      </c>
      <c r="J47" s="197">
        <f t="shared" si="1"/>
        <v>61</v>
      </c>
      <c r="K47" s="197">
        <f t="shared" si="3"/>
        <v>461</v>
      </c>
      <c r="L47" s="198">
        <f t="shared" si="4"/>
        <v>21822</v>
      </c>
      <c r="M47" s="35"/>
      <c r="N47" s="199"/>
    </row>
    <row r="48" spans="1:14" s="34" customFormat="1" x14ac:dyDescent="0.3">
      <c r="A48" s="41" t="s">
        <v>133</v>
      </c>
      <c r="B48" s="39" t="s">
        <v>134</v>
      </c>
      <c r="C48" s="194">
        <v>29614</v>
      </c>
      <c r="D48" s="195">
        <v>5852</v>
      </c>
      <c r="E48" s="195">
        <v>243</v>
      </c>
      <c r="F48" s="195">
        <v>0</v>
      </c>
      <c r="G48" s="46">
        <f t="shared" si="2"/>
        <v>6095</v>
      </c>
      <c r="H48" s="196">
        <f t="shared" si="0"/>
        <v>1149</v>
      </c>
      <c r="I48" s="195">
        <v>2755</v>
      </c>
      <c r="J48" s="197">
        <f t="shared" si="1"/>
        <v>280</v>
      </c>
      <c r="K48" s="197">
        <f t="shared" si="3"/>
        <v>1429</v>
      </c>
      <c r="L48" s="198">
        <f t="shared" si="4"/>
        <v>31043</v>
      </c>
      <c r="M48" s="35"/>
      <c r="N48" s="199"/>
    </row>
    <row r="49" spans="1:14" s="34" customFormat="1" x14ac:dyDescent="0.3">
      <c r="A49" s="41" t="s">
        <v>135</v>
      </c>
      <c r="B49" s="39" t="s">
        <v>136</v>
      </c>
      <c r="C49" s="194">
        <v>26702</v>
      </c>
      <c r="D49" s="195">
        <v>3175</v>
      </c>
      <c r="E49" s="195">
        <v>68</v>
      </c>
      <c r="F49" s="195">
        <v>20</v>
      </c>
      <c r="G49" s="46">
        <f t="shared" si="2"/>
        <v>3263</v>
      </c>
      <c r="H49" s="196">
        <f t="shared" si="0"/>
        <v>615</v>
      </c>
      <c r="I49" s="195">
        <v>1847.7</v>
      </c>
      <c r="J49" s="197">
        <f t="shared" si="1"/>
        <v>188</v>
      </c>
      <c r="K49" s="197">
        <f t="shared" si="3"/>
        <v>803</v>
      </c>
      <c r="L49" s="198">
        <f t="shared" si="4"/>
        <v>27505</v>
      </c>
      <c r="M49" s="35"/>
      <c r="N49" s="199"/>
    </row>
    <row r="50" spans="1:14" s="34" customFormat="1" x14ac:dyDescent="0.3">
      <c r="A50" s="41" t="s">
        <v>3327</v>
      </c>
      <c r="B50" s="39" t="s">
        <v>3328</v>
      </c>
      <c r="C50" s="194">
        <v>5026.3189083813722</v>
      </c>
      <c r="D50" s="195">
        <v>1646</v>
      </c>
      <c r="E50" s="195">
        <v>0</v>
      </c>
      <c r="F50" s="195">
        <v>0</v>
      </c>
      <c r="G50" s="46">
        <f>SUM(D50:F50)</f>
        <v>1646</v>
      </c>
      <c r="H50" s="196">
        <f t="shared" si="0"/>
        <v>310</v>
      </c>
      <c r="I50" s="195">
        <v>46.7</v>
      </c>
      <c r="J50" s="197">
        <f t="shared" si="1"/>
        <v>5</v>
      </c>
      <c r="K50" s="197">
        <f>ROUND(H50+J50,0)</f>
        <v>315</v>
      </c>
      <c r="L50" s="198">
        <f>ROUND(C50+K50,0)</f>
        <v>5341</v>
      </c>
      <c r="M50" s="35"/>
      <c r="N50" s="199"/>
    </row>
    <row r="51" spans="1:14" s="34" customFormat="1" x14ac:dyDescent="0.3">
      <c r="A51" s="41" t="s">
        <v>137</v>
      </c>
      <c r="B51" s="39" t="s">
        <v>138</v>
      </c>
      <c r="C51" s="194">
        <v>73794</v>
      </c>
      <c r="D51" s="195">
        <v>15621</v>
      </c>
      <c r="E51" s="195">
        <v>273</v>
      </c>
      <c r="F51" s="195">
        <v>0</v>
      </c>
      <c r="G51" s="46">
        <f t="shared" si="2"/>
        <v>15894</v>
      </c>
      <c r="H51" s="196">
        <f t="shared" si="0"/>
        <v>2997</v>
      </c>
      <c r="I51" s="195">
        <v>11779.4</v>
      </c>
      <c r="J51" s="197">
        <f t="shared" si="1"/>
        <v>1196</v>
      </c>
      <c r="K51" s="197">
        <f t="shared" si="3"/>
        <v>4193</v>
      </c>
      <c r="L51" s="198">
        <f t="shared" si="4"/>
        <v>77987</v>
      </c>
      <c r="M51" s="35"/>
      <c r="N51" s="199"/>
    </row>
    <row r="52" spans="1:14" s="34" customFormat="1" x14ac:dyDescent="0.3">
      <c r="A52" s="41" t="s">
        <v>139</v>
      </c>
      <c r="B52" s="39" t="s">
        <v>140</v>
      </c>
      <c r="C52" s="194">
        <v>16507</v>
      </c>
      <c r="D52" s="195">
        <v>9717</v>
      </c>
      <c r="E52" s="195">
        <v>10</v>
      </c>
      <c r="F52" s="195">
        <v>0</v>
      </c>
      <c r="G52" s="46">
        <f t="shared" si="2"/>
        <v>9727</v>
      </c>
      <c r="H52" s="196">
        <f t="shared" si="0"/>
        <v>1834</v>
      </c>
      <c r="I52" s="195">
        <v>3089.5</v>
      </c>
      <c r="J52" s="197">
        <f t="shared" si="1"/>
        <v>314</v>
      </c>
      <c r="K52" s="197">
        <f t="shared" si="3"/>
        <v>2148</v>
      </c>
      <c r="L52" s="198">
        <f t="shared" si="4"/>
        <v>18655</v>
      </c>
      <c r="M52" s="35"/>
      <c r="N52" s="199"/>
    </row>
    <row r="53" spans="1:14" s="34" customFormat="1" x14ac:dyDescent="0.3">
      <c r="A53" s="41" t="s">
        <v>3329</v>
      </c>
      <c r="B53" s="39" t="s">
        <v>3330</v>
      </c>
      <c r="C53" s="194">
        <v>12764.680393227512</v>
      </c>
      <c r="D53" s="195">
        <v>3438</v>
      </c>
      <c r="E53" s="195">
        <v>68</v>
      </c>
      <c r="F53" s="195">
        <v>0</v>
      </c>
      <c r="G53" s="46">
        <f>SUM(D53:F53)</f>
        <v>3506</v>
      </c>
      <c r="H53" s="196">
        <f t="shared" si="0"/>
        <v>661</v>
      </c>
      <c r="I53" s="195">
        <v>821.6</v>
      </c>
      <c r="J53" s="197">
        <f t="shared" si="1"/>
        <v>83</v>
      </c>
      <c r="K53" s="197">
        <f>ROUND(H53+J53,0)</f>
        <v>744</v>
      </c>
      <c r="L53" s="198">
        <f>ROUND(C53+K53,0)</f>
        <v>13509</v>
      </c>
      <c r="M53" s="35"/>
      <c r="N53" s="199"/>
    </row>
    <row r="54" spans="1:14" s="34" customFormat="1" x14ac:dyDescent="0.3">
      <c r="A54" s="41" t="s">
        <v>141</v>
      </c>
      <c r="B54" s="39" t="s">
        <v>142</v>
      </c>
      <c r="C54" s="194">
        <v>16507</v>
      </c>
      <c r="D54" s="195">
        <v>6579</v>
      </c>
      <c r="E54" s="195">
        <v>0</v>
      </c>
      <c r="F54" s="195">
        <v>0</v>
      </c>
      <c r="G54" s="46">
        <f t="shared" si="2"/>
        <v>6579</v>
      </c>
      <c r="H54" s="196">
        <f t="shared" si="0"/>
        <v>1241</v>
      </c>
      <c r="I54" s="195">
        <v>777.8</v>
      </c>
      <c r="J54" s="197">
        <f t="shared" si="1"/>
        <v>79</v>
      </c>
      <c r="K54" s="197">
        <f>ROUND(H54+J54,0)</f>
        <v>1320</v>
      </c>
      <c r="L54" s="198">
        <f>ROUND(C54+K54,0)</f>
        <v>17827</v>
      </c>
      <c r="M54" s="35"/>
      <c r="N54" s="199"/>
    </row>
    <row r="55" spans="1:14" s="34" customFormat="1" x14ac:dyDescent="0.3">
      <c r="A55" s="40" t="s">
        <v>143</v>
      </c>
      <c r="B55" s="39" t="s">
        <v>144</v>
      </c>
      <c r="C55" s="194">
        <v>14004</v>
      </c>
      <c r="D55" s="195">
        <v>3850</v>
      </c>
      <c r="E55" s="195">
        <v>0</v>
      </c>
      <c r="F55" s="195">
        <v>0</v>
      </c>
      <c r="G55" s="46">
        <f t="shared" si="2"/>
        <v>3850</v>
      </c>
      <c r="H55" s="196">
        <f t="shared" si="0"/>
        <v>726</v>
      </c>
      <c r="I55" s="195">
        <v>836.1</v>
      </c>
      <c r="J55" s="197">
        <f t="shared" si="1"/>
        <v>85</v>
      </c>
      <c r="K55" s="197">
        <f t="shared" si="3"/>
        <v>811</v>
      </c>
      <c r="L55" s="198">
        <f t="shared" si="4"/>
        <v>14815</v>
      </c>
      <c r="M55" s="35"/>
      <c r="N55" s="199"/>
    </row>
    <row r="56" spans="1:14" s="34" customFormat="1" x14ac:dyDescent="0.3">
      <c r="A56" s="41" t="s">
        <v>145</v>
      </c>
      <c r="B56" s="39" t="s">
        <v>146</v>
      </c>
      <c r="C56" s="194">
        <v>87874</v>
      </c>
      <c r="D56" s="195">
        <v>22310</v>
      </c>
      <c r="E56" s="195">
        <v>883</v>
      </c>
      <c r="F56" s="195">
        <v>11</v>
      </c>
      <c r="G56" s="46">
        <f t="shared" si="2"/>
        <v>23204</v>
      </c>
      <c r="H56" s="196">
        <f t="shared" si="0"/>
        <v>4376</v>
      </c>
      <c r="I56" s="195">
        <v>11718.6</v>
      </c>
      <c r="J56" s="197">
        <f t="shared" si="1"/>
        <v>1190</v>
      </c>
      <c r="K56" s="197">
        <f t="shared" si="3"/>
        <v>5566</v>
      </c>
      <c r="L56" s="198">
        <f t="shared" si="4"/>
        <v>93440</v>
      </c>
      <c r="M56" s="35"/>
      <c r="N56" s="199"/>
    </row>
    <row r="57" spans="1:14" s="34" customFormat="1" x14ac:dyDescent="0.3">
      <c r="A57" s="41" t="s">
        <v>171</v>
      </c>
      <c r="B57" s="39" t="s">
        <v>172</v>
      </c>
      <c r="C57" s="194">
        <v>36972</v>
      </c>
      <c r="D57" s="195">
        <v>8543</v>
      </c>
      <c r="E57" s="195">
        <v>0</v>
      </c>
      <c r="F57" s="195">
        <v>0</v>
      </c>
      <c r="G57" s="46">
        <f t="shared" si="2"/>
        <v>8543</v>
      </c>
      <c r="H57" s="196">
        <f t="shared" si="0"/>
        <v>1611</v>
      </c>
      <c r="I57" s="195">
        <v>2927.9000000000005</v>
      </c>
      <c r="J57" s="197">
        <f t="shared" si="1"/>
        <v>297</v>
      </c>
      <c r="K57" s="197">
        <f t="shared" si="3"/>
        <v>1908</v>
      </c>
      <c r="L57" s="198">
        <f t="shared" si="4"/>
        <v>38880</v>
      </c>
      <c r="M57" s="35"/>
      <c r="N57" s="199"/>
    </row>
    <row r="58" spans="1:14" s="34" customFormat="1" x14ac:dyDescent="0.3">
      <c r="A58" s="41" t="s">
        <v>147</v>
      </c>
      <c r="B58" s="39" t="s">
        <v>148</v>
      </c>
      <c r="C58" s="194">
        <v>41926.211009174316</v>
      </c>
      <c r="D58" s="195">
        <v>8033</v>
      </c>
      <c r="E58" s="195">
        <v>191</v>
      </c>
      <c r="F58" s="195">
        <v>0</v>
      </c>
      <c r="G58" s="46">
        <f t="shared" si="2"/>
        <v>8224</v>
      </c>
      <c r="H58" s="196">
        <f t="shared" si="0"/>
        <v>1551</v>
      </c>
      <c r="I58" s="195">
        <v>1183.5999999999999</v>
      </c>
      <c r="J58" s="197">
        <f t="shared" si="1"/>
        <v>120</v>
      </c>
      <c r="K58" s="197">
        <f t="shared" si="3"/>
        <v>1671</v>
      </c>
      <c r="L58" s="198">
        <f t="shared" si="4"/>
        <v>43597</v>
      </c>
      <c r="M58" s="35"/>
      <c r="N58" s="199"/>
    </row>
    <row r="59" spans="1:14" s="210" customFormat="1" x14ac:dyDescent="0.3">
      <c r="A59" s="200" t="s">
        <v>3457</v>
      </c>
      <c r="B59" s="201" t="s">
        <v>3475</v>
      </c>
      <c r="C59" s="203">
        <v>0</v>
      </c>
      <c r="D59" s="204">
        <v>2475</v>
      </c>
      <c r="E59" s="204">
        <v>0</v>
      </c>
      <c r="F59" s="204">
        <v>0</v>
      </c>
      <c r="G59" s="202">
        <f t="shared" si="2"/>
        <v>2475</v>
      </c>
      <c r="H59" s="205">
        <f t="shared" si="0"/>
        <v>467</v>
      </c>
      <c r="I59" s="204">
        <v>0</v>
      </c>
      <c r="J59" s="206">
        <f t="shared" si="1"/>
        <v>0</v>
      </c>
      <c r="K59" s="206">
        <f t="shared" si="3"/>
        <v>467</v>
      </c>
      <c r="L59" s="207">
        <f t="shared" si="4"/>
        <v>467</v>
      </c>
      <c r="M59" s="208"/>
      <c r="N59" s="209"/>
    </row>
    <row r="60" spans="1:14" s="34" customFormat="1" x14ac:dyDescent="0.3">
      <c r="A60" s="41" t="s">
        <v>151</v>
      </c>
      <c r="B60" s="39" t="s">
        <v>152</v>
      </c>
      <c r="C60" s="194">
        <v>16935.817329064383</v>
      </c>
      <c r="D60" s="195">
        <v>3775</v>
      </c>
      <c r="E60" s="195">
        <v>62</v>
      </c>
      <c r="F60" s="195">
        <v>0</v>
      </c>
      <c r="G60" s="46">
        <f t="shared" si="2"/>
        <v>3837</v>
      </c>
      <c r="H60" s="196">
        <f t="shared" si="0"/>
        <v>724</v>
      </c>
      <c r="I60" s="195">
        <v>1180.4000000000001</v>
      </c>
      <c r="J60" s="197">
        <f t="shared" si="1"/>
        <v>120</v>
      </c>
      <c r="K60" s="197">
        <f t="shared" si="3"/>
        <v>844</v>
      </c>
      <c r="L60" s="198">
        <f t="shared" si="4"/>
        <v>17780</v>
      </c>
      <c r="M60" s="35"/>
      <c r="N60" s="199"/>
    </row>
    <row r="61" spans="1:14" s="34" customFormat="1" x14ac:dyDescent="0.3">
      <c r="A61" s="41" t="s">
        <v>149</v>
      </c>
      <c r="B61" s="39" t="s">
        <v>150</v>
      </c>
      <c r="C61" s="194">
        <v>26702</v>
      </c>
      <c r="D61" s="195">
        <v>1959</v>
      </c>
      <c r="E61" s="195">
        <v>0</v>
      </c>
      <c r="F61" s="195">
        <v>0</v>
      </c>
      <c r="G61" s="46">
        <f t="shared" si="2"/>
        <v>1959</v>
      </c>
      <c r="H61" s="196">
        <f t="shared" si="0"/>
        <v>369</v>
      </c>
      <c r="I61" s="195">
        <v>420.70000000000005</v>
      </c>
      <c r="J61" s="197">
        <f t="shared" si="1"/>
        <v>43</v>
      </c>
      <c r="K61" s="197">
        <f t="shared" si="3"/>
        <v>412</v>
      </c>
      <c r="L61" s="198">
        <f t="shared" si="4"/>
        <v>27114</v>
      </c>
      <c r="M61" s="35"/>
      <c r="N61" s="199"/>
    </row>
    <row r="62" spans="1:14" s="34" customFormat="1" x14ac:dyDescent="0.3">
      <c r="A62" s="41" t="s">
        <v>153</v>
      </c>
      <c r="B62" s="39" t="s">
        <v>154</v>
      </c>
      <c r="C62" s="194">
        <v>40559</v>
      </c>
      <c r="D62" s="195">
        <v>4359</v>
      </c>
      <c r="E62" s="195">
        <v>0</v>
      </c>
      <c r="F62" s="195">
        <v>0</v>
      </c>
      <c r="G62" s="46">
        <f t="shared" si="2"/>
        <v>4359</v>
      </c>
      <c r="H62" s="196">
        <f t="shared" si="0"/>
        <v>822</v>
      </c>
      <c r="I62" s="195">
        <v>1728.9</v>
      </c>
      <c r="J62" s="197">
        <f t="shared" si="1"/>
        <v>176</v>
      </c>
      <c r="K62" s="197">
        <f t="shared" si="3"/>
        <v>998</v>
      </c>
      <c r="L62" s="198">
        <f t="shared" si="4"/>
        <v>41557</v>
      </c>
      <c r="M62" s="35"/>
      <c r="N62" s="199"/>
    </row>
    <row r="63" spans="1:14" s="34" customFormat="1" x14ac:dyDescent="0.3">
      <c r="A63" s="41" t="s">
        <v>155</v>
      </c>
      <c r="B63" s="39" t="s">
        <v>156</v>
      </c>
      <c r="C63" s="194">
        <v>30586</v>
      </c>
      <c r="D63" s="195">
        <v>5225</v>
      </c>
      <c r="E63" s="195">
        <v>115</v>
      </c>
      <c r="F63" s="195">
        <v>0</v>
      </c>
      <c r="G63" s="46">
        <f t="shared" si="2"/>
        <v>5340</v>
      </c>
      <c r="H63" s="196">
        <f t="shared" si="0"/>
        <v>1007</v>
      </c>
      <c r="I63" s="195">
        <v>1051.4000000000001</v>
      </c>
      <c r="J63" s="197">
        <f t="shared" si="1"/>
        <v>107</v>
      </c>
      <c r="K63" s="197">
        <f t="shared" si="3"/>
        <v>1114</v>
      </c>
      <c r="L63" s="198">
        <f t="shared" si="4"/>
        <v>31700</v>
      </c>
      <c r="M63" s="35"/>
      <c r="N63" s="199"/>
    </row>
    <row r="64" spans="1:14" s="34" customFormat="1" x14ac:dyDescent="0.3">
      <c r="A64" s="41" t="s">
        <v>157</v>
      </c>
      <c r="B64" s="39" t="s">
        <v>158</v>
      </c>
      <c r="C64" s="194">
        <v>32600</v>
      </c>
      <c r="D64" s="195">
        <v>4610</v>
      </c>
      <c r="E64" s="195">
        <v>13</v>
      </c>
      <c r="F64" s="195">
        <v>0</v>
      </c>
      <c r="G64" s="46">
        <f t="shared" si="2"/>
        <v>4623</v>
      </c>
      <c r="H64" s="196">
        <f t="shared" si="0"/>
        <v>872</v>
      </c>
      <c r="I64" s="195">
        <v>1839.6999999999998</v>
      </c>
      <c r="J64" s="197">
        <f t="shared" si="1"/>
        <v>187</v>
      </c>
      <c r="K64" s="197">
        <f t="shared" si="3"/>
        <v>1059</v>
      </c>
      <c r="L64" s="198">
        <f t="shared" si="4"/>
        <v>33659</v>
      </c>
      <c r="M64" s="35"/>
      <c r="N64" s="199"/>
    </row>
    <row r="65" spans="1:14" s="34" customFormat="1" x14ac:dyDescent="0.3">
      <c r="A65" s="41" t="s">
        <v>175</v>
      </c>
      <c r="B65" s="39" t="s">
        <v>176</v>
      </c>
      <c r="C65" s="194">
        <v>13593</v>
      </c>
      <c r="D65" s="195">
        <v>1178</v>
      </c>
      <c r="E65" s="195">
        <v>0</v>
      </c>
      <c r="F65" s="195">
        <v>0</v>
      </c>
      <c r="G65" s="46">
        <f t="shared" si="2"/>
        <v>1178</v>
      </c>
      <c r="H65" s="196">
        <f t="shared" si="0"/>
        <v>222</v>
      </c>
      <c r="I65" s="195">
        <v>326.79999999999995</v>
      </c>
      <c r="J65" s="197">
        <f t="shared" si="1"/>
        <v>33</v>
      </c>
      <c r="K65" s="197">
        <f t="shared" si="3"/>
        <v>255</v>
      </c>
      <c r="L65" s="198">
        <f t="shared" si="4"/>
        <v>13848</v>
      </c>
      <c r="M65" s="35"/>
      <c r="N65" s="199"/>
    </row>
    <row r="66" spans="1:14" s="34" customFormat="1" x14ac:dyDescent="0.3">
      <c r="A66" s="41" t="s">
        <v>159</v>
      </c>
      <c r="B66" s="39" t="s">
        <v>160</v>
      </c>
      <c r="C66" s="194">
        <v>30014.400000000001</v>
      </c>
      <c r="D66" s="195">
        <v>7930</v>
      </c>
      <c r="E66" s="195">
        <v>103</v>
      </c>
      <c r="F66" s="195">
        <v>0</v>
      </c>
      <c r="G66" s="46">
        <f t="shared" si="2"/>
        <v>8033</v>
      </c>
      <c r="H66" s="196">
        <f t="shared" si="0"/>
        <v>1515</v>
      </c>
      <c r="I66" s="195">
        <v>3495.5</v>
      </c>
      <c r="J66" s="197">
        <f t="shared" si="1"/>
        <v>355</v>
      </c>
      <c r="K66" s="197">
        <f t="shared" si="3"/>
        <v>1870</v>
      </c>
      <c r="L66" s="198">
        <f t="shared" si="4"/>
        <v>31884</v>
      </c>
      <c r="M66" s="35"/>
      <c r="N66" s="199"/>
    </row>
    <row r="67" spans="1:14" s="34" customFormat="1" x14ac:dyDescent="0.3">
      <c r="A67" s="41" t="s">
        <v>161</v>
      </c>
      <c r="B67" s="39" t="s">
        <v>162</v>
      </c>
      <c r="C67" s="194">
        <v>35441</v>
      </c>
      <c r="D67" s="195">
        <v>7484</v>
      </c>
      <c r="E67" s="195">
        <v>86</v>
      </c>
      <c r="F67" s="195">
        <v>5</v>
      </c>
      <c r="G67" s="46">
        <f t="shared" si="2"/>
        <v>7575</v>
      </c>
      <c r="H67" s="196">
        <f t="shared" si="0"/>
        <v>1428</v>
      </c>
      <c r="I67" s="195">
        <v>4290.0999999999995</v>
      </c>
      <c r="J67" s="197">
        <f t="shared" si="1"/>
        <v>436</v>
      </c>
      <c r="K67" s="197">
        <f t="shared" si="3"/>
        <v>1864</v>
      </c>
      <c r="L67" s="198">
        <f t="shared" si="4"/>
        <v>37305</v>
      </c>
      <c r="M67" s="35"/>
      <c r="N67" s="199"/>
    </row>
    <row r="68" spans="1:14" s="34" customFormat="1" x14ac:dyDescent="0.3">
      <c r="A68" s="41" t="s">
        <v>163</v>
      </c>
      <c r="B68" s="39" t="s">
        <v>164</v>
      </c>
      <c r="C68" s="194">
        <v>23789</v>
      </c>
      <c r="D68" s="195">
        <v>5000</v>
      </c>
      <c r="E68" s="195">
        <v>0</v>
      </c>
      <c r="F68" s="195">
        <v>0</v>
      </c>
      <c r="G68" s="46">
        <f t="shared" si="2"/>
        <v>5000</v>
      </c>
      <c r="H68" s="196">
        <f t="shared" si="0"/>
        <v>943</v>
      </c>
      <c r="I68" s="195">
        <v>3374.2000000000003</v>
      </c>
      <c r="J68" s="197">
        <f t="shared" si="1"/>
        <v>343</v>
      </c>
      <c r="K68" s="197">
        <f t="shared" si="3"/>
        <v>1286</v>
      </c>
      <c r="L68" s="198">
        <f t="shared" si="4"/>
        <v>25075</v>
      </c>
      <c r="M68" s="35"/>
      <c r="N68" s="199"/>
    </row>
    <row r="69" spans="1:14" s="34" customFormat="1" x14ac:dyDescent="0.3">
      <c r="A69" s="41" t="s">
        <v>165</v>
      </c>
      <c r="B69" s="39" t="s">
        <v>166</v>
      </c>
      <c r="C69" s="194">
        <v>35128</v>
      </c>
      <c r="D69" s="195">
        <v>4276</v>
      </c>
      <c r="E69" s="195">
        <v>0</v>
      </c>
      <c r="F69" s="195">
        <v>0</v>
      </c>
      <c r="G69" s="46">
        <f t="shared" si="2"/>
        <v>4276</v>
      </c>
      <c r="H69" s="196">
        <f t="shared" si="0"/>
        <v>806</v>
      </c>
      <c r="I69" s="195">
        <v>2103.3999999999996</v>
      </c>
      <c r="J69" s="197">
        <f t="shared" si="1"/>
        <v>214</v>
      </c>
      <c r="K69" s="197">
        <f t="shared" si="3"/>
        <v>1020</v>
      </c>
      <c r="L69" s="198">
        <f t="shared" si="4"/>
        <v>36148</v>
      </c>
      <c r="M69" s="35"/>
      <c r="N69" s="199"/>
    </row>
    <row r="70" spans="1:14" s="34" customFormat="1" x14ac:dyDescent="0.3">
      <c r="A70" s="41" t="s">
        <v>167</v>
      </c>
      <c r="B70" s="39" t="s">
        <v>168</v>
      </c>
      <c r="C70" s="194">
        <v>44180</v>
      </c>
      <c r="D70" s="195">
        <v>3217</v>
      </c>
      <c r="E70" s="195">
        <v>0</v>
      </c>
      <c r="F70" s="195">
        <v>0</v>
      </c>
      <c r="G70" s="46">
        <f t="shared" si="2"/>
        <v>3217</v>
      </c>
      <c r="H70" s="196">
        <f t="shared" si="0"/>
        <v>607</v>
      </c>
      <c r="I70" s="195">
        <v>1551.4</v>
      </c>
      <c r="J70" s="197">
        <f t="shared" si="1"/>
        <v>158</v>
      </c>
      <c r="K70" s="197">
        <f t="shared" si="3"/>
        <v>765</v>
      </c>
      <c r="L70" s="198">
        <f t="shared" si="4"/>
        <v>44945</v>
      </c>
      <c r="M70" s="35"/>
      <c r="N70" s="199"/>
    </row>
    <row r="71" spans="1:14" s="34" customFormat="1" x14ac:dyDescent="0.3">
      <c r="A71" s="41" t="s">
        <v>169</v>
      </c>
      <c r="B71" s="39" t="s">
        <v>170</v>
      </c>
      <c r="C71" s="194">
        <v>10196</v>
      </c>
      <c r="D71" s="195">
        <v>1837</v>
      </c>
      <c r="E71" s="195">
        <v>0</v>
      </c>
      <c r="F71" s="195">
        <v>0</v>
      </c>
      <c r="G71" s="46">
        <f t="shared" si="2"/>
        <v>1837</v>
      </c>
      <c r="H71" s="196">
        <f t="shared" si="0"/>
        <v>346</v>
      </c>
      <c r="I71" s="195">
        <v>404.2</v>
      </c>
      <c r="J71" s="197">
        <f t="shared" si="1"/>
        <v>41</v>
      </c>
      <c r="K71" s="197">
        <f t="shared" si="3"/>
        <v>387</v>
      </c>
      <c r="L71" s="198">
        <f t="shared" si="4"/>
        <v>10583</v>
      </c>
      <c r="M71" s="35"/>
      <c r="N71" s="199"/>
    </row>
    <row r="72" spans="1:14" s="34" customFormat="1" x14ac:dyDescent="0.3">
      <c r="A72" s="41" t="s">
        <v>173</v>
      </c>
      <c r="B72" s="39" t="s">
        <v>174</v>
      </c>
      <c r="C72" s="194">
        <v>22877</v>
      </c>
      <c r="D72" s="195">
        <v>4049</v>
      </c>
      <c r="E72" s="195">
        <v>92</v>
      </c>
      <c r="F72" s="195">
        <v>0</v>
      </c>
      <c r="G72" s="46">
        <f>SUM(D72:F72)</f>
        <v>4141</v>
      </c>
      <c r="H72" s="196">
        <f t="shared" si="0"/>
        <v>781</v>
      </c>
      <c r="I72" s="195">
        <v>1115.4000000000001</v>
      </c>
      <c r="J72" s="197">
        <f t="shared" si="1"/>
        <v>113</v>
      </c>
      <c r="K72" s="197">
        <f>ROUND(H72+J72,0)</f>
        <v>894</v>
      </c>
      <c r="L72" s="198">
        <f>ROUND(C72+K72,0)</f>
        <v>23771</v>
      </c>
      <c r="M72" s="35"/>
      <c r="N72" s="199"/>
    </row>
    <row r="73" spans="1:14" s="34" customFormat="1" x14ac:dyDescent="0.3">
      <c r="A73" s="41" t="s">
        <v>3333</v>
      </c>
      <c r="B73" s="39" t="s">
        <v>3334</v>
      </c>
      <c r="C73" s="194">
        <v>36617.983414193259</v>
      </c>
      <c r="D73" s="195">
        <v>11346</v>
      </c>
      <c r="E73" s="195">
        <v>580</v>
      </c>
      <c r="F73" s="195">
        <v>10</v>
      </c>
      <c r="G73" s="46">
        <f t="shared" si="2"/>
        <v>11936</v>
      </c>
      <c r="H73" s="196">
        <f t="shared" si="0"/>
        <v>2251</v>
      </c>
      <c r="I73" s="195">
        <v>3942.9</v>
      </c>
      <c r="J73" s="197">
        <f>ROUND((J$81/I$80)*I73,0)</f>
        <v>400</v>
      </c>
      <c r="K73" s="197">
        <f t="shared" si="3"/>
        <v>2651</v>
      </c>
      <c r="L73" s="198">
        <f t="shared" si="4"/>
        <v>39269</v>
      </c>
      <c r="M73" s="35"/>
      <c r="N73" s="199"/>
    </row>
    <row r="74" spans="1:14" s="34" customFormat="1" x14ac:dyDescent="0.3">
      <c r="A74" s="41" t="s">
        <v>60</v>
      </c>
      <c r="B74" s="42" t="s">
        <v>2</v>
      </c>
      <c r="C74" s="194">
        <v>5251</v>
      </c>
      <c r="D74" s="195">
        <v>17656</v>
      </c>
      <c r="E74" s="195">
        <v>0</v>
      </c>
      <c r="F74" s="195">
        <v>0</v>
      </c>
      <c r="G74" s="46">
        <f>SUM(D74:F74)</f>
        <v>17656</v>
      </c>
      <c r="H74" s="196">
        <f t="shared" si="0"/>
        <v>3329</v>
      </c>
      <c r="I74" s="195">
        <v>4710</v>
      </c>
      <c r="J74" s="197">
        <f>ROUND((J$81/I$80)*I74,0)+1</f>
        <v>479</v>
      </c>
      <c r="K74" s="197">
        <f t="shared" si="3"/>
        <v>3808</v>
      </c>
      <c r="L74" s="198">
        <f t="shared" si="4"/>
        <v>9059</v>
      </c>
      <c r="M74" s="35"/>
      <c r="N74" s="199"/>
    </row>
    <row r="75" spans="1:14" x14ac:dyDescent="0.3">
      <c r="A75" s="176"/>
      <c r="B75" s="191" t="s">
        <v>177</v>
      </c>
      <c r="C75" s="212">
        <v>3508572.9999999995</v>
      </c>
      <c r="D75" s="213">
        <v>877315</v>
      </c>
      <c r="E75" s="214">
        <v>33700</v>
      </c>
      <c r="F75" s="215">
        <v>1033</v>
      </c>
      <c r="G75" s="216">
        <f t="shared" ref="G75:L75" si="5">SUM(G12:G74)</f>
        <v>912048</v>
      </c>
      <c r="H75" s="217">
        <f t="shared" si="5"/>
        <v>171984</v>
      </c>
      <c r="I75" s="214">
        <v>298871.10000000027</v>
      </c>
      <c r="J75" s="218">
        <f t="shared" si="5"/>
        <v>30351</v>
      </c>
      <c r="K75" s="47">
        <f t="shared" si="5"/>
        <v>202335</v>
      </c>
      <c r="L75" s="219">
        <f t="shared" si="5"/>
        <v>3710908</v>
      </c>
      <c r="M75" s="35"/>
      <c r="N75" s="199"/>
    </row>
    <row r="76" spans="1:14" x14ac:dyDescent="0.3">
      <c r="A76" s="176"/>
      <c r="B76" s="184" t="s">
        <v>178</v>
      </c>
      <c r="C76" s="189"/>
      <c r="D76" s="46"/>
      <c r="E76" s="46"/>
      <c r="F76" s="46"/>
      <c r="G76" s="48"/>
      <c r="H76" s="48"/>
      <c r="I76" s="46"/>
      <c r="J76" s="48"/>
      <c r="K76" s="48"/>
      <c r="L76" s="189"/>
      <c r="M76" s="35"/>
      <c r="N76" s="199"/>
    </row>
    <row r="77" spans="1:14" x14ac:dyDescent="0.3">
      <c r="A77" s="176" t="s">
        <v>62</v>
      </c>
      <c r="B77" s="220" t="s">
        <v>179</v>
      </c>
      <c r="C77" s="222">
        <v>10681</v>
      </c>
      <c r="D77" s="195">
        <v>205</v>
      </c>
      <c r="E77" s="195">
        <v>0</v>
      </c>
      <c r="F77" s="195">
        <v>0</v>
      </c>
      <c r="G77" s="46">
        <f>SUM(D77:F77)</f>
        <v>205</v>
      </c>
      <c r="H77" s="198">
        <f>ROUND((H$81/G$80)*G77,0)</f>
        <v>39</v>
      </c>
      <c r="I77" s="195">
        <v>67.2</v>
      </c>
      <c r="J77" s="198">
        <f>ROUND((J$81/I$80)*I77,0)-1</f>
        <v>6</v>
      </c>
      <c r="K77" s="198">
        <f>ROUND(H77+J77,0)</f>
        <v>45</v>
      </c>
      <c r="L77" s="223">
        <f>ROUND(C77+K77,0)</f>
        <v>10726</v>
      </c>
      <c r="M77" s="35"/>
      <c r="N77" s="199"/>
    </row>
    <row r="78" spans="1:14" x14ac:dyDescent="0.3">
      <c r="A78" s="176"/>
      <c r="B78" s="224" t="s">
        <v>181</v>
      </c>
      <c r="C78" s="225">
        <v>10681</v>
      </c>
      <c r="D78" s="226">
        <v>205</v>
      </c>
      <c r="E78" s="226">
        <v>0</v>
      </c>
      <c r="F78" s="226">
        <v>0</v>
      </c>
      <c r="G78" s="227">
        <f t="shared" ref="G78:L78" si="6">SUM(G77:G77)</f>
        <v>205</v>
      </c>
      <c r="H78" s="228">
        <f t="shared" si="6"/>
        <v>39</v>
      </c>
      <c r="I78" s="229">
        <v>67.2</v>
      </c>
      <c r="J78" s="219">
        <f t="shared" si="6"/>
        <v>6</v>
      </c>
      <c r="K78" s="219">
        <f t="shared" si="6"/>
        <v>45</v>
      </c>
      <c r="L78" s="219">
        <f t="shared" si="6"/>
        <v>10726</v>
      </c>
      <c r="M78" s="35"/>
    </row>
    <row r="79" spans="1:14" x14ac:dyDescent="0.3">
      <c r="A79" s="176"/>
      <c r="B79" s="184"/>
      <c r="C79" s="189"/>
      <c r="D79" s="221"/>
      <c r="E79" s="221"/>
      <c r="F79" s="221"/>
      <c r="G79" s="189"/>
      <c r="H79" s="230"/>
      <c r="I79" s="221"/>
      <c r="J79" s="189"/>
      <c r="K79" s="189"/>
      <c r="L79" s="189"/>
      <c r="M79" s="35"/>
    </row>
    <row r="80" spans="1:14" x14ac:dyDescent="0.3">
      <c r="A80" s="176"/>
      <c r="B80" s="191" t="s">
        <v>182</v>
      </c>
      <c r="C80" s="211">
        <v>3519253.9999999995</v>
      </c>
      <c r="D80" s="231">
        <v>877520</v>
      </c>
      <c r="E80" s="231">
        <v>33700</v>
      </c>
      <c r="F80" s="231">
        <v>1033</v>
      </c>
      <c r="G80" s="231">
        <f>G75+G78</f>
        <v>912253</v>
      </c>
      <c r="H80" s="232">
        <f>ROUND(H75+H78,1)</f>
        <v>172023</v>
      </c>
      <c r="I80" s="231">
        <v>298938.30000000028</v>
      </c>
      <c r="J80" s="232">
        <f>J75+J78</f>
        <v>30357</v>
      </c>
      <c r="K80" s="211">
        <f>K75+K78</f>
        <v>202380</v>
      </c>
      <c r="L80" s="211">
        <f>L75+L78</f>
        <v>3721634</v>
      </c>
      <c r="M80" s="35"/>
    </row>
    <row r="81" spans="1:12" x14ac:dyDescent="0.3">
      <c r="A81" s="176"/>
      <c r="B81" s="176"/>
      <c r="C81" s="233">
        <v>3519254</v>
      </c>
      <c r="D81" s="233">
        <v>877808</v>
      </c>
      <c r="E81" s="233">
        <v>33700</v>
      </c>
      <c r="F81" s="233">
        <v>1033</v>
      </c>
      <c r="G81" s="233"/>
      <c r="H81" s="233">
        <v>172023</v>
      </c>
      <c r="I81" s="233">
        <v>298871.10000000009</v>
      </c>
      <c r="J81" s="233">
        <v>30357</v>
      </c>
      <c r="K81" s="233">
        <v>202380</v>
      </c>
      <c r="L81" s="233">
        <v>3721634</v>
      </c>
    </row>
    <row r="82" spans="1:12" x14ac:dyDescent="0.3">
      <c r="A82" s="176"/>
      <c r="B82" s="176"/>
      <c r="C82" s="233">
        <v>0</v>
      </c>
      <c r="D82" s="233">
        <v>0</v>
      </c>
      <c r="E82" s="233">
        <v>0</v>
      </c>
      <c r="F82" s="233">
        <v>0</v>
      </c>
      <c r="G82" s="233"/>
      <c r="H82" s="233">
        <v>0</v>
      </c>
      <c r="I82" s="233">
        <v>0</v>
      </c>
      <c r="J82" s="234">
        <v>0</v>
      </c>
      <c r="K82" s="233">
        <v>0</v>
      </c>
      <c r="L82" s="233">
        <v>0</v>
      </c>
    </row>
  </sheetData>
  <mergeCells count="6">
    <mergeCell ref="D4:H4"/>
    <mergeCell ref="I4:J4"/>
    <mergeCell ref="D5:H5"/>
    <mergeCell ref="I5:J5"/>
    <mergeCell ref="D6:H6"/>
    <mergeCell ref="I6:J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4140625" defaultRowHeight="13.8" x14ac:dyDescent="0.3"/>
  <cols>
    <col min="1" max="1" width="5.109375" style="1" bestFit="1" customWidth="1"/>
    <col min="2" max="2" width="17.5546875" style="1" bestFit="1" customWidth="1"/>
    <col min="3" max="3" width="7.44140625" style="1" bestFit="1" customWidth="1"/>
    <col min="4" max="4" width="9" style="1" bestFit="1" customWidth="1"/>
    <col min="5" max="5" width="89.33203125" style="1" bestFit="1" customWidth="1"/>
    <col min="6" max="6" width="11.88671875" style="1" bestFit="1" customWidth="1"/>
    <col min="7" max="7" width="13.5546875" style="1" bestFit="1" customWidth="1"/>
    <col min="8" max="8" width="9.44140625" style="1" bestFit="1" customWidth="1"/>
    <col min="9" max="9" width="10.6640625" style="1" bestFit="1" customWidth="1"/>
    <col min="10" max="10" width="36.5546875" style="1" bestFit="1" customWidth="1"/>
    <col min="11" max="11" width="25.6640625" style="1" bestFit="1" customWidth="1"/>
    <col min="12" max="12" width="31.33203125" style="1" bestFit="1" customWidth="1"/>
    <col min="13" max="13" width="33.6640625" style="1" bestFit="1" customWidth="1"/>
    <col min="14" max="14" width="16.33203125" style="1" bestFit="1" customWidth="1"/>
    <col min="15" max="15" width="3.33203125" style="1" bestFit="1" customWidth="1"/>
    <col min="16" max="16" width="10.6640625" style="1" bestFit="1" customWidth="1"/>
    <col min="17" max="16384" width="241.44140625" style="1"/>
  </cols>
  <sheetData>
    <row r="1" spans="1:16" x14ac:dyDescent="0.3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3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3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3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3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3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3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3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3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3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3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3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3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3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3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3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3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3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3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3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3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3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3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3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3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3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3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3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3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3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3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3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3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3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3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3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3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3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3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3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3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3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3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3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3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3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3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3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3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3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3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3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3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3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3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3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3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3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3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3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3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3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3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3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3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3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3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3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3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3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3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3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3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3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3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3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3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3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3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3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3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3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3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3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3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3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3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3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3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3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3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3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3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3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3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3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3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3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3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3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3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3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3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3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3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3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3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3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3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3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3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7.6" x14ac:dyDescent="0.3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3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3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3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3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3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3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3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3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3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3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3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3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3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3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3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3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3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3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3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3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3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3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3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3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3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3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3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3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3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3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3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3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3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3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3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3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3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3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3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3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3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3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3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3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3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3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3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3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3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3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3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3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3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3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3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3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3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3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3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3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3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3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3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3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3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3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3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3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3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3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3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3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3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3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3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3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3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3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3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3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3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3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3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3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3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3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3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3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3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3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3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3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3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3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3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3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3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3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3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3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3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3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3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3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3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3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3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3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3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3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3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3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7.6" x14ac:dyDescent="0.3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3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3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ht="27.6" x14ac:dyDescent="0.3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ht="27.6" x14ac:dyDescent="0.3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ht="27.6" x14ac:dyDescent="0.3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ht="27.6" x14ac:dyDescent="0.3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ht="27.6" x14ac:dyDescent="0.3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3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3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3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3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3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3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3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3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3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3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3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3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3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3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3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3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3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3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3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3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3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3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3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3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3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3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3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3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3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3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3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3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3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3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3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3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3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3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3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3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3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3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3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3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3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3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3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3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3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3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3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3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3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3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3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3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3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3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3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3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3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3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3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3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3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3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3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3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3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3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3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3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3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3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3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3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3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3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3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3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3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3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3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3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3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3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3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3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3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3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3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3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3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3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3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3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3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3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3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3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3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3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3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3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3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3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3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3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3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3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3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3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3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3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3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3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3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3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3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3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3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3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3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3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3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3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3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3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3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3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3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3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3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3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3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3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3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3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3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3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3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3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3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3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3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3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3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3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3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3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3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3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3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3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3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3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3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3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3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3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3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3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3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3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3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3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3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3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3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3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3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3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3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3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3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3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3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3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3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3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3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3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3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3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3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3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3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3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3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3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3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3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3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3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3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3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3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3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3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3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3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3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3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3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3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3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3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3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3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3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3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3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3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3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3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3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3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3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3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3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3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3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3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3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3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3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3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3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3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3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3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3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3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3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3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3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3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3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3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3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3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3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3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3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3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3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3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3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3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3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3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3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3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3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3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3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3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3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3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3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3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3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3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3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3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3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3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3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3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3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3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3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3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3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3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3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3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3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3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3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3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3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3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3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3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3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3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3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3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3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3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3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3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3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3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3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3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3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3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3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3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3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3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3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3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3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3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3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3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3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3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3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3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3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3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3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3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3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3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3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3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3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3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3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3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3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3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3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3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3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3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3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3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3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3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3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3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3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3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3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3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3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3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3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3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3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3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3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3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3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3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3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3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3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3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3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3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3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3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3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3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3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3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3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3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3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3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3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3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3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3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3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3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3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3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3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3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3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3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3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3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3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3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3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3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3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3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3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3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3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3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3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3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3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3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3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3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3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3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3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3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3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3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3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3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3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3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3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3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3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3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3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3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3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3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3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3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3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3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3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3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3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3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3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3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3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3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3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3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3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3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3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3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3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3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3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3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3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3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3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3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3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3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3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3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3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3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3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3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3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3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3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3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3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3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3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3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3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3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3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3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3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3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3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3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3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3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3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3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3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3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3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3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3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3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3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3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3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3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3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3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3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3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3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3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3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3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3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3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3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3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3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3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3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3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3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3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3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3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3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3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3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3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3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3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3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3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3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3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3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3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3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3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3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3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3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3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3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3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3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3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3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3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3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3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3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3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3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3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3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3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3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3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3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3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3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3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3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3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3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3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3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3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3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3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3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3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3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3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3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3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3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1"/>
  <sheetViews>
    <sheetView tabSelected="1" workbookViewId="0">
      <pane xSplit="8" ySplit="1" topLeftCell="AU41" activePane="bottomRight" state="frozen"/>
      <selection pane="topRight" activeCell="I1" sqref="I1"/>
      <selection pane="bottomLeft" activeCell="A2" sqref="A2"/>
      <selection pane="bottomRight" activeCell="BM51" sqref="BM51"/>
    </sheetView>
  </sheetViews>
  <sheetFormatPr defaultColWidth="0" defaultRowHeight="13.8" zeroHeight="1" x14ac:dyDescent="0.3"/>
  <cols>
    <col min="1" max="1" width="11" style="147" bestFit="1" customWidth="1"/>
    <col min="2" max="2" width="7.6640625" style="147" bestFit="1" customWidth="1"/>
    <col min="3" max="3" width="38.5546875" style="147" bestFit="1" customWidth="1"/>
    <col min="4" max="4" width="14.5546875" style="169" bestFit="1" customWidth="1"/>
    <col min="5" max="5" width="18.109375" style="169" bestFit="1" customWidth="1"/>
    <col min="6" max="6" width="21" style="169" bestFit="1" customWidth="1"/>
    <col min="7" max="7" width="20.33203125" style="169" bestFit="1" customWidth="1"/>
    <col min="8" max="8" width="12.109375" style="169" hidden="1" customWidth="1"/>
    <col min="9" max="9" width="12.44140625" style="169" bestFit="1" customWidth="1"/>
    <col min="10" max="10" width="12.109375" style="169" hidden="1" customWidth="1"/>
    <col min="11" max="11" width="12.44140625" style="169" bestFit="1" customWidth="1"/>
    <col min="12" max="12" width="12.109375" style="169" hidden="1" customWidth="1"/>
    <col min="13" max="13" width="12.44140625" style="169" bestFit="1" customWidth="1"/>
    <col min="14" max="14" width="12.109375" style="169" hidden="1" customWidth="1"/>
    <col min="15" max="15" width="12.44140625" style="169" bestFit="1" customWidth="1"/>
    <col min="16" max="16" width="12.109375" style="169" hidden="1" customWidth="1"/>
    <col min="17" max="17" width="13.5546875" style="169" bestFit="1" customWidth="1"/>
    <col min="18" max="18" width="12.109375" style="169" hidden="1" customWidth="1"/>
    <col min="19" max="19" width="13.33203125" style="169" bestFit="1" customWidth="1"/>
    <col min="20" max="20" width="12.109375" style="169" hidden="1" customWidth="1"/>
    <col min="21" max="21" width="10.6640625" style="169" bestFit="1" customWidth="1"/>
    <col min="22" max="22" width="12.109375" style="169" hidden="1" customWidth="1"/>
    <col min="23" max="23" width="10.6640625" style="169" bestFit="1" customWidth="1"/>
    <col min="24" max="24" width="12.109375" style="169" hidden="1" customWidth="1"/>
    <col min="25" max="25" width="10.6640625" style="169" bestFit="1" customWidth="1"/>
    <col min="26" max="26" width="12.109375" style="169" hidden="1" customWidth="1"/>
    <col min="27" max="27" width="10.6640625" style="169" bestFit="1" customWidth="1"/>
    <col min="28" max="28" width="12.109375" style="169" hidden="1" customWidth="1"/>
    <col min="29" max="29" width="9.6640625" style="169" bestFit="1" customWidth="1"/>
    <col min="30" max="30" width="12.109375" style="169" hidden="1" customWidth="1"/>
    <col min="31" max="31" width="10.6640625" style="169" bestFit="1" customWidth="1"/>
    <col min="32" max="32" width="12.109375" style="169" hidden="1" customWidth="1"/>
    <col min="33" max="33" width="10.6640625" style="169" bestFit="1" customWidth="1"/>
    <col min="34" max="34" width="12.109375" style="169" hidden="1" customWidth="1"/>
    <col min="35" max="35" width="10.6640625" style="169" bestFit="1" customWidth="1"/>
    <col min="36" max="36" width="12.109375" style="169" hidden="1" customWidth="1"/>
    <col min="37" max="37" width="10.6640625" style="169" bestFit="1" customWidth="1"/>
    <col min="38" max="38" width="12.109375" style="169" hidden="1" customWidth="1"/>
    <col min="39" max="39" width="10.6640625" style="169" bestFit="1" customWidth="1"/>
    <col min="40" max="40" width="12.109375" style="169" hidden="1" customWidth="1"/>
    <col min="41" max="41" width="9.6640625" style="169" bestFit="1" customWidth="1"/>
    <col min="42" max="42" width="12.109375" style="169" hidden="1" customWidth="1"/>
    <col min="43" max="43" width="9.6640625" style="169" bestFit="1" customWidth="1"/>
    <col min="44" max="44" width="12.109375" style="169" hidden="1" customWidth="1"/>
    <col min="45" max="45" width="9.6640625" style="169" bestFit="1" customWidth="1"/>
    <col min="46" max="46" width="12.109375" style="169" hidden="1" customWidth="1"/>
    <col min="47" max="47" width="9.6640625" style="169" bestFit="1" customWidth="1"/>
    <col min="48" max="48" width="12.109375" style="169" hidden="1" customWidth="1"/>
    <col min="49" max="49" width="8.6640625" style="169" bestFit="1" customWidth="1"/>
    <col min="50" max="50" width="12.109375" style="169" hidden="1" customWidth="1"/>
    <col min="51" max="51" width="9.6640625" style="169" bestFit="1" customWidth="1"/>
    <col min="52" max="52" width="12.109375" style="169" hidden="1" customWidth="1"/>
    <col min="53" max="53" width="7.33203125" style="169" bestFit="1" customWidth="1"/>
    <col min="54" max="54" width="12.109375" style="169" hidden="1" customWidth="1"/>
    <col min="55" max="55" width="9.6640625" style="169" bestFit="1" customWidth="1"/>
    <col min="56" max="56" width="12.109375" style="169" hidden="1" customWidth="1"/>
    <col min="57" max="57" width="6.44140625" style="169" bestFit="1" customWidth="1"/>
    <col min="58" max="58" width="12.109375" style="169" hidden="1" customWidth="1"/>
    <col min="59" max="59" width="9.6640625" style="169" bestFit="1" customWidth="1"/>
    <col min="60" max="60" width="12.109375" style="169" hidden="1" customWidth="1"/>
    <col min="61" max="61" width="6.6640625" style="169" bestFit="1" customWidth="1"/>
    <col min="62" max="62" width="12.109375" style="169" hidden="1" customWidth="1"/>
    <col min="63" max="63" width="8.88671875" style="169" bestFit="1" customWidth="1"/>
    <col min="64" max="64" width="15.109375" style="169" bestFit="1" customWidth="1"/>
    <col min="65" max="65" width="16" style="169" bestFit="1" customWidth="1"/>
    <col min="66" max="66" width="18" style="170" bestFit="1" customWidth="1"/>
    <col min="67" max="67" width="1.6640625" style="149" customWidth="1"/>
    <col min="68" max="143" width="9.109375" style="147" hidden="1" customWidth="1"/>
    <col min="144" max="167" width="0" style="147" hidden="1" customWidth="1"/>
    <col min="168" max="16384" width="9.109375" style="147" hidden="1"/>
  </cols>
  <sheetData>
    <row r="1" spans="1:67" ht="28.2" thickBot="1" x14ac:dyDescent="0.35">
      <c r="A1" s="140" t="s">
        <v>3274</v>
      </c>
      <c r="B1" s="141" t="s">
        <v>185</v>
      </c>
      <c r="C1" s="140" t="s">
        <v>3040</v>
      </c>
      <c r="D1" s="142" t="s">
        <v>3476</v>
      </c>
      <c r="E1" s="142" t="s">
        <v>3480</v>
      </c>
      <c r="F1" s="142" t="s">
        <v>3481</v>
      </c>
      <c r="G1" s="142" t="s">
        <v>3273</v>
      </c>
      <c r="H1" s="142"/>
      <c r="I1" s="146">
        <v>43709</v>
      </c>
      <c r="J1" s="146"/>
      <c r="K1" s="146">
        <v>43739</v>
      </c>
      <c r="L1" s="146"/>
      <c r="M1" s="146">
        <v>43770</v>
      </c>
      <c r="N1" s="147"/>
      <c r="O1" s="146">
        <v>43800</v>
      </c>
      <c r="P1" s="146"/>
      <c r="Q1" s="146">
        <v>43831</v>
      </c>
      <c r="R1" s="147"/>
      <c r="S1" s="146">
        <v>43862</v>
      </c>
      <c r="T1" s="146"/>
      <c r="U1" s="146">
        <v>43891</v>
      </c>
      <c r="V1" s="147"/>
      <c r="W1" s="146">
        <v>43922</v>
      </c>
      <c r="X1" s="146"/>
      <c r="Y1" s="146">
        <v>43952</v>
      </c>
      <c r="Z1" s="147"/>
      <c r="AA1" s="146">
        <v>43983</v>
      </c>
      <c r="AB1" s="146"/>
      <c r="AC1" s="146">
        <v>44013</v>
      </c>
      <c r="AD1" s="147"/>
      <c r="AE1" s="146">
        <v>44044</v>
      </c>
      <c r="AF1" s="146"/>
      <c r="AG1" s="146">
        <v>44075</v>
      </c>
      <c r="AH1" s="147"/>
      <c r="AI1" s="146">
        <v>44105</v>
      </c>
      <c r="AJ1" s="146"/>
      <c r="AK1" s="146">
        <v>44136</v>
      </c>
      <c r="AL1" s="147"/>
      <c r="AM1" s="146">
        <v>44166</v>
      </c>
      <c r="AN1" s="146"/>
      <c r="AO1" s="146">
        <v>44197</v>
      </c>
      <c r="AP1" s="148"/>
      <c r="AQ1" s="146">
        <v>44228</v>
      </c>
      <c r="AR1" s="146"/>
      <c r="AS1" s="146">
        <v>44256</v>
      </c>
      <c r="AT1" s="148"/>
      <c r="AU1" s="146">
        <v>44287</v>
      </c>
      <c r="AV1" s="146"/>
      <c r="AW1" s="146">
        <v>44317</v>
      </c>
      <c r="AX1" s="148"/>
      <c r="AY1" s="146">
        <v>44348</v>
      </c>
      <c r="AZ1" s="146"/>
      <c r="BA1" s="146">
        <v>44378</v>
      </c>
      <c r="BB1" s="148"/>
      <c r="BC1" s="146">
        <v>44409</v>
      </c>
      <c r="BD1" s="146"/>
      <c r="BE1" s="146">
        <v>44440</v>
      </c>
      <c r="BF1" s="148"/>
      <c r="BG1" s="146">
        <v>44470</v>
      </c>
      <c r="BH1" s="146"/>
      <c r="BI1" s="146">
        <v>44501</v>
      </c>
      <c r="BJ1" s="148"/>
      <c r="BK1" s="146">
        <v>44531</v>
      </c>
      <c r="BL1" s="142" t="s">
        <v>3487</v>
      </c>
      <c r="BM1" s="142" t="s">
        <v>3326</v>
      </c>
      <c r="BN1" s="143" t="s">
        <v>3479</v>
      </c>
    </row>
    <row r="2" spans="1:67" s="153" customFormat="1" x14ac:dyDescent="0.3">
      <c r="A2" s="150" t="s">
        <v>32</v>
      </c>
      <c r="B2" s="151" t="s">
        <v>66</v>
      </c>
      <c r="C2" s="150" t="s">
        <v>67</v>
      </c>
      <c r="D2" s="152">
        <f>VLOOKUP(B2,'19-20 Allocation'!A:C,3,FALSE)</f>
        <v>41814</v>
      </c>
      <c r="E2" s="152">
        <v>0</v>
      </c>
      <c r="F2" s="152">
        <f>D2-E2</f>
        <v>41814</v>
      </c>
      <c r="G2" s="152">
        <f>-SUMIF('All 390D Disbursements'!A:A,Recon!A:A,'All 390D Disbursements'!G:G)</f>
        <v>-41814.000000000007</v>
      </c>
      <c r="H2" s="152" t="str">
        <f>$B2&amp;I$1</f>
        <v>0101043709</v>
      </c>
      <c r="I2" s="152">
        <f>SUMIF('All 390D Disbursements'!$F:$F,H2,'All 390D Disbursements'!$G:$G)</f>
        <v>0</v>
      </c>
      <c r="J2" s="152" t="str">
        <f>$B2&amp;K$1</f>
        <v>0101043739</v>
      </c>
      <c r="K2" s="152">
        <f>SUMIF('All 390D Disbursements'!$F:$F,J2,'All 390D Disbursements'!$G:$G)</f>
        <v>3282.81</v>
      </c>
      <c r="L2" s="152" t="str">
        <f t="shared" ref="L2:L33" si="0">$B2&amp;M$1</f>
        <v>0101043770</v>
      </c>
      <c r="M2" s="152">
        <f>SUMIF('All 390D Disbursements'!$F:$F,L2,'All 390D Disbursements'!$G:$G)</f>
        <v>4232.68</v>
      </c>
      <c r="N2" s="152" t="str">
        <f t="shared" ref="N2:N33" si="1">$B2&amp;O$1</f>
        <v>0101043800</v>
      </c>
      <c r="O2" s="152">
        <f>SUMIF('All 390D Disbursements'!$F:$F,N2,'All 390D Disbursements'!$G:$G)</f>
        <v>0</v>
      </c>
      <c r="P2" s="152" t="str">
        <f t="shared" ref="P2:P33" si="2">$B2&amp;Q$1</f>
        <v>0101043831</v>
      </c>
      <c r="Q2" s="152">
        <f>SUMIF('All 390D Disbursements'!$F:$F,P2,'All 390D Disbursements'!$G:$G)</f>
        <v>0</v>
      </c>
      <c r="R2" s="152" t="str">
        <f t="shared" ref="R2:R33" si="3">$B2&amp;S$1</f>
        <v>0101043862</v>
      </c>
      <c r="S2" s="152">
        <f>SUMIF('All 390D Disbursements'!$F:$F,R2,'All 390D Disbursements'!$G:$G)</f>
        <v>8565.0400000000009</v>
      </c>
      <c r="T2" s="152" t="str">
        <f t="shared" ref="T2:T33" si="4">$B2&amp;U$1</f>
        <v>0101043891</v>
      </c>
      <c r="U2" s="152">
        <f>SUMIF('All 390D Disbursements'!$F:$F,T2,'All 390D Disbursements'!$G:$G)</f>
        <v>0</v>
      </c>
      <c r="V2" s="152" t="str">
        <f t="shared" ref="V2:V33" si="5">$B2&amp;W$1</f>
        <v>0101043922</v>
      </c>
      <c r="W2" s="152">
        <f>SUMIF('All 390D Disbursements'!$F:$F,V2,'All 390D Disbursements'!$G:$G)</f>
        <v>6963.23</v>
      </c>
      <c r="X2" s="152" t="str">
        <f t="shared" ref="X2:X33" si="6">$B2&amp;Y$1</f>
        <v>0101043952</v>
      </c>
      <c r="Y2" s="152">
        <f>SUMIF('All 390D Disbursements'!$F:$F,X2,'All 390D Disbursements'!$G:$G)</f>
        <v>3481.38</v>
      </c>
      <c r="Z2" s="152" t="str">
        <f t="shared" ref="Z2:Z33" si="7">$B2&amp;AA$1</f>
        <v>0101043983</v>
      </c>
      <c r="AA2" s="152">
        <f>SUMIF('All 390D Disbursements'!$F:$F,Z2,'All 390D Disbursements'!$G:$G)</f>
        <v>0</v>
      </c>
      <c r="AB2" s="152" t="str">
        <f t="shared" ref="AB2:AB33" si="8">$B2&amp;AC$1</f>
        <v>0101044013</v>
      </c>
      <c r="AC2" s="152">
        <f>SUMIF('All 390D Disbursements'!$F:$F,AB2,'All 390D Disbursements'!$G:$G)</f>
        <v>3481.38</v>
      </c>
      <c r="AD2" s="152" t="str">
        <f t="shared" ref="AD2:AD33" si="9">$B2&amp;AE$1</f>
        <v>0101044044</v>
      </c>
      <c r="AE2" s="152">
        <f>SUMIF('All 390D Disbursements'!$F:$F,AD2,'All 390D Disbursements'!$G:$G)</f>
        <v>3512.48</v>
      </c>
      <c r="AF2" s="152" t="str">
        <f t="shared" ref="AF2:AF33" si="10">$B2&amp;AG$1</f>
        <v>0101044075</v>
      </c>
      <c r="AG2" s="152">
        <f>SUMIF('All 390D Disbursements'!$F:$F,AF2,'All 390D Disbursements'!$G:$G)</f>
        <v>0</v>
      </c>
      <c r="AH2" s="152" t="str">
        <f t="shared" ref="AH2:AH33" si="11">$B2&amp;AI$1</f>
        <v>0101044105</v>
      </c>
      <c r="AI2" s="152">
        <f>SUMIF('All 390D Disbursements'!$F:$F,AH2,'All 390D Disbursements'!$G:$G)</f>
        <v>5221</v>
      </c>
      <c r="AJ2" s="152" t="str">
        <f t="shared" ref="AJ2:AJ33" si="12">$B2&amp;AK$1</f>
        <v>0101044136</v>
      </c>
      <c r="AK2" s="152">
        <f>SUMIF('All 390D Disbursements'!$F:$F,AJ2,'All 390D Disbursements'!$G:$G)</f>
        <v>0</v>
      </c>
      <c r="AL2" s="152" t="str">
        <f t="shared" ref="AL2:AL33" si="13">$B2&amp;AM$1</f>
        <v>0101044166</v>
      </c>
      <c r="AM2" s="152">
        <f>SUMIF('All 390D Disbursements'!$F:$F,AL2,'All 390D Disbursements'!$G:$G)</f>
        <v>0</v>
      </c>
      <c r="AN2" s="152" t="str">
        <f t="shared" ref="AN2:AN33" si="14">$B2&amp;AO$1</f>
        <v>0101044197</v>
      </c>
      <c r="AO2" s="152">
        <f>SUMIF('All 390D Disbursements'!$F:$F,AN2,'All 390D Disbursements'!$G:$G)</f>
        <v>3074</v>
      </c>
      <c r="AP2" s="152" t="str">
        <f t="shared" ref="AP2:AP33" si="15">$B2&amp;AQ$1</f>
        <v>0101044228</v>
      </c>
      <c r="AQ2" s="152">
        <f>SUMIF('All 390D Disbursements'!$F:$F,AP2,'All 390D Disbursements'!$G:$G)</f>
        <v>0</v>
      </c>
      <c r="AR2" s="152" t="str">
        <f t="shared" ref="AR2:AR33" si="16">$B2&amp;AS$1</f>
        <v>0101044256</v>
      </c>
      <c r="AS2" s="152">
        <f>SUMIF('All 390D Disbursements'!$F:$F,AR2,'All 390D Disbursements'!$G:$G)</f>
        <v>0</v>
      </c>
      <c r="AT2" s="152" t="str">
        <f t="shared" ref="AT2:AT33" si="17">$B2&amp;AU$1</f>
        <v>0101044287</v>
      </c>
      <c r="AU2" s="152">
        <f>SUMIF('All 390D Disbursements'!$F:$F,AT2,'All 390D Disbursements'!$G:$G)</f>
        <v>0</v>
      </c>
      <c r="AV2" s="152" t="str">
        <f t="shared" ref="AV2:AV33" si="18">$B2&amp;AW$1</f>
        <v>0101044317</v>
      </c>
      <c r="AW2" s="152">
        <f>SUMIF('All 390D Disbursements'!$F:$F,AV2,'All 390D Disbursements'!$G:$G)</f>
        <v>0</v>
      </c>
      <c r="AX2" s="152" t="str">
        <f t="shared" ref="AX2:AX33" si="19">$B2&amp;AY$1</f>
        <v>0101044348</v>
      </c>
      <c r="AY2" s="152">
        <f>SUMIF('All 390D Disbursements'!$F:$F,AX2,'All 390D Disbursements'!$G:$G)</f>
        <v>0</v>
      </c>
      <c r="AZ2" s="152" t="str">
        <f t="shared" ref="AZ2:AZ33" si="20">$B2&amp;BA$1</f>
        <v>0101044378</v>
      </c>
      <c r="BA2" s="152">
        <f>SUMIF('All 390D Disbursements'!$F:$F,AZ2,'All 390D Disbursements'!$G:$G)</f>
        <v>0</v>
      </c>
      <c r="BB2" s="152" t="str">
        <f t="shared" ref="BB2:BB33" si="21">$B2&amp;BC$1</f>
        <v>0101044409</v>
      </c>
      <c r="BC2" s="152">
        <f>SUMIF('All 390D Disbursements'!$F:$F,BB2,'All 390D Disbursements'!$G:$G)</f>
        <v>0</v>
      </c>
      <c r="BD2" s="152" t="str">
        <f t="shared" ref="BD2:BD33" si="22">$B2&amp;BE$1</f>
        <v>0101044440</v>
      </c>
      <c r="BE2" s="152">
        <f>SUMIF('All 390D Disbursements'!$F:$F,BD2,'All 390D Disbursements'!$G:$G)</f>
        <v>0</v>
      </c>
      <c r="BF2" s="152" t="str">
        <f t="shared" ref="BF2:BF33" si="23">$B2&amp;BG$1</f>
        <v>0101044470</v>
      </c>
      <c r="BG2" s="152">
        <f>SUMIF('All 390D Disbursements'!$F:$F,BF2,'All 390D Disbursements'!$G:$G)</f>
        <v>0</v>
      </c>
      <c r="BH2" s="152" t="str">
        <f t="shared" ref="BH2:BH33" si="24">$B2&amp;BI$1</f>
        <v>0101044501</v>
      </c>
      <c r="BI2" s="152">
        <f>SUMIF('All 390D Disbursements'!$F:$F,BH2,'All 390D Disbursements'!$G:$G)</f>
        <v>0</v>
      </c>
      <c r="BJ2" s="152" t="str">
        <f t="shared" ref="BJ2:BJ33" si="25">$B2&amp;BK$1</f>
        <v>0101044531</v>
      </c>
      <c r="BK2" s="152">
        <f>SUMIF('All 390D Disbursements'!$F:$F,BJ2,'All 390D Disbursements'!$G:$G)</f>
        <v>0</v>
      </c>
      <c r="BL2" s="152">
        <f>BK2+BI2+BG2+BE2+BC2+BA2+AY2+AW2+AU2+AS2+AQ2+AO2+AM2+AK2+AI2+AG2+AE2+AC2+AA2+Y2+W2+U2+S2+Q2+O2+M2+K2+I2</f>
        <v>41814</v>
      </c>
      <c r="BM2" s="152">
        <f t="shared" ref="BM2:BM33" si="26">D2-BL2</f>
        <v>0</v>
      </c>
      <c r="BN2" s="152">
        <f>F2-BL2</f>
        <v>0</v>
      </c>
      <c r="BO2" s="149"/>
    </row>
    <row r="3" spans="1:67" x14ac:dyDescent="0.3">
      <c r="A3" s="154" t="s">
        <v>6</v>
      </c>
      <c r="B3" s="155" t="s">
        <v>68</v>
      </c>
      <c r="C3" s="154" t="s">
        <v>69</v>
      </c>
      <c r="D3" s="156">
        <f>VLOOKUP(B3,'19-20 Allocation'!A:C,3,FALSE)</f>
        <v>135110</v>
      </c>
      <c r="E3" s="156">
        <v>0</v>
      </c>
      <c r="F3" s="156">
        <f t="shared" ref="F3:F66" si="27">D3-E3</f>
        <v>135110</v>
      </c>
      <c r="G3" s="156">
        <f>-SUMIF('All 390D Disbursements'!A:A,Recon!A:A,'All 390D Disbursements'!G:G)</f>
        <v>-135109.99999999997</v>
      </c>
      <c r="H3" s="156" t="str">
        <f t="shared" ref="H3:J66" si="28">$B3&amp;I$1</f>
        <v>0102043709</v>
      </c>
      <c r="I3" s="156">
        <f>SUMIF('All 390D Disbursements'!$F:$F,H3,'All 390D Disbursements'!$G:$G)</f>
        <v>0</v>
      </c>
      <c r="J3" s="156" t="str">
        <f t="shared" si="28"/>
        <v>0102043739</v>
      </c>
      <c r="K3" s="156">
        <f>SUMIF('All 390D Disbursements'!$F:$F,J3,'All 390D Disbursements'!$G:$G)</f>
        <v>8702.9699999999993</v>
      </c>
      <c r="L3" s="156" t="str">
        <f t="shared" si="0"/>
        <v>0102043770</v>
      </c>
      <c r="M3" s="156">
        <f>SUMIF('All 390D Disbursements'!$F:$F,L3,'All 390D Disbursements'!$G:$G)</f>
        <v>12286.84</v>
      </c>
      <c r="N3" s="156" t="str">
        <f t="shared" si="1"/>
        <v>0102043800</v>
      </c>
      <c r="O3" s="156">
        <f>SUMIF('All 390D Disbursements'!$F:$F,N3,'All 390D Disbursements'!$G:$G)</f>
        <v>13165.25</v>
      </c>
      <c r="P3" s="156" t="str">
        <f t="shared" si="2"/>
        <v>0102043831</v>
      </c>
      <c r="Q3" s="156">
        <f>SUMIF('All 390D Disbursements'!$F:$F,P3,'All 390D Disbursements'!$G:$G)</f>
        <v>10775.88</v>
      </c>
      <c r="R3" s="156" t="str">
        <f t="shared" si="3"/>
        <v>0102043862</v>
      </c>
      <c r="S3" s="156">
        <f>SUMIF('All 390D Disbursements'!$F:$F,R3,'All 390D Disbursements'!$G:$G)</f>
        <v>10389.290000000001</v>
      </c>
      <c r="T3" s="156" t="str">
        <f t="shared" si="4"/>
        <v>0102043891</v>
      </c>
      <c r="U3" s="156">
        <f>SUMIF('All 390D Disbursements'!$F:$F,T3,'All 390D Disbursements'!$G:$G)</f>
        <v>13518.07</v>
      </c>
      <c r="V3" s="156" t="str">
        <f t="shared" si="5"/>
        <v>0102043922</v>
      </c>
      <c r="W3" s="156">
        <f>SUMIF('All 390D Disbursements'!$F:$F,V3,'All 390D Disbursements'!$G:$G)</f>
        <v>14568.46</v>
      </c>
      <c r="X3" s="156" t="str">
        <f t="shared" si="6"/>
        <v>0102043952</v>
      </c>
      <c r="Y3" s="156">
        <f>SUMIF('All 390D Disbursements'!$F:$F,X3,'All 390D Disbursements'!$G:$G)</f>
        <v>11144.33</v>
      </c>
      <c r="Z3" s="156" t="str">
        <f t="shared" si="7"/>
        <v>0102043983</v>
      </c>
      <c r="AA3" s="156">
        <f>SUMIF('All 390D Disbursements'!$F:$F,Z3,'All 390D Disbursements'!$G:$G)</f>
        <v>0</v>
      </c>
      <c r="AB3" s="156" t="str">
        <f t="shared" si="8"/>
        <v>0102044013</v>
      </c>
      <c r="AC3" s="156">
        <f>SUMIF('All 390D Disbursements'!$F:$F,AB3,'All 390D Disbursements'!$G:$G)</f>
        <v>0</v>
      </c>
      <c r="AD3" s="156" t="str">
        <f t="shared" si="9"/>
        <v>0102044044</v>
      </c>
      <c r="AE3" s="156">
        <f>SUMIF('All 390D Disbursements'!$F:$F,AD3,'All 390D Disbursements'!$G:$G)</f>
        <v>0</v>
      </c>
      <c r="AF3" s="156" t="str">
        <f t="shared" si="10"/>
        <v>0102044075</v>
      </c>
      <c r="AG3" s="156">
        <f>SUMIF('All 390D Disbursements'!$F:$F,AF3,'All 390D Disbursements'!$G:$G)</f>
        <v>0</v>
      </c>
      <c r="AH3" s="156" t="str">
        <f t="shared" si="11"/>
        <v>0102044105</v>
      </c>
      <c r="AI3" s="156">
        <f>SUMIF('All 390D Disbursements'!$F:$F,AH3,'All 390D Disbursements'!$G:$G)</f>
        <v>11418</v>
      </c>
      <c r="AJ3" s="156" t="str">
        <f t="shared" si="12"/>
        <v>0102044136</v>
      </c>
      <c r="AK3" s="156">
        <f>SUMIF('All 390D Disbursements'!$F:$F,AJ3,'All 390D Disbursements'!$G:$G)</f>
        <v>29140.91</v>
      </c>
      <c r="AL3" s="156" t="str">
        <f t="shared" si="13"/>
        <v>0102044166</v>
      </c>
      <c r="AM3" s="156">
        <f>SUMIF('All 390D Disbursements'!$F:$F,AL3,'All 390D Disbursements'!$G:$G)</f>
        <v>0</v>
      </c>
      <c r="AN3" s="156" t="str">
        <f t="shared" si="14"/>
        <v>0102044197</v>
      </c>
      <c r="AO3" s="156">
        <f>SUMIF('All 390D Disbursements'!$F:$F,AN3,'All 390D Disbursements'!$G:$G)</f>
        <v>0</v>
      </c>
      <c r="AP3" s="156" t="str">
        <f t="shared" si="15"/>
        <v>0102044228</v>
      </c>
      <c r="AQ3" s="156">
        <f>SUMIF('All 390D Disbursements'!$F:$F,AP3,'All 390D Disbursements'!$G:$G)</f>
        <v>0</v>
      </c>
      <c r="AR3" s="156" t="str">
        <f t="shared" si="16"/>
        <v>0102044256</v>
      </c>
      <c r="AS3" s="156">
        <f>SUMIF('All 390D Disbursements'!$F:$F,AR3,'All 390D Disbursements'!$G:$G)</f>
        <v>0</v>
      </c>
      <c r="AT3" s="156" t="str">
        <f t="shared" si="17"/>
        <v>0102044287</v>
      </c>
      <c r="AU3" s="156">
        <f>SUMIF('All 390D Disbursements'!$F:$F,AT3,'All 390D Disbursements'!$G:$G)</f>
        <v>0</v>
      </c>
      <c r="AV3" s="156" t="str">
        <f t="shared" si="18"/>
        <v>0102044317</v>
      </c>
      <c r="AW3" s="156">
        <f>SUMIF('All 390D Disbursements'!$F:$F,AV3,'All 390D Disbursements'!$G:$G)</f>
        <v>0</v>
      </c>
      <c r="AX3" s="156" t="str">
        <f t="shared" si="19"/>
        <v>0102044348</v>
      </c>
      <c r="AY3" s="156">
        <f>SUMIF('All 390D Disbursements'!$F:$F,AX3,'All 390D Disbursements'!$G:$G)</f>
        <v>0</v>
      </c>
      <c r="AZ3" s="156" t="str">
        <f t="shared" si="20"/>
        <v>0102044378</v>
      </c>
      <c r="BA3" s="156">
        <f>SUMIF('All 390D Disbursements'!$F:$F,AZ3,'All 390D Disbursements'!$G:$G)</f>
        <v>0</v>
      </c>
      <c r="BB3" s="156" t="str">
        <f t="shared" si="21"/>
        <v>0102044409</v>
      </c>
      <c r="BC3" s="156">
        <f>SUMIF('All 390D Disbursements'!$F:$F,BB3,'All 390D Disbursements'!$G:$G)</f>
        <v>0</v>
      </c>
      <c r="BD3" s="156" t="str">
        <f t="shared" si="22"/>
        <v>0102044440</v>
      </c>
      <c r="BE3" s="156">
        <f>SUMIF('All 390D Disbursements'!$F:$F,BD3,'All 390D Disbursements'!$G:$G)</f>
        <v>0</v>
      </c>
      <c r="BF3" s="156" t="str">
        <f t="shared" si="23"/>
        <v>0102044470</v>
      </c>
      <c r="BG3" s="156">
        <f>SUMIF('All 390D Disbursements'!$F:$F,BF3,'All 390D Disbursements'!$G:$G)</f>
        <v>0</v>
      </c>
      <c r="BH3" s="156" t="str">
        <f t="shared" si="24"/>
        <v>0102044501</v>
      </c>
      <c r="BI3" s="156">
        <f>SUMIF('All 390D Disbursements'!$F:$F,BH3,'All 390D Disbursements'!$G:$G)</f>
        <v>0</v>
      </c>
      <c r="BJ3" s="156" t="str">
        <f t="shared" si="25"/>
        <v>0102044531</v>
      </c>
      <c r="BK3" s="156">
        <f>SUMIF('All 390D Disbursements'!$F:$F,BJ3,'All 390D Disbursements'!$G:$G)</f>
        <v>0</v>
      </c>
      <c r="BL3" s="156">
        <f t="shared" ref="BL3:BL66" si="29">BK3+BI3+BG3+BE3+BC3+BA3+AY3+AW3+AU3+AS3+AQ3+AO3+AM3+AK3+AI3+AG3+AE3+AC3+AA3+Y3+W3+U3+S3+Q3+O3+M3+K3+I3</f>
        <v>135110.00000000003</v>
      </c>
      <c r="BM3" s="156">
        <f t="shared" si="26"/>
        <v>0</v>
      </c>
      <c r="BN3" s="157">
        <f t="shared" ref="BN3:BN66" si="30">F3-BL3</f>
        <v>0</v>
      </c>
    </row>
    <row r="4" spans="1:67" s="153" customFormat="1" x14ac:dyDescent="0.3">
      <c r="A4" s="158" t="s">
        <v>8</v>
      </c>
      <c r="B4" s="159" t="s">
        <v>70</v>
      </c>
      <c r="C4" s="158" t="s">
        <v>71</v>
      </c>
      <c r="D4" s="160">
        <f>VLOOKUP(B4,'19-20 Allocation'!A:C,3,FALSE)</f>
        <v>51266</v>
      </c>
      <c r="E4" s="160">
        <v>0</v>
      </c>
      <c r="F4" s="160">
        <f t="shared" si="27"/>
        <v>51266</v>
      </c>
      <c r="G4" s="160">
        <f>-SUMIF('All 390D Disbursements'!A:A,Recon!A:A,'All 390D Disbursements'!G:G)</f>
        <v>-51266</v>
      </c>
      <c r="H4" s="160" t="str">
        <f t="shared" si="28"/>
        <v>0103043709</v>
      </c>
      <c r="I4" s="160">
        <f>SUMIF('All 390D Disbursements'!$F:$F,H4,'All 390D Disbursements'!$G:$G)</f>
        <v>0</v>
      </c>
      <c r="J4" s="160" t="str">
        <f t="shared" si="28"/>
        <v>0103043739</v>
      </c>
      <c r="K4" s="160">
        <f>SUMIF('All 390D Disbursements'!$F:$F,J4,'All 390D Disbursements'!$G:$G)</f>
        <v>0</v>
      </c>
      <c r="L4" s="160" t="str">
        <f t="shared" si="0"/>
        <v>0103043770</v>
      </c>
      <c r="M4" s="160">
        <f>SUMIF('All 390D Disbursements'!$F:$F,L4,'All 390D Disbursements'!$G:$G)</f>
        <v>0</v>
      </c>
      <c r="N4" s="160" t="str">
        <f t="shared" si="1"/>
        <v>0103043800</v>
      </c>
      <c r="O4" s="160">
        <f>SUMIF('All 390D Disbursements'!$F:$F,N4,'All 390D Disbursements'!$G:$G)</f>
        <v>1827.34</v>
      </c>
      <c r="P4" s="160" t="str">
        <f t="shared" si="2"/>
        <v>0103043831</v>
      </c>
      <c r="Q4" s="160">
        <f>SUMIF('All 390D Disbursements'!$F:$F,P4,'All 390D Disbursements'!$G:$G)</f>
        <v>5980.94</v>
      </c>
      <c r="R4" s="160" t="str">
        <f t="shared" si="3"/>
        <v>0103043862</v>
      </c>
      <c r="S4" s="160">
        <f>SUMIF('All 390D Disbursements'!$F:$F,R4,'All 390D Disbursements'!$G:$G)</f>
        <v>4406.07</v>
      </c>
      <c r="T4" s="160" t="str">
        <f t="shared" si="4"/>
        <v>0103043891</v>
      </c>
      <c r="U4" s="160">
        <f>SUMIF('All 390D Disbursements'!$F:$F,T4,'All 390D Disbursements'!$G:$G)</f>
        <v>0</v>
      </c>
      <c r="V4" s="160" t="str">
        <f t="shared" si="5"/>
        <v>0103043922</v>
      </c>
      <c r="W4" s="160">
        <f>SUMIF('All 390D Disbursements'!$F:$F,V4,'All 390D Disbursements'!$G:$G)</f>
        <v>4406.12</v>
      </c>
      <c r="X4" s="160" t="str">
        <f t="shared" si="6"/>
        <v>0103043952</v>
      </c>
      <c r="Y4" s="160">
        <f>SUMIF('All 390D Disbursements'!$F:$F,X4,'All 390D Disbursements'!$G:$G)</f>
        <v>8485.7800000000007</v>
      </c>
      <c r="Z4" s="160" t="str">
        <f t="shared" si="7"/>
        <v>0103043983</v>
      </c>
      <c r="AA4" s="160">
        <f>SUMIF('All 390D Disbursements'!$F:$F,Z4,'All 390D Disbursements'!$G:$G)</f>
        <v>4406.07</v>
      </c>
      <c r="AB4" s="160" t="str">
        <f t="shared" si="8"/>
        <v>0103044013</v>
      </c>
      <c r="AC4" s="160">
        <f>SUMIF('All 390D Disbursements'!$F:$F,AB4,'All 390D Disbursements'!$G:$G)</f>
        <v>0</v>
      </c>
      <c r="AD4" s="160" t="str">
        <f t="shared" si="9"/>
        <v>0103044044</v>
      </c>
      <c r="AE4" s="160">
        <f>SUMIF('All 390D Disbursements'!$F:$F,AD4,'All 390D Disbursements'!$G:$G)</f>
        <v>0</v>
      </c>
      <c r="AF4" s="160" t="str">
        <f t="shared" si="10"/>
        <v>0103044075</v>
      </c>
      <c r="AG4" s="160">
        <f>SUMIF('All 390D Disbursements'!$F:$F,AF4,'All 390D Disbursements'!$G:$G)</f>
        <v>0</v>
      </c>
      <c r="AH4" s="160" t="str">
        <f t="shared" si="11"/>
        <v>0103044105</v>
      </c>
      <c r="AI4" s="160">
        <f>SUMIF('All 390D Disbursements'!$F:$F,AH4,'All 390D Disbursements'!$G:$G)</f>
        <v>16375.24</v>
      </c>
      <c r="AJ4" s="160" t="str">
        <f t="shared" si="12"/>
        <v>0103044136</v>
      </c>
      <c r="AK4" s="160">
        <f>SUMIF('All 390D Disbursements'!$F:$F,AJ4,'All 390D Disbursements'!$G:$G)</f>
        <v>5378.44</v>
      </c>
      <c r="AL4" s="160" t="str">
        <f t="shared" si="13"/>
        <v>0103044166</v>
      </c>
      <c r="AM4" s="160">
        <f>SUMIF('All 390D Disbursements'!$F:$F,AL4,'All 390D Disbursements'!$G:$G)</f>
        <v>0</v>
      </c>
      <c r="AN4" s="160" t="str">
        <f t="shared" si="14"/>
        <v>0103044197</v>
      </c>
      <c r="AO4" s="160">
        <f>SUMIF('All 390D Disbursements'!$F:$F,AN4,'All 390D Disbursements'!$G:$G)</f>
        <v>0</v>
      </c>
      <c r="AP4" s="160" t="str">
        <f t="shared" si="15"/>
        <v>0103044228</v>
      </c>
      <c r="AQ4" s="160">
        <f>SUMIF('All 390D Disbursements'!$F:$F,AP4,'All 390D Disbursements'!$G:$G)</f>
        <v>0</v>
      </c>
      <c r="AR4" s="160" t="str">
        <f t="shared" si="16"/>
        <v>0103044256</v>
      </c>
      <c r="AS4" s="160">
        <f>SUMIF('All 390D Disbursements'!$F:$F,AR4,'All 390D Disbursements'!$G:$G)</f>
        <v>0</v>
      </c>
      <c r="AT4" s="160" t="str">
        <f t="shared" si="17"/>
        <v>0103044287</v>
      </c>
      <c r="AU4" s="160">
        <f>SUMIF('All 390D Disbursements'!$F:$F,AT4,'All 390D Disbursements'!$G:$G)</f>
        <v>0</v>
      </c>
      <c r="AV4" s="160" t="str">
        <f t="shared" si="18"/>
        <v>0103044317</v>
      </c>
      <c r="AW4" s="160">
        <f>SUMIF('All 390D Disbursements'!$F:$F,AV4,'All 390D Disbursements'!$G:$G)</f>
        <v>0</v>
      </c>
      <c r="AX4" s="160" t="str">
        <f t="shared" si="19"/>
        <v>0103044348</v>
      </c>
      <c r="AY4" s="160">
        <f>SUMIF('All 390D Disbursements'!$F:$F,AX4,'All 390D Disbursements'!$G:$G)</f>
        <v>0</v>
      </c>
      <c r="AZ4" s="160" t="str">
        <f t="shared" si="20"/>
        <v>0103044378</v>
      </c>
      <c r="BA4" s="160">
        <f>SUMIF('All 390D Disbursements'!$F:$F,AZ4,'All 390D Disbursements'!$G:$G)</f>
        <v>0</v>
      </c>
      <c r="BB4" s="160" t="str">
        <f t="shared" si="21"/>
        <v>0103044409</v>
      </c>
      <c r="BC4" s="160">
        <f>SUMIF('All 390D Disbursements'!$F:$F,BB4,'All 390D Disbursements'!$G:$G)</f>
        <v>0</v>
      </c>
      <c r="BD4" s="160" t="str">
        <f t="shared" si="22"/>
        <v>0103044440</v>
      </c>
      <c r="BE4" s="160">
        <f>SUMIF('All 390D Disbursements'!$F:$F,BD4,'All 390D Disbursements'!$G:$G)</f>
        <v>0</v>
      </c>
      <c r="BF4" s="160" t="str">
        <f t="shared" si="23"/>
        <v>0103044470</v>
      </c>
      <c r="BG4" s="160">
        <f>SUMIF('All 390D Disbursements'!$F:$F,BF4,'All 390D Disbursements'!$G:$G)</f>
        <v>0</v>
      </c>
      <c r="BH4" s="160" t="str">
        <f t="shared" si="24"/>
        <v>0103044501</v>
      </c>
      <c r="BI4" s="160">
        <f>SUMIF('All 390D Disbursements'!$F:$F,BH4,'All 390D Disbursements'!$G:$G)</f>
        <v>0</v>
      </c>
      <c r="BJ4" s="160" t="str">
        <f t="shared" si="25"/>
        <v>0103044531</v>
      </c>
      <c r="BK4" s="160">
        <f>SUMIF('All 390D Disbursements'!$F:$F,BJ4,'All 390D Disbursements'!$G:$G)</f>
        <v>0</v>
      </c>
      <c r="BL4" s="160">
        <f t="shared" si="29"/>
        <v>51266</v>
      </c>
      <c r="BM4" s="160">
        <f t="shared" si="26"/>
        <v>0</v>
      </c>
      <c r="BN4" s="160">
        <f t="shared" si="30"/>
        <v>0</v>
      </c>
      <c r="BO4" s="149"/>
    </row>
    <row r="5" spans="1:67" x14ac:dyDescent="0.3">
      <c r="A5" s="154" t="s">
        <v>10</v>
      </c>
      <c r="B5" s="155" t="s">
        <v>72</v>
      </c>
      <c r="C5" s="154" t="s">
        <v>73</v>
      </c>
      <c r="D5" s="156">
        <f>VLOOKUP(B5,'19-20 Allocation'!A:C,3,FALSE)</f>
        <v>35939</v>
      </c>
      <c r="E5" s="156">
        <v>0</v>
      </c>
      <c r="F5" s="156">
        <f t="shared" si="27"/>
        <v>35939</v>
      </c>
      <c r="G5" s="156">
        <f>-SUMIF('All 390D Disbursements'!A:A,Recon!A:A,'All 390D Disbursements'!G:G)</f>
        <v>-35938.999999999993</v>
      </c>
      <c r="H5" s="156" t="str">
        <f t="shared" si="28"/>
        <v>0104043709</v>
      </c>
      <c r="I5" s="156">
        <f>SUMIF('All 390D Disbursements'!$F:$F,H5,'All 390D Disbursements'!$G:$G)</f>
        <v>0</v>
      </c>
      <c r="J5" s="156" t="str">
        <f t="shared" si="28"/>
        <v>0104043739</v>
      </c>
      <c r="K5" s="156">
        <f>SUMIF('All 390D Disbursements'!$F:$F,J5,'All 390D Disbursements'!$G:$G)</f>
        <v>0</v>
      </c>
      <c r="L5" s="156" t="str">
        <f t="shared" si="0"/>
        <v>0104043770</v>
      </c>
      <c r="M5" s="156">
        <f>SUMIF('All 390D Disbursements'!$F:$F,L5,'All 390D Disbursements'!$G:$G)</f>
        <v>0</v>
      </c>
      <c r="N5" s="156" t="str">
        <f t="shared" si="1"/>
        <v>0104043800</v>
      </c>
      <c r="O5" s="156">
        <f>SUMIF('All 390D Disbursements'!$F:$F,N5,'All 390D Disbursements'!$G:$G)</f>
        <v>0</v>
      </c>
      <c r="P5" s="156" t="str">
        <f t="shared" si="2"/>
        <v>0104043831</v>
      </c>
      <c r="Q5" s="156">
        <f>SUMIF('All 390D Disbursements'!$F:$F,P5,'All 390D Disbursements'!$G:$G)</f>
        <v>0</v>
      </c>
      <c r="R5" s="156" t="str">
        <f t="shared" si="3"/>
        <v>0104043862</v>
      </c>
      <c r="S5" s="156">
        <f>SUMIF('All 390D Disbursements'!$F:$F,R5,'All 390D Disbursements'!$G:$G)</f>
        <v>0</v>
      </c>
      <c r="T5" s="156" t="str">
        <f t="shared" si="4"/>
        <v>0104043891</v>
      </c>
      <c r="U5" s="156">
        <f>SUMIF('All 390D Disbursements'!$F:$F,T5,'All 390D Disbursements'!$G:$G)</f>
        <v>0</v>
      </c>
      <c r="V5" s="156" t="str">
        <f t="shared" si="5"/>
        <v>0104043922</v>
      </c>
      <c r="W5" s="156">
        <f>SUMIF('All 390D Disbursements'!$F:$F,V5,'All 390D Disbursements'!$G:$G)</f>
        <v>0</v>
      </c>
      <c r="X5" s="156" t="str">
        <f t="shared" si="6"/>
        <v>0104043952</v>
      </c>
      <c r="Y5" s="156">
        <f>SUMIF('All 390D Disbursements'!$F:$F,X5,'All 390D Disbursements'!$G:$G)</f>
        <v>0</v>
      </c>
      <c r="Z5" s="156" t="str">
        <f t="shared" si="7"/>
        <v>0104043983</v>
      </c>
      <c r="AA5" s="156">
        <f>SUMIF('All 390D Disbursements'!$F:$F,Z5,'All 390D Disbursements'!$G:$G)</f>
        <v>17.100000000000001</v>
      </c>
      <c r="AB5" s="156" t="str">
        <f t="shared" si="8"/>
        <v>0104044013</v>
      </c>
      <c r="AC5" s="156">
        <f>SUMIF('All 390D Disbursements'!$F:$F,AB5,'All 390D Disbursements'!$G:$G)</f>
        <v>0</v>
      </c>
      <c r="AD5" s="156" t="str">
        <f t="shared" si="9"/>
        <v>0104044044</v>
      </c>
      <c r="AE5" s="156">
        <f>SUMIF('All 390D Disbursements'!$F:$F,AD5,'All 390D Disbursements'!$G:$G)</f>
        <v>0</v>
      </c>
      <c r="AF5" s="156" t="str">
        <f t="shared" si="10"/>
        <v>0104044075</v>
      </c>
      <c r="AG5" s="156">
        <f>SUMIF('All 390D Disbursements'!$F:$F,AF5,'All 390D Disbursements'!$G:$G)</f>
        <v>0</v>
      </c>
      <c r="AH5" s="156" t="str">
        <f t="shared" si="11"/>
        <v>0104044105</v>
      </c>
      <c r="AI5" s="156">
        <f>SUMIF('All 390D Disbursements'!$F:$F,AH5,'All 390D Disbursements'!$G:$G)</f>
        <v>15738.09</v>
      </c>
      <c r="AJ5" s="156" t="str">
        <f t="shared" si="12"/>
        <v>0104044136</v>
      </c>
      <c r="AK5" s="156">
        <f>SUMIF('All 390D Disbursements'!$F:$F,AJ5,'All 390D Disbursements'!$G:$G)</f>
        <v>0</v>
      </c>
      <c r="AL5" s="156" t="str">
        <f t="shared" si="13"/>
        <v>0104044166</v>
      </c>
      <c r="AM5" s="156">
        <f>SUMIF('All 390D Disbursements'!$F:$F,AL5,'All 390D Disbursements'!$G:$G)</f>
        <v>7298.32</v>
      </c>
      <c r="AN5" s="156" t="str">
        <f t="shared" si="14"/>
        <v>0104044197</v>
      </c>
      <c r="AO5" s="156">
        <f>SUMIF('All 390D Disbursements'!$F:$F,AN5,'All 390D Disbursements'!$G:$G)</f>
        <v>0</v>
      </c>
      <c r="AP5" s="156" t="str">
        <f t="shared" si="15"/>
        <v>0104044228</v>
      </c>
      <c r="AQ5" s="156">
        <f>SUMIF('All 390D Disbursements'!$F:$F,AP5,'All 390D Disbursements'!$G:$G)</f>
        <v>6334.32</v>
      </c>
      <c r="AR5" s="156" t="str">
        <f t="shared" si="16"/>
        <v>0104044256</v>
      </c>
      <c r="AS5" s="156">
        <f>SUMIF('All 390D Disbursements'!$F:$F,AR5,'All 390D Disbursements'!$G:$G)</f>
        <v>3649.54</v>
      </c>
      <c r="AT5" s="156" t="str">
        <f t="shared" si="17"/>
        <v>0104044287</v>
      </c>
      <c r="AU5" s="156">
        <f>SUMIF('All 390D Disbursements'!$F:$F,AT5,'All 390D Disbursements'!$G:$G)</f>
        <v>2901.63</v>
      </c>
      <c r="AV5" s="156" t="str">
        <f t="shared" si="18"/>
        <v>0104044317</v>
      </c>
      <c r="AW5" s="156">
        <f>SUMIF('All 390D Disbursements'!$F:$F,AV5,'All 390D Disbursements'!$G:$G)</f>
        <v>0</v>
      </c>
      <c r="AX5" s="156" t="str">
        <f t="shared" si="19"/>
        <v>0104044348</v>
      </c>
      <c r="AY5" s="156">
        <f>SUMIF('All 390D Disbursements'!$F:$F,AX5,'All 390D Disbursements'!$G:$G)</f>
        <v>0</v>
      </c>
      <c r="AZ5" s="156" t="str">
        <f t="shared" si="20"/>
        <v>0104044378</v>
      </c>
      <c r="BA5" s="156">
        <f>SUMIF('All 390D Disbursements'!$F:$F,AZ5,'All 390D Disbursements'!$G:$G)</f>
        <v>0</v>
      </c>
      <c r="BB5" s="156" t="str">
        <f t="shared" si="21"/>
        <v>0104044409</v>
      </c>
      <c r="BC5" s="156">
        <f>SUMIF('All 390D Disbursements'!$F:$F,BB5,'All 390D Disbursements'!$G:$G)</f>
        <v>0</v>
      </c>
      <c r="BD5" s="156" t="str">
        <f t="shared" si="22"/>
        <v>0104044440</v>
      </c>
      <c r="BE5" s="156">
        <f>SUMIF('All 390D Disbursements'!$F:$F,BD5,'All 390D Disbursements'!$G:$G)</f>
        <v>0</v>
      </c>
      <c r="BF5" s="156" t="str">
        <f t="shared" si="23"/>
        <v>0104044470</v>
      </c>
      <c r="BG5" s="156">
        <f>SUMIF('All 390D Disbursements'!$F:$F,BF5,'All 390D Disbursements'!$G:$G)</f>
        <v>0</v>
      </c>
      <c r="BH5" s="156" t="str">
        <f t="shared" si="24"/>
        <v>0104044501</v>
      </c>
      <c r="BI5" s="156">
        <f>SUMIF('All 390D Disbursements'!$F:$F,BH5,'All 390D Disbursements'!$G:$G)</f>
        <v>0</v>
      </c>
      <c r="BJ5" s="156" t="str">
        <f t="shared" si="25"/>
        <v>0104044531</v>
      </c>
      <c r="BK5" s="156">
        <f>SUMIF('All 390D Disbursements'!$F:$F,BJ5,'All 390D Disbursements'!$G:$G)</f>
        <v>0</v>
      </c>
      <c r="BL5" s="156">
        <f t="shared" si="29"/>
        <v>35938.999999999993</v>
      </c>
      <c r="BM5" s="156">
        <f t="shared" si="26"/>
        <v>0</v>
      </c>
      <c r="BN5" s="157">
        <f t="shared" si="30"/>
        <v>0</v>
      </c>
    </row>
    <row r="6" spans="1:67" s="153" customFormat="1" x14ac:dyDescent="0.3">
      <c r="A6" s="158" t="s">
        <v>57</v>
      </c>
      <c r="B6" s="159" t="s">
        <v>74</v>
      </c>
      <c r="C6" s="158" t="s">
        <v>75</v>
      </c>
      <c r="D6" s="160">
        <f>VLOOKUP(B6,'19-20 Allocation'!A:C,3,FALSE)</f>
        <v>57203</v>
      </c>
      <c r="E6" s="160">
        <v>0</v>
      </c>
      <c r="F6" s="160">
        <f t="shared" si="27"/>
        <v>57203</v>
      </c>
      <c r="G6" s="160">
        <f>-SUMIF('All 390D Disbursements'!A:A,Recon!A:A,'All 390D Disbursements'!G:G)</f>
        <v>-57203</v>
      </c>
      <c r="H6" s="160" t="str">
        <f t="shared" si="28"/>
        <v>0107043709</v>
      </c>
      <c r="I6" s="160">
        <f>SUMIF('All 390D Disbursements'!$F:$F,H6,'All 390D Disbursements'!$G:$G)</f>
        <v>0</v>
      </c>
      <c r="J6" s="160" t="str">
        <f t="shared" si="28"/>
        <v>0107043739</v>
      </c>
      <c r="K6" s="160">
        <f>SUMIF('All 390D Disbursements'!$F:$F,J6,'All 390D Disbursements'!$G:$G)</f>
        <v>0</v>
      </c>
      <c r="L6" s="160" t="str">
        <f t="shared" si="0"/>
        <v>0107043770</v>
      </c>
      <c r="M6" s="160">
        <f>SUMIF('All 390D Disbursements'!$F:$F,L6,'All 390D Disbursements'!$G:$G)</f>
        <v>0</v>
      </c>
      <c r="N6" s="160" t="str">
        <f t="shared" si="1"/>
        <v>0107043800</v>
      </c>
      <c r="O6" s="160">
        <f>SUMIF('All 390D Disbursements'!$F:$F,N6,'All 390D Disbursements'!$G:$G)</f>
        <v>0</v>
      </c>
      <c r="P6" s="160" t="str">
        <f t="shared" si="2"/>
        <v>0107043831</v>
      </c>
      <c r="Q6" s="160">
        <f>SUMIF('All 390D Disbursements'!$F:$F,P6,'All 390D Disbursements'!$G:$G)</f>
        <v>2186.58</v>
      </c>
      <c r="R6" s="160" t="str">
        <f t="shared" si="3"/>
        <v>0107043862</v>
      </c>
      <c r="S6" s="160">
        <f>SUMIF('All 390D Disbursements'!$F:$F,R6,'All 390D Disbursements'!$G:$G)</f>
        <v>5925.35</v>
      </c>
      <c r="T6" s="160" t="str">
        <f t="shared" si="4"/>
        <v>0107043891</v>
      </c>
      <c r="U6" s="160">
        <f>SUMIF('All 390D Disbursements'!$F:$F,T6,'All 390D Disbursements'!$G:$G)</f>
        <v>4422.8100000000004</v>
      </c>
      <c r="V6" s="160" t="str">
        <f t="shared" si="5"/>
        <v>0107043922</v>
      </c>
      <c r="W6" s="160">
        <f>SUMIF('All 390D Disbursements'!$F:$F,V6,'All 390D Disbursements'!$G:$G)</f>
        <v>6350.15</v>
      </c>
      <c r="X6" s="160" t="str">
        <f t="shared" si="6"/>
        <v>0107043952</v>
      </c>
      <c r="Y6" s="160">
        <f>SUMIF('All 390D Disbursements'!$F:$F,X6,'All 390D Disbursements'!$G:$G)</f>
        <v>6229.84</v>
      </c>
      <c r="Z6" s="160" t="str">
        <f t="shared" si="7"/>
        <v>0107043983</v>
      </c>
      <c r="AA6" s="160">
        <f>SUMIF('All 390D Disbursements'!$F:$F,Z6,'All 390D Disbursements'!$G:$G)</f>
        <v>9948.27</v>
      </c>
      <c r="AB6" s="160" t="str">
        <f t="shared" si="8"/>
        <v>0107044013</v>
      </c>
      <c r="AC6" s="160">
        <f>SUMIF('All 390D Disbursements'!$F:$F,AB6,'All 390D Disbursements'!$G:$G)</f>
        <v>0</v>
      </c>
      <c r="AD6" s="160" t="str">
        <f t="shared" si="9"/>
        <v>0107044044</v>
      </c>
      <c r="AE6" s="160">
        <f>SUMIF('All 390D Disbursements'!$F:$F,AD6,'All 390D Disbursements'!$G:$G)</f>
        <v>0</v>
      </c>
      <c r="AF6" s="160" t="str">
        <f t="shared" si="10"/>
        <v>0107044075</v>
      </c>
      <c r="AG6" s="160">
        <f>SUMIF('All 390D Disbursements'!$F:$F,AF6,'All 390D Disbursements'!$G:$G)</f>
        <v>504.29</v>
      </c>
      <c r="AH6" s="160" t="str">
        <f t="shared" si="11"/>
        <v>0107044105</v>
      </c>
      <c r="AI6" s="160">
        <f>SUMIF('All 390D Disbursements'!$F:$F,AH6,'All 390D Disbursements'!$G:$G)</f>
        <v>4627.0600000000004</v>
      </c>
      <c r="AJ6" s="160" t="str">
        <f t="shared" si="12"/>
        <v>0107044136</v>
      </c>
      <c r="AK6" s="160">
        <f>SUMIF('All 390D Disbursements'!$F:$F,AJ6,'All 390D Disbursements'!$G:$G)</f>
        <v>10226.120000000001</v>
      </c>
      <c r="AL6" s="160" t="str">
        <f t="shared" si="13"/>
        <v>0107044166</v>
      </c>
      <c r="AM6" s="160">
        <f>SUMIF('All 390D Disbursements'!$F:$F,AL6,'All 390D Disbursements'!$G:$G)</f>
        <v>0</v>
      </c>
      <c r="AN6" s="160" t="str">
        <f t="shared" si="14"/>
        <v>0107044197</v>
      </c>
      <c r="AO6" s="160">
        <f>SUMIF('All 390D Disbursements'!$F:$F,AN6,'All 390D Disbursements'!$G:$G)</f>
        <v>6782.53</v>
      </c>
      <c r="AP6" s="160" t="str">
        <f t="shared" si="15"/>
        <v>0107044228</v>
      </c>
      <c r="AQ6" s="160">
        <f>SUMIF('All 390D Disbursements'!$F:$F,AP6,'All 390D Disbursements'!$G:$G)</f>
        <v>0</v>
      </c>
      <c r="AR6" s="160" t="str">
        <f t="shared" si="16"/>
        <v>0107044256</v>
      </c>
      <c r="AS6" s="160">
        <f>SUMIF('All 390D Disbursements'!$F:$F,AR6,'All 390D Disbursements'!$G:$G)</f>
        <v>0</v>
      </c>
      <c r="AT6" s="160" t="str">
        <f t="shared" si="17"/>
        <v>0107044287</v>
      </c>
      <c r="AU6" s="160">
        <f>SUMIF('All 390D Disbursements'!$F:$F,AT6,'All 390D Disbursements'!$G:$G)</f>
        <v>0</v>
      </c>
      <c r="AV6" s="160" t="str">
        <f t="shared" si="18"/>
        <v>0107044317</v>
      </c>
      <c r="AW6" s="160">
        <f>SUMIF('All 390D Disbursements'!$F:$F,AV6,'All 390D Disbursements'!$G:$G)</f>
        <v>0</v>
      </c>
      <c r="AX6" s="160" t="str">
        <f t="shared" si="19"/>
        <v>0107044348</v>
      </c>
      <c r="AY6" s="160">
        <f>SUMIF('All 390D Disbursements'!$F:$F,AX6,'All 390D Disbursements'!$G:$G)</f>
        <v>0</v>
      </c>
      <c r="AZ6" s="160" t="str">
        <f t="shared" si="20"/>
        <v>0107044378</v>
      </c>
      <c r="BA6" s="160">
        <f>SUMIF('All 390D Disbursements'!$F:$F,AZ6,'All 390D Disbursements'!$G:$G)</f>
        <v>0</v>
      </c>
      <c r="BB6" s="160" t="str">
        <f t="shared" si="21"/>
        <v>0107044409</v>
      </c>
      <c r="BC6" s="160">
        <f>SUMIF('All 390D Disbursements'!$F:$F,BB6,'All 390D Disbursements'!$G:$G)</f>
        <v>0</v>
      </c>
      <c r="BD6" s="160" t="str">
        <f t="shared" si="22"/>
        <v>0107044440</v>
      </c>
      <c r="BE6" s="160">
        <f>SUMIF('All 390D Disbursements'!$F:$F,BD6,'All 390D Disbursements'!$G:$G)</f>
        <v>0</v>
      </c>
      <c r="BF6" s="160" t="str">
        <f t="shared" si="23"/>
        <v>0107044470</v>
      </c>
      <c r="BG6" s="160">
        <f>SUMIF('All 390D Disbursements'!$F:$F,BF6,'All 390D Disbursements'!$G:$G)</f>
        <v>0</v>
      </c>
      <c r="BH6" s="160" t="str">
        <f t="shared" si="24"/>
        <v>0107044501</v>
      </c>
      <c r="BI6" s="160">
        <f>SUMIF('All 390D Disbursements'!$F:$F,BH6,'All 390D Disbursements'!$G:$G)</f>
        <v>0</v>
      </c>
      <c r="BJ6" s="160" t="str">
        <f t="shared" si="25"/>
        <v>0107044531</v>
      </c>
      <c r="BK6" s="160">
        <f>SUMIF('All 390D Disbursements'!$F:$F,BJ6,'All 390D Disbursements'!$G:$G)</f>
        <v>0</v>
      </c>
      <c r="BL6" s="160">
        <f t="shared" si="29"/>
        <v>57203</v>
      </c>
      <c r="BM6" s="160">
        <f t="shared" si="26"/>
        <v>0</v>
      </c>
      <c r="BN6" s="160">
        <f t="shared" si="30"/>
        <v>0</v>
      </c>
      <c r="BO6" s="149"/>
    </row>
    <row r="7" spans="1:67" x14ac:dyDescent="0.3">
      <c r="A7" s="154" t="s">
        <v>21</v>
      </c>
      <c r="B7" s="155" t="s">
        <v>76</v>
      </c>
      <c r="C7" s="154" t="s">
        <v>77</v>
      </c>
      <c r="D7" s="156">
        <f>VLOOKUP(B7,'19-20 Allocation'!A:C,3,FALSE)</f>
        <v>33177</v>
      </c>
      <c r="E7" s="156">
        <v>0</v>
      </c>
      <c r="F7" s="156">
        <f t="shared" si="27"/>
        <v>33177</v>
      </c>
      <c r="G7" s="156">
        <f>-SUMIF('All 390D Disbursements'!A:A,Recon!A:A,'All 390D Disbursements'!G:G)</f>
        <v>-33177</v>
      </c>
      <c r="H7" s="156" t="str">
        <f t="shared" si="28"/>
        <v>0301043709</v>
      </c>
      <c r="I7" s="156">
        <f>SUMIF('All 390D Disbursements'!$F:$F,H7,'All 390D Disbursements'!$G:$G)</f>
        <v>0</v>
      </c>
      <c r="J7" s="156" t="str">
        <f t="shared" si="28"/>
        <v>0301043739</v>
      </c>
      <c r="K7" s="156">
        <f>SUMIF('All 390D Disbursements'!$F:$F,J7,'All 390D Disbursements'!$G:$G)</f>
        <v>0</v>
      </c>
      <c r="L7" s="156" t="str">
        <f t="shared" si="0"/>
        <v>0301043770</v>
      </c>
      <c r="M7" s="156">
        <f>SUMIF('All 390D Disbursements'!$F:$F,L7,'All 390D Disbursements'!$G:$G)</f>
        <v>0</v>
      </c>
      <c r="N7" s="156" t="str">
        <f t="shared" si="1"/>
        <v>0301043800</v>
      </c>
      <c r="O7" s="156">
        <f>SUMIF('All 390D Disbursements'!$F:$F,N7,'All 390D Disbursements'!$G:$G)</f>
        <v>6368</v>
      </c>
      <c r="P7" s="156" t="str">
        <f t="shared" si="2"/>
        <v>0301043831</v>
      </c>
      <c r="Q7" s="156">
        <f>SUMIF('All 390D Disbursements'!$F:$F,P7,'All 390D Disbursements'!$G:$G)</f>
        <v>3240</v>
      </c>
      <c r="R7" s="156" t="str">
        <f t="shared" si="3"/>
        <v>0301043862</v>
      </c>
      <c r="S7" s="156">
        <f>SUMIF('All 390D Disbursements'!$F:$F,R7,'All 390D Disbursements'!$G:$G)</f>
        <v>3134</v>
      </c>
      <c r="T7" s="156" t="str">
        <f t="shared" si="4"/>
        <v>0301043891</v>
      </c>
      <c r="U7" s="156">
        <f>SUMIF('All 390D Disbursements'!$F:$F,T7,'All 390D Disbursements'!$G:$G)</f>
        <v>3093</v>
      </c>
      <c r="V7" s="156" t="str">
        <f t="shared" si="5"/>
        <v>0301043922</v>
      </c>
      <c r="W7" s="156">
        <f>SUMIF('All 390D Disbursements'!$F:$F,V7,'All 390D Disbursements'!$G:$G)</f>
        <v>3037</v>
      </c>
      <c r="X7" s="156" t="str">
        <f t="shared" si="6"/>
        <v>0301043952</v>
      </c>
      <c r="Y7" s="156">
        <f>SUMIF('All 390D Disbursements'!$F:$F,X7,'All 390D Disbursements'!$G:$G)</f>
        <v>3037</v>
      </c>
      <c r="Z7" s="156" t="str">
        <f t="shared" si="7"/>
        <v>0301043983</v>
      </c>
      <c r="AA7" s="156">
        <f>SUMIF('All 390D Disbursements'!$F:$F,Z7,'All 390D Disbursements'!$G:$G)</f>
        <v>3037</v>
      </c>
      <c r="AB7" s="156" t="str">
        <f t="shared" si="8"/>
        <v>0301044013</v>
      </c>
      <c r="AC7" s="156">
        <f>SUMIF('All 390D Disbursements'!$F:$F,AB7,'All 390D Disbursements'!$G:$G)</f>
        <v>3037</v>
      </c>
      <c r="AD7" s="156" t="str">
        <f t="shared" si="9"/>
        <v>0301044044</v>
      </c>
      <c r="AE7" s="156">
        <f>SUMIF('All 390D Disbursements'!$F:$F,AD7,'All 390D Disbursements'!$G:$G)</f>
        <v>4887</v>
      </c>
      <c r="AF7" s="156" t="str">
        <f t="shared" si="10"/>
        <v>0301044075</v>
      </c>
      <c r="AG7" s="156">
        <f>SUMIF('All 390D Disbursements'!$F:$F,AF7,'All 390D Disbursements'!$G:$G)</f>
        <v>0</v>
      </c>
      <c r="AH7" s="156" t="str">
        <f t="shared" si="11"/>
        <v>0301044105</v>
      </c>
      <c r="AI7" s="156">
        <f>SUMIF('All 390D Disbursements'!$F:$F,AH7,'All 390D Disbursements'!$G:$G)</f>
        <v>0</v>
      </c>
      <c r="AJ7" s="156" t="str">
        <f t="shared" si="12"/>
        <v>0301044136</v>
      </c>
      <c r="AK7" s="156">
        <f>SUMIF('All 390D Disbursements'!$F:$F,AJ7,'All 390D Disbursements'!$G:$G)</f>
        <v>307</v>
      </c>
      <c r="AL7" s="156" t="str">
        <f t="shared" si="13"/>
        <v>0301044166</v>
      </c>
      <c r="AM7" s="156">
        <f>SUMIF('All 390D Disbursements'!$F:$F,AL7,'All 390D Disbursements'!$G:$G)</f>
        <v>0</v>
      </c>
      <c r="AN7" s="156" t="str">
        <f t="shared" si="14"/>
        <v>0301044197</v>
      </c>
      <c r="AO7" s="156">
        <f>SUMIF('All 390D Disbursements'!$F:$F,AN7,'All 390D Disbursements'!$G:$G)</f>
        <v>0</v>
      </c>
      <c r="AP7" s="156" t="str">
        <f t="shared" si="15"/>
        <v>0301044228</v>
      </c>
      <c r="AQ7" s="156">
        <f>SUMIF('All 390D Disbursements'!$F:$F,AP7,'All 390D Disbursements'!$G:$G)</f>
        <v>0</v>
      </c>
      <c r="AR7" s="156" t="str">
        <f t="shared" si="16"/>
        <v>0301044256</v>
      </c>
      <c r="AS7" s="156">
        <f>SUMIF('All 390D Disbursements'!$F:$F,AR7,'All 390D Disbursements'!$G:$G)</f>
        <v>0</v>
      </c>
      <c r="AT7" s="156" t="str">
        <f t="shared" si="17"/>
        <v>0301044287</v>
      </c>
      <c r="AU7" s="156">
        <f>SUMIF('All 390D Disbursements'!$F:$F,AT7,'All 390D Disbursements'!$G:$G)</f>
        <v>0</v>
      </c>
      <c r="AV7" s="156" t="str">
        <f t="shared" si="18"/>
        <v>0301044317</v>
      </c>
      <c r="AW7" s="156">
        <f>SUMIF('All 390D Disbursements'!$F:$F,AV7,'All 390D Disbursements'!$G:$G)</f>
        <v>0</v>
      </c>
      <c r="AX7" s="156" t="str">
        <f t="shared" si="19"/>
        <v>0301044348</v>
      </c>
      <c r="AY7" s="156">
        <f>SUMIF('All 390D Disbursements'!$F:$F,AX7,'All 390D Disbursements'!$G:$G)</f>
        <v>0</v>
      </c>
      <c r="AZ7" s="156" t="str">
        <f t="shared" si="20"/>
        <v>0301044378</v>
      </c>
      <c r="BA7" s="156">
        <f>SUMIF('All 390D Disbursements'!$F:$F,AZ7,'All 390D Disbursements'!$G:$G)</f>
        <v>0</v>
      </c>
      <c r="BB7" s="156" t="str">
        <f t="shared" si="21"/>
        <v>0301044409</v>
      </c>
      <c r="BC7" s="156">
        <f>SUMIF('All 390D Disbursements'!$F:$F,BB7,'All 390D Disbursements'!$G:$G)</f>
        <v>0</v>
      </c>
      <c r="BD7" s="156" t="str">
        <f t="shared" si="22"/>
        <v>0301044440</v>
      </c>
      <c r="BE7" s="156">
        <f>SUMIF('All 390D Disbursements'!$F:$F,BD7,'All 390D Disbursements'!$G:$G)</f>
        <v>0</v>
      </c>
      <c r="BF7" s="156" t="str">
        <f t="shared" si="23"/>
        <v>0301044470</v>
      </c>
      <c r="BG7" s="156">
        <f>SUMIF('All 390D Disbursements'!$F:$F,BF7,'All 390D Disbursements'!$G:$G)</f>
        <v>0</v>
      </c>
      <c r="BH7" s="156" t="str">
        <f t="shared" si="24"/>
        <v>0301044501</v>
      </c>
      <c r="BI7" s="156">
        <f>SUMIF('All 390D Disbursements'!$F:$F,BH7,'All 390D Disbursements'!$G:$G)</f>
        <v>0</v>
      </c>
      <c r="BJ7" s="156" t="str">
        <f t="shared" si="25"/>
        <v>0301044531</v>
      </c>
      <c r="BK7" s="156">
        <f>SUMIF('All 390D Disbursements'!$F:$F,BJ7,'All 390D Disbursements'!$G:$G)</f>
        <v>0</v>
      </c>
      <c r="BL7" s="156">
        <f t="shared" si="29"/>
        <v>33177</v>
      </c>
      <c r="BM7" s="156">
        <f t="shared" si="26"/>
        <v>0</v>
      </c>
      <c r="BN7" s="157">
        <f t="shared" si="30"/>
        <v>0</v>
      </c>
    </row>
    <row r="8" spans="1:67" s="153" customFormat="1" x14ac:dyDescent="0.3">
      <c r="A8" s="158" t="s">
        <v>49</v>
      </c>
      <c r="B8" s="159" t="s">
        <v>78</v>
      </c>
      <c r="C8" s="158" t="s">
        <v>79</v>
      </c>
      <c r="D8" s="160">
        <f>VLOOKUP(B8,'19-20 Allocation'!A:C,3,FALSE)</f>
        <v>12963</v>
      </c>
      <c r="E8" s="160">
        <v>0</v>
      </c>
      <c r="F8" s="160">
        <f t="shared" si="27"/>
        <v>12963</v>
      </c>
      <c r="G8" s="160">
        <f>-SUMIF('All 390D Disbursements'!A:A,Recon!A:A,'All 390D Disbursements'!G:G)</f>
        <v>-12963.000000000002</v>
      </c>
      <c r="H8" s="160" t="str">
        <f t="shared" si="28"/>
        <v>0302043709</v>
      </c>
      <c r="I8" s="160">
        <f>SUMIF('All 390D Disbursements'!$F:$F,H8,'All 390D Disbursements'!$G:$G)</f>
        <v>0</v>
      </c>
      <c r="J8" s="160" t="str">
        <f t="shared" si="28"/>
        <v>0302043739</v>
      </c>
      <c r="K8" s="160">
        <f>SUMIF('All 390D Disbursements'!$F:$F,J8,'All 390D Disbursements'!$G:$G)</f>
        <v>2473.94</v>
      </c>
      <c r="L8" s="160" t="str">
        <f t="shared" si="0"/>
        <v>0302043770</v>
      </c>
      <c r="M8" s="160">
        <f>SUMIF('All 390D Disbursements'!$F:$F,L8,'All 390D Disbursements'!$G:$G)</f>
        <v>0</v>
      </c>
      <c r="N8" s="160" t="str">
        <f t="shared" si="1"/>
        <v>0302043800</v>
      </c>
      <c r="O8" s="160">
        <f>SUMIF('All 390D Disbursements'!$F:$F,N8,'All 390D Disbursements'!$G:$G)</f>
        <v>2475.5100000000002</v>
      </c>
      <c r="P8" s="160" t="str">
        <f t="shared" si="2"/>
        <v>0302043831</v>
      </c>
      <c r="Q8" s="160">
        <f>SUMIF('All 390D Disbursements'!$F:$F,P8,'All 390D Disbursements'!$G:$G)</f>
        <v>0</v>
      </c>
      <c r="R8" s="160" t="str">
        <f t="shared" si="3"/>
        <v>0302043862</v>
      </c>
      <c r="S8" s="160">
        <f>SUMIF('All 390D Disbursements'!$F:$F,R8,'All 390D Disbursements'!$G:$G)</f>
        <v>0</v>
      </c>
      <c r="T8" s="160" t="str">
        <f t="shared" si="4"/>
        <v>0302043891</v>
      </c>
      <c r="U8" s="160">
        <f>SUMIF('All 390D Disbursements'!$F:$F,T8,'All 390D Disbursements'!$G:$G)</f>
        <v>2475</v>
      </c>
      <c r="V8" s="160" t="str">
        <f t="shared" si="5"/>
        <v>0302043922</v>
      </c>
      <c r="W8" s="160">
        <f>SUMIF('All 390D Disbursements'!$F:$F,V8,'All 390D Disbursements'!$G:$G)</f>
        <v>0</v>
      </c>
      <c r="X8" s="160" t="str">
        <f t="shared" si="6"/>
        <v>0302043952</v>
      </c>
      <c r="Y8" s="160">
        <f>SUMIF('All 390D Disbursements'!$F:$F,X8,'All 390D Disbursements'!$G:$G)</f>
        <v>0</v>
      </c>
      <c r="Z8" s="160" t="str">
        <f t="shared" si="7"/>
        <v>0302043983</v>
      </c>
      <c r="AA8" s="160">
        <f>SUMIF('All 390D Disbursements'!$F:$F,Z8,'All 390D Disbursements'!$G:$G)</f>
        <v>5389.8700000000008</v>
      </c>
      <c r="AB8" s="160" t="str">
        <f t="shared" si="8"/>
        <v>0302044013</v>
      </c>
      <c r="AC8" s="160">
        <f>SUMIF('All 390D Disbursements'!$F:$F,AB8,'All 390D Disbursements'!$G:$G)</f>
        <v>0</v>
      </c>
      <c r="AD8" s="160" t="str">
        <f t="shared" si="9"/>
        <v>0302044044</v>
      </c>
      <c r="AE8" s="160">
        <f>SUMIF('All 390D Disbursements'!$F:$F,AD8,'All 390D Disbursements'!$G:$G)</f>
        <v>0</v>
      </c>
      <c r="AF8" s="160" t="str">
        <f t="shared" si="10"/>
        <v>0302044075</v>
      </c>
      <c r="AG8" s="160">
        <f>SUMIF('All 390D Disbursements'!$F:$F,AF8,'All 390D Disbursements'!$G:$G)</f>
        <v>0</v>
      </c>
      <c r="AH8" s="160" t="str">
        <f t="shared" si="11"/>
        <v>0302044105</v>
      </c>
      <c r="AI8" s="160">
        <f>SUMIF('All 390D Disbursements'!$F:$F,AH8,'All 390D Disbursements'!$G:$G)</f>
        <v>0</v>
      </c>
      <c r="AJ8" s="160" t="str">
        <f t="shared" si="12"/>
        <v>0302044136</v>
      </c>
      <c r="AK8" s="160">
        <f>SUMIF('All 390D Disbursements'!$F:$F,AJ8,'All 390D Disbursements'!$G:$G)</f>
        <v>0</v>
      </c>
      <c r="AL8" s="160" t="str">
        <f t="shared" si="13"/>
        <v>0302044166</v>
      </c>
      <c r="AM8" s="160">
        <f>SUMIF('All 390D Disbursements'!$F:$F,AL8,'All 390D Disbursements'!$G:$G)</f>
        <v>0</v>
      </c>
      <c r="AN8" s="160" t="str">
        <f t="shared" si="14"/>
        <v>0302044197</v>
      </c>
      <c r="AO8" s="160">
        <f>SUMIF('All 390D Disbursements'!$F:$F,AN8,'All 390D Disbursements'!$G:$G)</f>
        <v>0</v>
      </c>
      <c r="AP8" s="160" t="str">
        <f t="shared" si="15"/>
        <v>0302044228</v>
      </c>
      <c r="AQ8" s="160">
        <f>SUMIF('All 390D Disbursements'!$F:$F,AP8,'All 390D Disbursements'!$G:$G)</f>
        <v>0</v>
      </c>
      <c r="AR8" s="160" t="str">
        <f t="shared" si="16"/>
        <v>0302044256</v>
      </c>
      <c r="AS8" s="160">
        <f>SUMIF('All 390D Disbursements'!$F:$F,AR8,'All 390D Disbursements'!$G:$G)</f>
        <v>0</v>
      </c>
      <c r="AT8" s="160" t="str">
        <f t="shared" si="17"/>
        <v>0302044287</v>
      </c>
      <c r="AU8" s="160">
        <f>SUMIF('All 390D Disbursements'!$F:$F,AT8,'All 390D Disbursements'!$G:$G)</f>
        <v>148.68</v>
      </c>
      <c r="AV8" s="160" t="str">
        <f t="shared" si="18"/>
        <v>0302044317</v>
      </c>
      <c r="AW8" s="160">
        <f>SUMIF('All 390D Disbursements'!$F:$F,AV8,'All 390D Disbursements'!$G:$G)</f>
        <v>0</v>
      </c>
      <c r="AX8" s="160" t="str">
        <f t="shared" si="19"/>
        <v>0302044348</v>
      </c>
      <c r="AY8" s="160">
        <f>SUMIF('All 390D Disbursements'!$F:$F,AX8,'All 390D Disbursements'!$G:$G)</f>
        <v>0</v>
      </c>
      <c r="AZ8" s="160" t="str">
        <f t="shared" si="20"/>
        <v>0302044378</v>
      </c>
      <c r="BA8" s="160">
        <f>SUMIF('All 390D Disbursements'!$F:$F,AZ8,'All 390D Disbursements'!$G:$G)</f>
        <v>0</v>
      </c>
      <c r="BB8" s="160" t="str">
        <f t="shared" si="21"/>
        <v>0302044409</v>
      </c>
      <c r="BC8" s="160">
        <f>SUMIF('All 390D Disbursements'!$F:$F,BB8,'All 390D Disbursements'!$G:$G)</f>
        <v>0</v>
      </c>
      <c r="BD8" s="160" t="str">
        <f t="shared" si="22"/>
        <v>0302044440</v>
      </c>
      <c r="BE8" s="160">
        <f>SUMIF('All 390D Disbursements'!$F:$F,BD8,'All 390D Disbursements'!$G:$G)</f>
        <v>0</v>
      </c>
      <c r="BF8" s="160" t="str">
        <f t="shared" si="23"/>
        <v>0302044470</v>
      </c>
      <c r="BG8" s="160">
        <f>SUMIF('All 390D Disbursements'!$F:$F,BF8,'All 390D Disbursements'!$G:$G)</f>
        <v>0</v>
      </c>
      <c r="BH8" s="160" t="str">
        <f t="shared" si="24"/>
        <v>0302044501</v>
      </c>
      <c r="BI8" s="160">
        <f>SUMIF('All 390D Disbursements'!$F:$F,BH8,'All 390D Disbursements'!$G:$G)</f>
        <v>0</v>
      </c>
      <c r="BJ8" s="160" t="str">
        <f t="shared" si="25"/>
        <v>0302044531</v>
      </c>
      <c r="BK8" s="160">
        <f>SUMIF('All 390D Disbursements'!$F:$F,BJ8,'All 390D Disbursements'!$G:$G)</f>
        <v>0</v>
      </c>
      <c r="BL8" s="160">
        <f t="shared" si="29"/>
        <v>12963.000000000002</v>
      </c>
      <c r="BM8" s="160">
        <f t="shared" si="26"/>
        <v>0</v>
      </c>
      <c r="BN8" s="160">
        <f t="shared" si="30"/>
        <v>0</v>
      </c>
      <c r="BO8" s="149"/>
    </row>
    <row r="9" spans="1:67" x14ac:dyDescent="0.3">
      <c r="A9" s="154" t="s">
        <v>13</v>
      </c>
      <c r="B9" s="155" t="s">
        <v>80</v>
      </c>
      <c r="C9" s="154" t="s">
        <v>81</v>
      </c>
      <c r="D9" s="156">
        <f>VLOOKUP(B9,'19-20 Allocation'!A:C,3,FALSE)</f>
        <v>154028</v>
      </c>
      <c r="E9" s="156">
        <v>0</v>
      </c>
      <c r="F9" s="156">
        <f t="shared" si="27"/>
        <v>154028</v>
      </c>
      <c r="G9" s="156">
        <f>-SUMIF('All 390D Disbursements'!A:A,Recon!A:A,'All 390D Disbursements'!G:G)</f>
        <v>-154028.00000000003</v>
      </c>
      <c r="H9" s="156" t="str">
        <f t="shared" si="28"/>
        <v>0303043709</v>
      </c>
      <c r="I9" s="156">
        <f>SUMIF('All 390D Disbursements'!$F:$F,H9,'All 390D Disbursements'!$G:$G)</f>
        <v>0</v>
      </c>
      <c r="J9" s="156" t="str">
        <f t="shared" si="28"/>
        <v>0303043739</v>
      </c>
      <c r="K9" s="156">
        <f>SUMIF('All 390D Disbursements'!$F:$F,J9,'All 390D Disbursements'!$G:$G)</f>
        <v>0</v>
      </c>
      <c r="L9" s="156" t="str">
        <f t="shared" si="0"/>
        <v>0303043770</v>
      </c>
      <c r="M9" s="156">
        <f>SUMIF('All 390D Disbursements'!$F:$F,L9,'All 390D Disbursements'!$G:$G)</f>
        <v>7663.83</v>
      </c>
      <c r="N9" s="156" t="str">
        <f t="shared" si="1"/>
        <v>0303043800</v>
      </c>
      <c r="O9" s="156">
        <f>SUMIF('All 390D Disbursements'!$F:$F,N9,'All 390D Disbursements'!$G:$G)</f>
        <v>12253.85</v>
      </c>
      <c r="P9" s="156" t="str">
        <f t="shared" si="2"/>
        <v>0303043831</v>
      </c>
      <c r="Q9" s="156">
        <f>SUMIF('All 390D Disbursements'!$F:$F,P9,'All 390D Disbursements'!$G:$G)</f>
        <v>7384.76</v>
      </c>
      <c r="R9" s="156" t="str">
        <f t="shared" si="3"/>
        <v>0303043862</v>
      </c>
      <c r="S9" s="156">
        <f>SUMIF('All 390D Disbursements'!$F:$F,R9,'All 390D Disbursements'!$G:$G)</f>
        <v>8604.15</v>
      </c>
      <c r="T9" s="156" t="str">
        <f t="shared" si="4"/>
        <v>0303043891</v>
      </c>
      <c r="U9" s="156">
        <f>SUMIF('All 390D Disbursements'!$F:$F,T9,'All 390D Disbursements'!$G:$G)</f>
        <v>2515.67</v>
      </c>
      <c r="V9" s="156" t="str">
        <f t="shared" si="5"/>
        <v>0303043922</v>
      </c>
      <c r="W9" s="156">
        <f>SUMIF('All 390D Disbursements'!$F:$F,V9,'All 390D Disbursements'!$G:$G)</f>
        <v>21771.31</v>
      </c>
      <c r="X9" s="156" t="str">
        <f t="shared" si="6"/>
        <v>0303043952</v>
      </c>
      <c r="Y9" s="156">
        <f>SUMIF('All 390D Disbursements'!$F:$F,X9,'All 390D Disbursements'!$G:$G)</f>
        <v>7472.38</v>
      </c>
      <c r="Z9" s="156" t="str">
        <f t="shared" si="7"/>
        <v>0303043983</v>
      </c>
      <c r="AA9" s="156">
        <f>SUMIF('All 390D Disbursements'!$F:$F,Z9,'All 390D Disbursements'!$G:$G)</f>
        <v>10351.200000000001</v>
      </c>
      <c r="AB9" s="156" t="str">
        <f t="shared" si="8"/>
        <v>0303044013</v>
      </c>
      <c r="AC9" s="156">
        <f>SUMIF('All 390D Disbursements'!$F:$F,AB9,'All 390D Disbursements'!$G:$G)</f>
        <v>0</v>
      </c>
      <c r="AD9" s="156" t="str">
        <f t="shared" si="9"/>
        <v>0303044044</v>
      </c>
      <c r="AE9" s="156">
        <f>SUMIF('All 390D Disbursements'!$F:$F,AD9,'All 390D Disbursements'!$G:$G)</f>
        <v>0</v>
      </c>
      <c r="AF9" s="156" t="str">
        <f t="shared" si="10"/>
        <v>0303044075</v>
      </c>
      <c r="AG9" s="156">
        <f>SUMIF('All 390D Disbursements'!$F:$F,AF9,'All 390D Disbursements'!$G:$G)</f>
        <v>17210.09</v>
      </c>
      <c r="AH9" s="156" t="str">
        <f t="shared" si="11"/>
        <v>0303044105</v>
      </c>
      <c r="AI9" s="156">
        <f>SUMIF('All 390D Disbursements'!$F:$F,AH9,'All 390D Disbursements'!$G:$G)</f>
        <v>0</v>
      </c>
      <c r="AJ9" s="156" t="str">
        <f t="shared" si="12"/>
        <v>0303044136</v>
      </c>
      <c r="AK9" s="156">
        <f>SUMIF('All 390D Disbursements'!$F:$F,AJ9,'All 390D Disbursements'!$G:$G)</f>
        <v>0</v>
      </c>
      <c r="AL9" s="156" t="str">
        <f t="shared" si="13"/>
        <v>0303044166</v>
      </c>
      <c r="AM9" s="156">
        <f>SUMIF('All 390D Disbursements'!$F:$F,AL9,'All 390D Disbursements'!$G:$G)</f>
        <v>26363.03</v>
      </c>
      <c r="AN9" s="156" t="str">
        <f t="shared" si="14"/>
        <v>0303044197</v>
      </c>
      <c r="AO9" s="156">
        <f>SUMIF('All 390D Disbursements'!$F:$F,AN9,'All 390D Disbursements'!$G:$G)</f>
        <v>9726.18</v>
      </c>
      <c r="AP9" s="156" t="str">
        <f t="shared" si="15"/>
        <v>0303044228</v>
      </c>
      <c r="AQ9" s="156">
        <f>SUMIF('All 390D Disbursements'!$F:$F,AP9,'All 390D Disbursements'!$G:$G)</f>
        <v>0</v>
      </c>
      <c r="AR9" s="156" t="str">
        <f t="shared" si="16"/>
        <v>0303044256</v>
      </c>
      <c r="AS9" s="156">
        <f>SUMIF('All 390D Disbursements'!$F:$F,AR9,'All 390D Disbursements'!$G:$G)</f>
        <v>21962.13</v>
      </c>
      <c r="AT9" s="156" t="str">
        <f t="shared" si="17"/>
        <v>0303044287</v>
      </c>
      <c r="AU9" s="156">
        <f>SUMIF('All 390D Disbursements'!$F:$F,AT9,'All 390D Disbursements'!$G:$G)</f>
        <v>749.42</v>
      </c>
      <c r="AV9" s="156" t="str">
        <f t="shared" si="18"/>
        <v>0303044317</v>
      </c>
      <c r="AW9" s="156">
        <f>SUMIF('All 390D Disbursements'!$F:$F,AV9,'All 390D Disbursements'!$G:$G)</f>
        <v>0</v>
      </c>
      <c r="AX9" s="156" t="str">
        <f t="shared" si="19"/>
        <v>0303044348</v>
      </c>
      <c r="AY9" s="156">
        <f>SUMIF('All 390D Disbursements'!$F:$F,AX9,'All 390D Disbursements'!$G:$G)</f>
        <v>0</v>
      </c>
      <c r="AZ9" s="156" t="str">
        <f t="shared" si="20"/>
        <v>0303044378</v>
      </c>
      <c r="BA9" s="156">
        <f>SUMIF('All 390D Disbursements'!$F:$F,AZ9,'All 390D Disbursements'!$G:$G)</f>
        <v>0</v>
      </c>
      <c r="BB9" s="156" t="str">
        <f t="shared" si="21"/>
        <v>0303044409</v>
      </c>
      <c r="BC9" s="156">
        <f>SUMIF('All 390D Disbursements'!$F:$F,BB9,'All 390D Disbursements'!$G:$G)</f>
        <v>0</v>
      </c>
      <c r="BD9" s="156" t="str">
        <f t="shared" si="22"/>
        <v>0303044440</v>
      </c>
      <c r="BE9" s="156">
        <f>SUMIF('All 390D Disbursements'!$F:$F,BD9,'All 390D Disbursements'!$G:$G)</f>
        <v>0</v>
      </c>
      <c r="BF9" s="156" t="str">
        <f t="shared" si="23"/>
        <v>0303044470</v>
      </c>
      <c r="BG9" s="156">
        <f>SUMIF('All 390D Disbursements'!$F:$F,BF9,'All 390D Disbursements'!$G:$G)</f>
        <v>0</v>
      </c>
      <c r="BH9" s="156" t="str">
        <f t="shared" si="24"/>
        <v>0303044501</v>
      </c>
      <c r="BI9" s="156">
        <f>SUMIF('All 390D Disbursements'!$F:$F,BH9,'All 390D Disbursements'!$G:$G)</f>
        <v>0</v>
      </c>
      <c r="BJ9" s="156" t="str">
        <f t="shared" si="25"/>
        <v>0303044531</v>
      </c>
      <c r="BK9" s="156">
        <f>SUMIF('All 390D Disbursements'!$F:$F,BJ9,'All 390D Disbursements'!$G:$G)</f>
        <v>0</v>
      </c>
      <c r="BL9" s="156">
        <f t="shared" si="29"/>
        <v>154027.99999999997</v>
      </c>
      <c r="BM9" s="156">
        <f t="shared" si="26"/>
        <v>0</v>
      </c>
      <c r="BN9" s="157">
        <f t="shared" si="30"/>
        <v>0</v>
      </c>
    </row>
    <row r="10" spans="1:67" s="153" customFormat="1" x14ac:dyDescent="0.3">
      <c r="A10" s="158" t="s">
        <v>31</v>
      </c>
      <c r="B10" s="159" t="s">
        <v>82</v>
      </c>
      <c r="C10" s="158" t="s">
        <v>83</v>
      </c>
      <c r="D10" s="160">
        <f>VLOOKUP(B10,'19-20 Allocation'!A:C,3,FALSE)</f>
        <v>66808</v>
      </c>
      <c r="E10" s="160">
        <v>0</v>
      </c>
      <c r="F10" s="160">
        <f t="shared" si="27"/>
        <v>66808</v>
      </c>
      <c r="G10" s="160">
        <f>-SUMIF('All 390D Disbursements'!A:A,Recon!A:A,'All 390D Disbursements'!G:G)</f>
        <v>-66808</v>
      </c>
      <c r="H10" s="160" t="str">
        <f t="shared" si="28"/>
        <v>0304043709</v>
      </c>
      <c r="I10" s="160">
        <f>SUMIF('All 390D Disbursements'!$F:$F,H10,'All 390D Disbursements'!$G:$G)</f>
        <v>2127.1</v>
      </c>
      <c r="J10" s="160" t="str">
        <f t="shared" si="28"/>
        <v>0304043739</v>
      </c>
      <c r="K10" s="160">
        <f>SUMIF('All 390D Disbursements'!$F:$F,J10,'All 390D Disbursements'!$G:$G)</f>
        <v>5883.12</v>
      </c>
      <c r="L10" s="160" t="str">
        <f t="shared" si="0"/>
        <v>0304043770</v>
      </c>
      <c r="M10" s="160">
        <f>SUMIF('All 390D Disbursements'!$F:$F,L10,'All 390D Disbursements'!$G:$G)</f>
        <v>6000.28</v>
      </c>
      <c r="N10" s="160" t="str">
        <f t="shared" si="1"/>
        <v>0304043800</v>
      </c>
      <c r="O10" s="160">
        <f>SUMIF('All 390D Disbursements'!$F:$F,N10,'All 390D Disbursements'!$G:$G)</f>
        <v>6008.37</v>
      </c>
      <c r="P10" s="160" t="str">
        <f t="shared" si="2"/>
        <v>0304043831</v>
      </c>
      <c r="Q10" s="160">
        <f>SUMIF('All 390D Disbursements'!$F:$F,P10,'All 390D Disbursements'!$G:$G)</f>
        <v>6268.23</v>
      </c>
      <c r="R10" s="160" t="str">
        <f t="shared" si="3"/>
        <v>0304043862</v>
      </c>
      <c r="S10" s="160">
        <f>SUMIF('All 390D Disbursements'!$F:$F,R10,'All 390D Disbursements'!$G:$G)</f>
        <v>6008.37</v>
      </c>
      <c r="T10" s="160" t="str">
        <f t="shared" si="4"/>
        <v>0304043891</v>
      </c>
      <c r="U10" s="160">
        <f>SUMIF('All 390D Disbursements'!$F:$F,T10,'All 390D Disbursements'!$G:$G)</f>
        <v>6048.62</v>
      </c>
      <c r="V10" s="160" t="str">
        <f t="shared" si="5"/>
        <v>0304043922</v>
      </c>
      <c r="W10" s="160">
        <f>SUMIF('All 390D Disbursements'!$F:$F,V10,'All 390D Disbursements'!$G:$G)</f>
        <v>6027.81</v>
      </c>
      <c r="X10" s="160" t="str">
        <f t="shared" si="6"/>
        <v>0304043952</v>
      </c>
      <c r="Y10" s="160">
        <f>SUMIF('All 390D Disbursements'!$F:$F,X10,'All 390D Disbursements'!$G:$G)</f>
        <v>6008.37</v>
      </c>
      <c r="Z10" s="160" t="str">
        <f t="shared" si="7"/>
        <v>0304043983</v>
      </c>
      <c r="AA10" s="160">
        <f>SUMIF('All 390D Disbursements'!$F:$F,Z10,'All 390D Disbursements'!$G:$G)</f>
        <v>6008.37</v>
      </c>
      <c r="AB10" s="160" t="str">
        <f t="shared" si="8"/>
        <v>0304044013</v>
      </c>
      <c r="AC10" s="160">
        <f>SUMIF('All 390D Disbursements'!$F:$F,AB10,'All 390D Disbursements'!$G:$G)</f>
        <v>0</v>
      </c>
      <c r="AD10" s="160" t="str">
        <f t="shared" si="9"/>
        <v>0304044044</v>
      </c>
      <c r="AE10" s="160">
        <f>SUMIF('All 390D Disbursements'!$F:$F,AD10,'All 390D Disbursements'!$G:$G)</f>
        <v>4855.04</v>
      </c>
      <c r="AF10" s="160" t="str">
        <f t="shared" si="10"/>
        <v>0304044075</v>
      </c>
      <c r="AG10" s="160">
        <f>SUMIF('All 390D Disbursements'!$F:$F,AF10,'All 390D Disbursements'!$G:$G)</f>
        <v>5564.32</v>
      </c>
      <c r="AH10" s="160" t="str">
        <f t="shared" si="11"/>
        <v>0304044105</v>
      </c>
      <c r="AI10" s="160">
        <f>SUMIF('All 390D Disbursements'!$F:$F,AH10,'All 390D Disbursements'!$G:$G)</f>
        <v>0</v>
      </c>
      <c r="AJ10" s="160" t="str">
        <f t="shared" si="12"/>
        <v>0304044136</v>
      </c>
      <c r="AK10" s="160">
        <f>SUMIF('All 390D Disbursements'!$F:$F,AJ10,'All 390D Disbursements'!$G:$G)</f>
        <v>0</v>
      </c>
      <c r="AL10" s="160" t="str">
        <f t="shared" si="13"/>
        <v>0304044166</v>
      </c>
      <c r="AM10" s="160">
        <f>SUMIF('All 390D Disbursements'!$F:$F,AL10,'All 390D Disbursements'!$G:$G)</f>
        <v>0</v>
      </c>
      <c r="AN10" s="160" t="str">
        <f t="shared" si="14"/>
        <v>0304044197</v>
      </c>
      <c r="AO10" s="160">
        <f>SUMIF('All 390D Disbursements'!$F:$F,AN10,'All 390D Disbursements'!$G:$G)</f>
        <v>0</v>
      </c>
      <c r="AP10" s="160" t="str">
        <f t="shared" si="15"/>
        <v>0304044228</v>
      </c>
      <c r="AQ10" s="160">
        <f>SUMIF('All 390D Disbursements'!$F:$F,AP10,'All 390D Disbursements'!$G:$G)</f>
        <v>0</v>
      </c>
      <c r="AR10" s="160" t="str">
        <f t="shared" si="16"/>
        <v>0304044256</v>
      </c>
      <c r="AS10" s="160">
        <f>SUMIF('All 390D Disbursements'!$F:$F,AR10,'All 390D Disbursements'!$G:$G)</f>
        <v>0</v>
      </c>
      <c r="AT10" s="160" t="str">
        <f t="shared" si="17"/>
        <v>0304044287</v>
      </c>
      <c r="AU10" s="160">
        <f>SUMIF('All 390D Disbursements'!$F:$F,AT10,'All 390D Disbursements'!$G:$G)</f>
        <v>0</v>
      </c>
      <c r="AV10" s="160" t="str">
        <f t="shared" si="18"/>
        <v>0304044317</v>
      </c>
      <c r="AW10" s="160">
        <f>SUMIF('All 390D Disbursements'!$F:$F,AV10,'All 390D Disbursements'!$G:$G)</f>
        <v>0</v>
      </c>
      <c r="AX10" s="160" t="str">
        <f t="shared" si="19"/>
        <v>0304044348</v>
      </c>
      <c r="AY10" s="160">
        <f>SUMIF('All 390D Disbursements'!$F:$F,AX10,'All 390D Disbursements'!$G:$G)</f>
        <v>0</v>
      </c>
      <c r="AZ10" s="160" t="str">
        <f t="shared" si="20"/>
        <v>0304044378</v>
      </c>
      <c r="BA10" s="160">
        <f>SUMIF('All 390D Disbursements'!$F:$F,AZ10,'All 390D Disbursements'!$G:$G)</f>
        <v>0</v>
      </c>
      <c r="BB10" s="160" t="str">
        <f t="shared" si="21"/>
        <v>0304044409</v>
      </c>
      <c r="BC10" s="160">
        <f>SUMIF('All 390D Disbursements'!$F:$F,BB10,'All 390D Disbursements'!$G:$G)</f>
        <v>0</v>
      </c>
      <c r="BD10" s="160" t="str">
        <f t="shared" si="22"/>
        <v>0304044440</v>
      </c>
      <c r="BE10" s="160">
        <f>SUMIF('All 390D Disbursements'!$F:$F,BD10,'All 390D Disbursements'!$G:$G)</f>
        <v>0</v>
      </c>
      <c r="BF10" s="160" t="str">
        <f t="shared" si="23"/>
        <v>0304044470</v>
      </c>
      <c r="BG10" s="160">
        <f>SUMIF('All 390D Disbursements'!$F:$F,BF10,'All 390D Disbursements'!$G:$G)</f>
        <v>0</v>
      </c>
      <c r="BH10" s="160" t="str">
        <f t="shared" si="24"/>
        <v>0304044501</v>
      </c>
      <c r="BI10" s="160">
        <f>SUMIF('All 390D Disbursements'!$F:$F,BH10,'All 390D Disbursements'!$G:$G)</f>
        <v>0</v>
      </c>
      <c r="BJ10" s="160" t="str">
        <f t="shared" si="25"/>
        <v>0304044531</v>
      </c>
      <c r="BK10" s="160">
        <f>SUMIF('All 390D Disbursements'!$F:$F,BJ10,'All 390D Disbursements'!$G:$G)</f>
        <v>0</v>
      </c>
      <c r="BL10" s="160">
        <f t="shared" si="29"/>
        <v>66808.000000000015</v>
      </c>
      <c r="BM10" s="160">
        <f t="shared" si="26"/>
        <v>0</v>
      </c>
      <c r="BN10" s="160">
        <f t="shared" si="30"/>
        <v>0</v>
      </c>
      <c r="BO10" s="149"/>
    </row>
    <row r="11" spans="1:67" x14ac:dyDescent="0.3">
      <c r="A11" s="154" t="s">
        <v>7</v>
      </c>
      <c r="B11" s="155" t="s">
        <v>84</v>
      </c>
      <c r="C11" s="154" t="s">
        <v>85</v>
      </c>
      <c r="D11" s="156">
        <f>VLOOKUP(B11,'19-20 Allocation'!A:C,3,FALSE)</f>
        <v>200452</v>
      </c>
      <c r="E11" s="156">
        <v>0</v>
      </c>
      <c r="F11" s="156">
        <f t="shared" si="27"/>
        <v>200452</v>
      </c>
      <c r="G11" s="156">
        <f>-SUMIF('All 390D Disbursements'!A:A,Recon!A:A,'All 390D Disbursements'!G:G)</f>
        <v>-200452.03</v>
      </c>
      <c r="H11" s="156" t="str">
        <f t="shared" si="28"/>
        <v>0306043709</v>
      </c>
      <c r="I11" s="156">
        <f>SUMIF('All 390D Disbursements'!$F:$F,H11,'All 390D Disbursements'!$G:$G)</f>
        <v>0</v>
      </c>
      <c r="J11" s="156" t="str">
        <f t="shared" si="28"/>
        <v>0306043739</v>
      </c>
      <c r="K11" s="156">
        <f>SUMIF('All 390D Disbursements'!$F:$F,J11,'All 390D Disbursements'!$G:$G)</f>
        <v>0</v>
      </c>
      <c r="L11" s="156" t="str">
        <f t="shared" si="0"/>
        <v>0306043770</v>
      </c>
      <c r="M11" s="156">
        <f>SUMIF('All 390D Disbursements'!$F:$F,L11,'All 390D Disbursements'!$G:$G)</f>
        <v>17389.310000000001</v>
      </c>
      <c r="N11" s="156" t="str">
        <f t="shared" si="1"/>
        <v>0306043800</v>
      </c>
      <c r="O11" s="156">
        <f>SUMIF('All 390D Disbursements'!$F:$F,N11,'All 390D Disbursements'!$G:$G)</f>
        <v>30909.129999999997</v>
      </c>
      <c r="P11" s="156" t="str">
        <f t="shared" si="2"/>
        <v>0306043831</v>
      </c>
      <c r="Q11" s="156">
        <f>SUMIF('All 390D Disbursements'!$F:$F,P11,'All 390D Disbursements'!$G:$G)</f>
        <v>0.03</v>
      </c>
      <c r="R11" s="156" t="str">
        <f t="shared" si="3"/>
        <v>0306043862</v>
      </c>
      <c r="S11" s="156">
        <f>SUMIF('All 390D Disbursements'!$F:$F,R11,'All 390D Disbursements'!$G:$G)</f>
        <v>29811.190000000002</v>
      </c>
      <c r="T11" s="156" t="str">
        <f t="shared" si="4"/>
        <v>0306043891</v>
      </c>
      <c r="U11" s="156">
        <f>SUMIF('All 390D Disbursements'!$F:$F,T11,'All 390D Disbursements'!$G:$G)</f>
        <v>13555.51</v>
      </c>
      <c r="V11" s="156" t="str">
        <f t="shared" si="5"/>
        <v>0306043922</v>
      </c>
      <c r="W11" s="156">
        <f>SUMIF('All 390D Disbursements'!$F:$F,V11,'All 390D Disbursements'!$G:$G)</f>
        <v>16251.95</v>
      </c>
      <c r="X11" s="156" t="str">
        <f t="shared" si="6"/>
        <v>0306043952</v>
      </c>
      <c r="Y11" s="156">
        <f>SUMIF('All 390D Disbursements'!$F:$F,X11,'All 390D Disbursements'!$G:$G)</f>
        <v>14896.15</v>
      </c>
      <c r="Z11" s="156" t="str">
        <f t="shared" si="7"/>
        <v>0306043983</v>
      </c>
      <c r="AA11" s="156">
        <f>SUMIF('All 390D Disbursements'!$F:$F,Z11,'All 390D Disbursements'!$G:$G)</f>
        <v>23553.42</v>
      </c>
      <c r="AB11" s="156" t="str">
        <f t="shared" si="8"/>
        <v>0306044013</v>
      </c>
      <c r="AC11" s="156">
        <f>SUMIF('All 390D Disbursements'!$F:$F,AB11,'All 390D Disbursements'!$G:$G)</f>
        <v>23555.24</v>
      </c>
      <c r="AD11" s="156" t="str">
        <f t="shared" si="9"/>
        <v>0306044044</v>
      </c>
      <c r="AE11" s="156">
        <f>SUMIF('All 390D Disbursements'!$F:$F,AD11,'All 390D Disbursements'!$G:$G)</f>
        <v>0</v>
      </c>
      <c r="AF11" s="156" t="str">
        <f t="shared" si="10"/>
        <v>0306044075</v>
      </c>
      <c r="AG11" s="156">
        <f>SUMIF('All 390D Disbursements'!$F:$F,AF11,'All 390D Disbursements'!$G:$G)</f>
        <v>20372.689999999999</v>
      </c>
      <c r="AH11" s="156" t="str">
        <f t="shared" si="11"/>
        <v>0306044105</v>
      </c>
      <c r="AI11" s="156">
        <f>SUMIF('All 390D Disbursements'!$F:$F,AH11,'All 390D Disbursements'!$G:$G)</f>
        <v>10157.379999999999</v>
      </c>
      <c r="AJ11" s="156" t="str">
        <f t="shared" si="12"/>
        <v>0306044136</v>
      </c>
      <c r="AK11" s="156">
        <f>SUMIF('All 390D Disbursements'!$F:$F,AJ11,'All 390D Disbursements'!$G:$G)</f>
        <v>0</v>
      </c>
      <c r="AL11" s="156" t="str">
        <f t="shared" si="13"/>
        <v>0306044166</v>
      </c>
      <c r="AM11" s="156">
        <f>SUMIF('All 390D Disbursements'!$F:$F,AL11,'All 390D Disbursements'!$G:$G)</f>
        <v>0</v>
      </c>
      <c r="AN11" s="156" t="str">
        <f t="shared" si="14"/>
        <v>0306044197</v>
      </c>
      <c r="AO11" s="156">
        <f>SUMIF('All 390D Disbursements'!$F:$F,AN11,'All 390D Disbursements'!$G:$G)</f>
        <v>0.03</v>
      </c>
      <c r="AP11" s="156" t="str">
        <f t="shared" si="15"/>
        <v>0306044228</v>
      </c>
      <c r="AQ11" s="156">
        <f>SUMIF('All 390D Disbursements'!$F:$F,AP11,'All 390D Disbursements'!$G:$G)</f>
        <v>0</v>
      </c>
      <c r="AR11" s="156" t="str">
        <f t="shared" si="16"/>
        <v>0306044256</v>
      </c>
      <c r="AS11" s="156">
        <f>SUMIF('All 390D Disbursements'!$F:$F,AR11,'All 390D Disbursements'!$G:$G)</f>
        <v>0</v>
      </c>
      <c r="AT11" s="156" t="str">
        <f t="shared" si="17"/>
        <v>0306044287</v>
      </c>
      <c r="AU11" s="156">
        <f>SUMIF('All 390D Disbursements'!$F:$F,AT11,'All 390D Disbursements'!$G:$G)</f>
        <v>0</v>
      </c>
      <c r="AV11" s="156" t="str">
        <f t="shared" si="18"/>
        <v>0306044317</v>
      </c>
      <c r="AW11" s="156">
        <f>SUMIF('All 390D Disbursements'!$F:$F,AV11,'All 390D Disbursements'!$G:$G)</f>
        <v>0</v>
      </c>
      <c r="AX11" s="156" t="str">
        <f t="shared" si="19"/>
        <v>0306044348</v>
      </c>
      <c r="AY11" s="156">
        <f>SUMIF('All 390D Disbursements'!$F:$F,AX11,'All 390D Disbursements'!$G:$G)</f>
        <v>0</v>
      </c>
      <c r="AZ11" s="156" t="str">
        <f t="shared" si="20"/>
        <v>0306044378</v>
      </c>
      <c r="BA11" s="156">
        <f>SUMIF('All 390D Disbursements'!$F:$F,AZ11,'All 390D Disbursements'!$G:$G)</f>
        <v>0</v>
      </c>
      <c r="BB11" s="156" t="str">
        <f t="shared" si="21"/>
        <v>0306044409</v>
      </c>
      <c r="BC11" s="156">
        <f>SUMIF('All 390D Disbursements'!$F:$F,BB11,'All 390D Disbursements'!$G:$G)</f>
        <v>0</v>
      </c>
      <c r="BD11" s="156" t="str">
        <f t="shared" si="22"/>
        <v>0306044440</v>
      </c>
      <c r="BE11" s="156">
        <f>SUMIF('All 390D Disbursements'!$F:$F,BD11,'All 390D Disbursements'!$G:$G)</f>
        <v>0</v>
      </c>
      <c r="BF11" s="156" t="str">
        <f t="shared" si="23"/>
        <v>0306044470</v>
      </c>
      <c r="BG11" s="156">
        <f>SUMIF('All 390D Disbursements'!$F:$F,BF11,'All 390D Disbursements'!$G:$G)</f>
        <v>0</v>
      </c>
      <c r="BH11" s="156" t="str">
        <f t="shared" si="24"/>
        <v>0306044501</v>
      </c>
      <c r="BI11" s="156">
        <f>SUMIF('All 390D Disbursements'!$F:$F,BH11,'All 390D Disbursements'!$G:$G)</f>
        <v>0</v>
      </c>
      <c r="BJ11" s="156" t="str">
        <f t="shared" si="25"/>
        <v>0306044531</v>
      </c>
      <c r="BK11" s="156">
        <f>SUMIF('All 390D Disbursements'!$F:$F,BJ11,'All 390D Disbursements'!$G:$G)</f>
        <v>0</v>
      </c>
      <c r="BL11" s="156">
        <f t="shared" si="29"/>
        <v>200452.03</v>
      </c>
      <c r="BM11" s="156">
        <f t="shared" si="26"/>
        <v>-2.9999999998835847E-2</v>
      </c>
      <c r="BN11" s="157">
        <f t="shared" si="30"/>
        <v>-2.9999999998835847E-2</v>
      </c>
    </row>
    <row r="12" spans="1:67" s="153" customFormat="1" x14ac:dyDescent="0.3">
      <c r="A12" s="158" t="s">
        <v>45</v>
      </c>
      <c r="B12" s="159" t="s">
        <v>86</v>
      </c>
      <c r="C12" s="158" t="s">
        <v>87</v>
      </c>
      <c r="D12" s="160">
        <f>VLOOKUP(B12,'19-20 Allocation'!A:C,3,FALSE)</f>
        <v>64468</v>
      </c>
      <c r="E12" s="160">
        <v>0</v>
      </c>
      <c r="F12" s="160">
        <f t="shared" si="27"/>
        <v>64468</v>
      </c>
      <c r="G12" s="160">
        <f>-SUMIF('All 390D Disbursements'!A:A,Recon!A:A,'All 390D Disbursements'!G:G)</f>
        <v>-64468</v>
      </c>
      <c r="H12" s="160" t="str">
        <f t="shared" si="28"/>
        <v>0701043709</v>
      </c>
      <c r="I12" s="160">
        <f>SUMIF('All 390D Disbursements'!$F:$F,H12,'All 390D Disbursements'!$G:$G)</f>
        <v>0</v>
      </c>
      <c r="J12" s="160" t="str">
        <f t="shared" si="28"/>
        <v>0701043739</v>
      </c>
      <c r="K12" s="160">
        <f>SUMIF('All 390D Disbursements'!$F:$F,J12,'All 390D Disbursements'!$G:$G)</f>
        <v>0</v>
      </c>
      <c r="L12" s="160" t="str">
        <f t="shared" si="0"/>
        <v>0701043770</v>
      </c>
      <c r="M12" s="160">
        <f>SUMIF('All 390D Disbursements'!$F:$F,L12,'All 390D Disbursements'!$G:$G)</f>
        <v>0</v>
      </c>
      <c r="N12" s="160" t="str">
        <f t="shared" si="1"/>
        <v>0701043800</v>
      </c>
      <c r="O12" s="160">
        <f>SUMIF('All 390D Disbursements'!$F:$F,N12,'All 390D Disbursements'!$G:$G)</f>
        <v>0</v>
      </c>
      <c r="P12" s="160" t="str">
        <f t="shared" si="2"/>
        <v>0701043831</v>
      </c>
      <c r="Q12" s="160">
        <f>SUMIF('All 390D Disbursements'!$F:$F,P12,'All 390D Disbursements'!$G:$G)</f>
        <v>17888.98</v>
      </c>
      <c r="R12" s="160" t="str">
        <f t="shared" si="3"/>
        <v>0701043862</v>
      </c>
      <c r="S12" s="160">
        <f>SUMIF('All 390D Disbursements'!$F:$F,R12,'All 390D Disbursements'!$G:$G)</f>
        <v>0</v>
      </c>
      <c r="T12" s="160" t="str">
        <f t="shared" si="4"/>
        <v>0701043891</v>
      </c>
      <c r="U12" s="160">
        <f>SUMIF('All 390D Disbursements'!$F:$F,T12,'All 390D Disbursements'!$G:$G)</f>
        <v>0</v>
      </c>
      <c r="V12" s="160" t="str">
        <f t="shared" si="5"/>
        <v>0701043922</v>
      </c>
      <c r="W12" s="160">
        <f>SUMIF('All 390D Disbursements'!$F:$F,V12,'All 390D Disbursements'!$G:$G)</f>
        <v>0</v>
      </c>
      <c r="X12" s="160" t="str">
        <f t="shared" si="6"/>
        <v>0701043952</v>
      </c>
      <c r="Y12" s="160">
        <f>SUMIF('All 390D Disbursements'!$F:$F,X12,'All 390D Disbursements'!$G:$G)</f>
        <v>17536.28</v>
      </c>
      <c r="Z12" s="160" t="str">
        <f t="shared" si="7"/>
        <v>0701043983</v>
      </c>
      <c r="AA12" s="160">
        <f>SUMIF('All 390D Disbursements'!$F:$F,Z12,'All 390D Disbursements'!$G:$G)</f>
        <v>0</v>
      </c>
      <c r="AB12" s="160" t="str">
        <f t="shared" si="8"/>
        <v>0701044013</v>
      </c>
      <c r="AC12" s="160">
        <f>SUMIF('All 390D Disbursements'!$F:$F,AB12,'All 390D Disbursements'!$G:$G)</f>
        <v>0</v>
      </c>
      <c r="AD12" s="160" t="str">
        <f t="shared" si="9"/>
        <v>0701044044</v>
      </c>
      <c r="AE12" s="160">
        <f>SUMIF('All 390D Disbursements'!$F:$F,AD12,'All 390D Disbursements'!$G:$G)</f>
        <v>0</v>
      </c>
      <c r="AF12" s="160" t="str">
        <f t="shared" si="10"/>
        <v>0701044075</v>
      </c>
      <c r="AG12" s="160">
        <f>SUMIF('All 390D Disbursements'!$F:$F,AF12,'All 390D Disbursements'!$G:$G)</f>
        <v>0</v>
      </c>
      <c r="AH12" s="160" t="str">
        <f t="shared" si="11"/>
        <v>0701044105</v>
      </c>
      <c r="AI12" s="160">
        <f>SUMIF('All 390D Disbursements'!$F:$F,AH12,'All 390D Disbursements'!$G:$G)</f>
        <v>28844.91</v>
      </c>
      <c r="AJ12" s="160" t="str">
        <f t="shared" si="12"/>
        <v>0701044136</v>
      </c>
      <c r="AK12" s="160">
        <f>SUMIF('All 390D Disbursements'!$F:$F,AJ12,'All 390D Disbursements'!$G:$G)</f>
        <v>0</v>
      </c>
      <c r="AL12" s="160" t="str">
        <f t="shared" si="13"/>
        <v>0701044166</v>
      </c>
      <c r="AM12" s="160">
        <f>SUMIF('All 390D Disbursements'!$F:$F,AL12,'All 390D Disbursements'!$G:$G)</f>
        <v>0</v>
      </c>
      <c r="AN12" s="160" t="str">
        <f t="shared" si="14"/>
        <v>0701044197</v>
      </c>
      <c r="AO12" s="160">
        <f>SUMIF('All 390D Disbursements'!$F:$F,AN12,'All 390D Disbursements'!$G:$G)</f>
        <v>0</v>
      </c>
      <c r="AP12" s="160" t="str">
        <f t="shared" si="15"/>
        <v>0701044228</v>
      </c>
      <c r="AQ12" s="160">
        <f>SUMIF('All 390D Disbursements'!$F:$F,AP12,'All 390D Disbursements'!$G:$G)</f>
        <v>0</v>
      </c>
      <c r="AR12" s="160" t="str">
        <f t="shared" si="16"/>
        <v>0701044256</v>
      </c>
      <c r="AS12" s="160">
        <f>SUMIF('All 390D Disbursements'!$F:$F,AR12,'All 390D Disbursements'!$G:$G)</f>
        <v>197.83</v>
      </c>
      <c r="AT12" s="160" t="str">
        <f t="shared" si="17"/>
        <v>0701044287</v>
      </c>
      <c r="AU12" s="160">
        <f>SUMIF('All 390D Disbursements'!$F:$F,AT12,'All 390D Disbursements'!$G:$G)</f>
        <v>0</v>
      </c>
      <c r="AV12" s="160" t="str">
        <f t="shared" si="18"/>
        <v>0701044317</v>
      </c>
      <c r="AW12" s="160">
        <f>SUMIF('All 390D Disbursements'!$F:$F,AV12,'All 390D Disbursements'!$G:$G)</f>
        <v>0</v>
      </c>
      <c r="AX12" s="160" t="str">
        <f t="shared" si="19"/>
        <v>0701044348</v>
      </c>
      <c r="AY12" s="160">
        <f>SUMIF('All 390D Disbursements'!$F:$F,AX12,'All 390D Disbursements'!$G:$G)</f>
        <v>0</v>
      </c>
      <c r="AZ12" s="160" t="str">
        <f t="shared" si="20"/>
        <v>0701044378</v>
      </c>
      <c r="BA12" s="160">
        <f>SUMIF('All 390D Disbursements'!$F:$F,AZ12,'All 390D Disbursements'!$G:$G)</f>
        <v>0</v>
      </c>
      <c r="BB12" s="160" t="str">
        <f t="shared" si="21"/>
        <v>0701044409</v>
      </c>
      <c r="BC12" s="160">
        <f>SUMIF('All 390D Disbursements'!$F:$F,BB12,'All 390D Disbursements'!$G:$G)</f>
        <v>0</v>
      </c>
      <c r="BD12" s="160" t="str">
        <f t="shared" si="22"/>
        <v>0701044440</v>
      </c>
      <c r="BE12" s="160">
        <f>SUMIF('All 390D Disbursements'!$F:$F,BD12,'All 390D Disbursements'!$G:$G)</f>
        <v>0</v>
      </c>
      <c r="BF12" s="160" t="str">
        <f t="shared" si="23"/>
        <v>0701044470</v>
      </c>
      <c r="BG12" s="160">
        <f>SUMIF('All 390D Disbursements'!$F:$F,BF12,'All 390D Disbursements'!$G:$G)</f>
        <v>0</v>
      </c>
      <c r="BH12" s="160" t="str">
        <f t="shared" si="24"/>
        <v>0701044501</v>
      </c>
      <c r="BI12" s="160">
        <f>SUMIF('All 390D Disbursements'!$F:$F,BH12,'All 390D Disbursements'!$G:$G)</f>
        <v>0</v>
      </c>
      <c r="BJ12" s="160" t="str">
        <f t="shared" si="25"/>
        <v>0701044531</v>
      </c>
      <c r="BK12" s="160">
        <f>SUMIF('All 390D Disbursements'!$F:$F,BJ12,'All 390D Disbursements'!$G:$G)</f>
        <v>0</v>
      </c>
      <c r="BL12" s="160">
        <f t="shared" si="29"/>
        <v>64468</v>
      </c>
      <c r="BM12" s="160">
        <f t="shared" si="26"/>
        <v>0</v>
      </c>
      <c r="BN12" s="160">
        <f t="shared" si="30"/>
        <v>0</v>
      </c>
      <c r="BO12" s="149"/>
    </row>
    <row r="13" spans="1:67" x14ac:dyDescent="0.3">
      <c r="A13" s="154" t="s">
        <v>9</v>
      </c>
      <c r="B13" s="155" t="s">
        <v>88</v>
      </c>
      <c r="C13" s="154" t="s">
        <v>89</v>
      </c>
      <c r="D13" s="156">
        <f>VLOOKUP(B13,'19-20 Allocation'!A:C,3,FALSE)</f>
        <v>119168</v>
      </c>
      <c r="E13" s="156">
        <v>0</v>
      </c>
      <c r="F13" s="156">
        <f t="shared" si="27"/>
        <v>119168</v>
      </c>
      <c r="G13" s="156">
        <f>-SUMIF('All 390D Disbursements'!A:A,Recon!A:A,'All 390D Disbursements'!G:G)</f>
        <v>-119167.99999999999</v>
      </c>
      <c r="H13" s="156" t="str">
        <f t="shared" si="28"/>
        <v>0702043709</v>
      </c>
      <c r="I13" s="156">
        <f>SUMIF('All 390D Disbursements'!$F:$F,H13,'All 390D Disbursements'!$G:$G)</f>
        <v>0</v>
      </c>
      <c r="J13" s="156" t="str">
        <f t="shared" si="28"/>
        <v>0702043739</v>
      </c>
      <c r="K13" s="156">
        <f>SUMIF('All 390D Disbursements'!$F:$F,J13,'All 390D Disbursements'!$G:$G)</f>
        <v>28726.31</v>
      </c>
      <c r="L13" s="156" t="str">
        <f t="shared" si="0"/>
        <v>0702043770</v>
      </c>
      <c r="M13" s="156">
        <f>SUMIF('All 390D Disbursements'!$F:$F,L13,'All 390D Disbursements'!$G:$G)</f>
        <v>12182.95</v>
      </c>
      <c r="N13" s="156" t="str">
        <f t="shared" si="1"/>
        <v>0702043800</v>
      </c>
      <c r="O13" s="156">
        <f>SUMIF('All 390D Disbursements'!$F:$F,N13,'All 390D Disbursements'!$G:$G)</f>
        <v>10304.16</v>
      </c>
      <c r="P13" s="156" t="str">
        <f t="shared" si="2"/>
        <v>0702043831</v>
      </c>
      <c r="Q13" s="156">
        <f>SUMIF('All 390D Disbursements'!$F:$F,P13,'All 390D Disbursements'!$G:$G)</f>
        <v>10163.11</v>
      </c>
      <c r="R13" s="156" t="str">
        <f t="shared" si="3"/>
        <v>0702043862</v>
      </c>
      <c r="S13" s="156">
        <f>SUMIF('All 390D Disbursements'!$F:$F,R13,'All 390D Disbursements'!$G:$G)</f>
        <v>11483.28</v>
      </c>
      <c r="T13" s="156" t="str">
        <f t="shared" si="4"/>
        <v>0702043891</v>
      </c>
      <c r="U13" s="156">
        <f>SUMIF('All 390D Disbursements'!$F:$F,T13,'All 390D Disbursements'!$G:$G)</f>
        <v>10645.67</v>
      </c>
      <c r="V13" s="156" t="str">
        <f t="shared" si="5"/>
        <v>0702043922</v>
      </c>
      <c r="W13" s="156">
        <f>SUMIF('All 390D Disbursements'!$F:$F,V13,'All 390D Disbursements'!$G:$G)</f>
        <v>10762.4</v>
      </c>
      <c r="X13" s="156" t="str">
        <f t="shared" si="6"/>
        <v>0702043952</v>
      </c>
      <c r="Y13" s="156">
        <f>SUMIF('All 390D Disbursements'!$F:$F,X13,'All 390D Disbursements'!$G:$G)</f>
        <v>11865.75</v>
      </c>
      <c r="Z13" s="156" t="str">
        <f t="shared" si="7"/>
        <v>0702043983</v>
      </c>
      <c r="AA13" s="156">
        <f>SUMIF('All 390D Disbursements'!$F:$F,Z13,'All 390D Disbursements'!$G:$G)</f>
        <v>10262.01</v>
      </c>
      <c r="AB13" s="156" t="str">
        <f t="shared" si="8"/>
        <v>0702044013</v>
      </c>
      <c r="AC13" s="156">
        <f>SUMIF('All 390D Disbursements'!$F:$F,AB13,'All 390D Disbursements'!$G:$G)</f>
        <v>0</v>
      </c>
      <c r="AD13" s="156" t="str">
        <f t="shared" si="9"/>
        <v>0702044044</v>
      </c>
      <c r="AE13" s="156">
        <f>SUMIF('All 390D Disbursements'!$F:$F,AD13,'All 390D Disbursements'!$G:$G)</f>
        <v>0</v>
      </c>
      <c r="AF13" s="156" t="str">
        <f t="shared" si="10"/>
        <v>0702044075</v>
      </c>
      <c r="AG13" s="156">
        <f>SUMIF('All 390D Disbursements'!$F:$F,AF13,'All 390D Disbursements'!$G:$G)</f>
        <v>2772.36</v>
      </c>
      <c r="AH13" s="156" t="str">
        <f t="shared" si="11"/>
        <v>0702044105</v>
      </c>
      <c r="AI13" s="156">
        <f>SUMIF('All 390D Disbursements'!$F:$F,AH13,'All 390D Disbursements'!$G:$G)</f>
        <v>0</v>
      </c>
      <c r="AJ13" s="156" t="str">
        <f t="shared" si="12"/>
        <v>0702044136</v>
      </c>
      <c r="AK13" s="156">
        <f>SUMIF('All 390D Disbursements'!$F:$F,AJ13,'All 390D Disbursements'!$G:$G)</f>
        <v>0</v>
      </c>
      <c r="AL13" s="156" t="str">
        <f t="shared" si="13"/>
        <v>0702044166</v>
      </c>
      <c r="AM13" s="156">
        <f>SUMIF('All 390D Disbursements'!$F:$F,AL13,'All 390D Disbursements'!$G:$G)</f>
        <v>0</v>
      </c>
      <c r="AN13" s="156" t="str">
        <f t="shared" si="14"/>
        <v>0702044197</v>
      </c>
      <c r="AO13" s="156">
        <f>SUMIF('All 390D Disbursements'!$F:$F,AN13,'All 390D Disbursements'!$G:$G)</f>
        <v>0</v>
      </c>
      <c r="AP13" s="156" t="str">
        <f t="shared" si="15"/>
        <v>0702044228</v>
      </c>
      <c r="AQ13" s="156">
        <f>SUMIF('All 390D Disbursements'!$F:$F,AP13,'All 390D Disbursements'!$G:$G)</f>
        <v>0</v>
      </c>
      <c r="AR13" s="156" t="str">
        <f t="shared" si="16"/>
        <v>0702044256</v>
      </c>
      <c r="AS13" s="156">
        <f>SUMIF('All 390D Disbursements'!$F:$F,AR13,'All 390D Disbursements'!$G:$G)</f>
        <v>0</v>
      </c>
      <c r="AT13" s="156" t="str">
        <f t="shared" si="17"/>
        <v>0702044287</v>
      </c>
      <c r="AU13" s="156">
        <f>SUMIF('All 390D Disbursements'!$F:$F,AT13,'All 390D Disbursements'!$G:$G)</f>
        <v>0</v>
      </c>
      <c r="AV13" s="156" t="str">
        <f t="shared" si="18"/>
        <v>0702044317</v>
      </c>
      <c r="AW13" s="156">
        <f>SUMIF('All 390D Disbursements'!$F:$F,AV13,'All 390D Disbursements'!$G:$G)</f>
        <v>0</v>
      </c>
      <c r="AX13" s="156" t="str">
        <f t="shared" si="19"/>
        <v>0702044348</v>
      </c>
      <c r="AY13" s="156">
        <f>SUMIF('All 390D Disbursements'!$F:$F,AX13,'All 390D Disbursements'!$G:$G)</f>
        <v>0</v>
      </c>
      <c r="AZ13" s="156" t="str">
        <f t="shared" si="20"/>
        <v>0702044378</v>
      </c>
      <c r="BA13" s="156">
        <f>SUMIF('All 390D Disbursements'!$F:$F,AZ13,'All 390D Disbursements'!$G:$G)</f>
        <v>0</v>
      </c>
      <c r="BB13" s="156" t="str">
        <f t="shared" si="21"/>
        <v>0702044409</v>
      </c>
      <c r="BC13" s="156">
        <f>SUMIF('All 390D Disbursements'!$F:$F,BB13,'All 390D Disbursements'!$G:$G)</f>
        <v>0</v>
      </c>
      <c r="BD13" s="156" t="str">
        <f t="shared" si="22"/>
        <v>0702044440</v>
      </c>
      <c r="BE13" s="156">
        <f>SUMIF('All 390D Disbursements'!$F:$F,BD13,'All 390D Disbursements'!$G:$G)</f>
        <v>0</v>
      </c>
      <c r="BF13" s="156" t="str">
        <f t="shared" si="23"/>
        <v>0702044470</v>
      </c>
      <c r="BG13" s="156">
        <f>SUMIF('All 390D Disbursements'!$F:$F,BF13,'All 390D Disbursements'!$G:$G)</f>
        <v>0</v>
      </c>
      <c r="BH13" s="156" t="str">
        <f t="shared" si="24"/>
        <v>0702044501</v>
      </c>
      <c r="BI13" s="156">
        <f>SUMIF('All 390D Disbursements'!$F:$F,BH13,'All 390D Disbursements'!$G:$G)</f>
        <v>0</v>
      </c>
      <c r="BJ13" s="156" t="str">
        <f t="shared" si="25"/>
        <v>0702044531</v>
      </c>
      <c r="BK13" s="156">
        <f>SUMIF('All 390D Disbursements'!$F:$F,BJ13,'All 390D Disbursements'!$G:$G)</f>
        <v>0</v>
      </c>
      <c r="BL13" s="156">
        <f t="shared" si="29"/>
        <v>119168</v>
      </c>
      <c r="BM13" s="156">
        <f t="shared" si="26"/>
        <v>0</v>
      </c>
      <c r="BN13" s="157">
        <f t="shared" si="30"/>
        <v>0</v>
      </c>
    </row>
    <row r="14" spans="1:67" s="153" customFormat="1" x14ac:dyDescent="0.3">
      <c r="A14" s="158" t="s">
        <v>16</v>
      </c>
      <c r="B14" s="159" t="s">
        <v>90</v>
      </c>
      <c r="C14" s="158" t="s">
        <v>91</v>
      </c>
      <c r="D14" s="160">
        <f>VLOOKUP(B14,'19-20 Allocation'!A:C,3,FALSE)</f>
        <v>44779</v>
      </c>
      <c r="E14" s="160">
        <v>0</v>
      </c>
      <c r="F14" s="160">
        <f t="shared" si="27"/>
        <v>44779</v>
      </c>
      <c r="G14" s="160">
        <f>-SUMIF('All 390D Disbursements'!A:A,Recon!A:A,'All 390D Disbursements'!G:G)</f>
        <v>-44778.999999999993</v>
      </c>
      <c r="H14" s="160" t="str">
        <f t="shared" si="28"/>
        <v>1501043709</v>
      </c>
      <c r="I14" s="160">
        <f>SUMIF('All 390D Disbursements'!$F:$F,H14,'All 390D Disbursements'!$G:$G)</f>
        <v>0</v>
      </c>
      <c r="J14" s="160" t="str">
        <f t="shared" si="28"/>
        <v>1501043739</v>
      </c>
      <c r="K14" s="160">
        <f>SUMIF('All 390D Disbursements'!$F:$F,J14,'All 390D Disbursements'!$G:$G)</f>
        <v>0</v>
      </c>
      <c r="L14" s="160" t="str">
        <f t="shared" si="0"/>
        <v>1501043770</v>
      </c>
      <c r="M14" s="160">
        <f>SUMIF('All 390D Disbursements'!$F:$F,L14,'All 390D Disbursements'!$G:$G)</f>
        <v>0</v>
      </c>
      <c r="N14" s="160" t="str">
        <f t="shared" si="1"/>
        <v>1501043800</v>
      </c>
      <c r="O14" s="160">
        <f>SUMIF('All 390D Disbursements'!$F:$F,N14,'All 390D Disbursements'!$G:$G)</f>
        <v>0</v>
      </c>
      <c r="P14" s="160" t="str">
        <f t="shared" si="2"/>
        <v>1501043831</v>
      </c>
      <c r="Q14" s="160">
        <f>SUMIF('All 390D Disbursements'!$F:$F,P14,'All 390D Disbursements'!$G:$G)</f>
        <v>0</v>
      </c>
      <c r="R14" s="160" t="str">
        <f t="shared" si="3"/>
        <v>1501043862</v>
      </c>
      <c r="S14" s="160">
        <f>SUMIF('All 390D Disbursements'!$F:$F,R14,'All 390D Disbursements'!$G:$G)</f>
        <v>0</v>
      </c>
      <c r="T14" s="160" t="str">
        <f t="shared" si="4"/>
        <v>1501043891</v>
      </c>
      <c r="U14" s="160">
        <f>SUMIF('All 390D Disbursements'!$F:$F,T14,'All 390D Disbursements'!$G:$G)</f>
        <v>0</v>
      </c>
      <c r="V14" s="160" t="str">
        <f t="shared" si="5"/>
        <v>1501043922</v>
      </c>
      <c r="W14" s="160">
        <f>SUMIF('All 390D Disbursements'!$F:$F,V14,'All 390D Disbursements'!$G:$G)</f>
        <v>4047.52</v>
      </c>
      <c r="X14" s="160" t="str">
        <f t="shared" si="6"/>
        <v>1501043952</v>
      </c>
      <c r="Y14" s="160">
        <f>SUMIF('All 390D Disbursements'!$F:$F,X14,'All 390D Disbursements'!$G:$G)</f>
        <v>4549.17</v>
      </c>
      <c r="Z14" s="160" t="str">
        <f t="shared" si="7"/>
        <v>1501043983</v>
      </c>
      <c r="AA14" s="160">
        <f>SUMIF('All 390D Disbursements'!$F:$F,Z14,'All 390D Disbursements'!$G:$G)</f>
        <v>128.63999999999999</v>
      </c>
      <c r="AB14" s="160" t="str">
        <f t="shared" si="8"/>
        <v>1501044013</v>
      </c>
      <c r="AC14" s="160">
        <f>SUMIF('All 390D Disbursements'!$F:$F,AB14,'All 390D Disbursements'!$G:$G)</f>
        <v>0</v>
      </c>
      <c r="AD14" s="160" t="str">
        <f t="shared" si="9"/>
        <v>1501044044</v>
      </c>
      <c r="AE14" s="160">
        <f>SUMIF('All 390D Disbursements'!$F:$F,AD14,'All 390D Disbursements'!$G:$G)</f>
        <v>9226.98</v>
      </c>
      <c r="AF14" s="160" t="str">
        <f t="shared" si="10"/>
        <v>1501044075</v>
      </c>
      <c r="AG14" s="160">
        <f>SUMIF('All 390D Disbursements'!$F:$F,AF14,'All 390D Disbursements'!$G:$G)</f>
        <v>0</v>
      </c>
      <c r="AH14" s="160" t="str">
        <f t="shared" si="11"/>
        <v>1501044105</v>
      </c>
      <c r="AI14" s="160">
        <f>SUMIF('All 390D Disbursements'!$F:$F,AH14,'All 390D Disbursements'!$G:$G)</f>
        <v>2817.6</v>
      </c>
      <c r="AJ14" s="160" t="str">
        <f t="shared" si="12"/>
        <v>1501044136</v>
      </c>
      <c r="AK14" s="160">
        <f>SUMIF('All 390D Disbursements'!$F:$F,AJ14,'All 390D Disbursements'!$G:$G)</f>
        <v>0</v>
      </c>
      <c r="AL14" s="160" t="str">
        <f t="shared" si="13"/>
        <v>1501044166</v>
      </c>
      <c r="AM14" s="160">
        <f>SUMIF('All 390D Disbursements'!$F:$F,AL14,'All 390D Disbursements'!$G:$G)</f>
        <v>15185.3</v>
      </c>
      <c r="AN14" s="160" t="str">
        <f t="shared" si="14"/>
        <v>1501044197</v>
      </c>
      <c r="AO14" s="160">
        <f>SUMIF('All 390D Disbursements'!$F:$F,AN14,'All 390D Disbursements'!$G:$G)</f>
        <v>0</v>
      </c>
      <c r="AP14" s="160" t="str">
        <f t="shared" si="15"/>
        <v>1501044228</v>
      </c>
      <c r="AQ14" s="160">
        <f>SUMIF('All 390D Disbursements'!$F:$F,AP14,'All 390D Disbursements'!$G:$G)</f>
        <v>5503.66</v>
      </c>
      <c r="AR14" s="160" t="str">
        <f t="shared" si="16"/>
        <v>1501044256</v>
      </c>
      <c r="AS14" s="160">
        <f>SUMIF('All 390D Disbursements'!$F:$F,AR14,'All 390D Disbursements'!$G:$G)</f>
        <v>3320.13</v>
      </c>
      <c r="AT14" s="160" t="str">
        <f t="shared" si="17"/>
        <v>1501044287</v>
      </c>
      <c r="AU14" s="160">
        <f>SUMIF('All 390D Disbursements'!$F:$F,AT14,'All 390D Disbursements'!$G:$G)</f>
        <v>0</v>
      </c>
      <c r="AV14" s="160" t="str">
        <f t="shared" si="18"/>
        <v>1501044317</v>
      </c>
      <c r="AW14" s="160">
        <f>SUMIF('All 390D Disbursements'!$F:$F,AV14,'All 390D Disbursements'!$G:$G)</f>
        <v>0</v>
      </c>
      <c r="AX14" s="160" t="str">
        <f t="shared" si="19"/>
        <v>1501044348</v>
      </c>
      <c r="AY14" s="160">
        <f>SUMIF('All 390D Disbursements'!$F:$F,AX14,'All 390D Disbursements'!$G:$G)</f>
        <v>0</v>
      </c>
      <c r="AZ14" s="160" t="str">
        <f t="shared" si="20"/>
        <v>1501044378</v>
      </c>
      <c r="BA14" s="160">
        <f>SUMIF('All 390D Disbursements'!$F:$F,AZ14,'All 390D Disbursements'!$G:$G)</f>
        <v>0</v>
      </c>
      <c r="BB14" s="160" t="str">
        <f t="shared" si="21"/>
        <v>1501044409</v>
      </c>
      <c r="BC14" s="160">
        <f>SUMIF('All 390D Disbursements'!$F:$F,BB14,'All 390D Disbursements'!$G:$G)</f>
        <v>0</v>
      </c>
      <c r="BD14" s="160" t="str">
        <f t="shared" si="22"/>
        <v>1501044440</v>
      </c>
      <c r="BE14" s="160">
        <f>SUMIF('All 390D Disbursements'!$F:$F,BD14,'All 390D Disbursements'!$G:$G)</f>
        <v>0</v>
      </c>
      <c r="BF14" s="160" t="str">
        <f t="shared" si="23"/>
        <v>1501044470</v>
      </c>
      <c r="BG14" s="160">
        <f>SUMIF('All 390D Disbursements'!$F:$F,BF14,'All 390D Disbursements'!$G:$G)</f>
        <v>0</v>
      </c>
      <c r="BH14" s="160" t="str">
        <f t="shared" si="24"/>
        <v>1501044501</v>
      </c>
      <c r="BI14" s="160">
        <f>SUMIF('All 390D Disbursements'!$F:$F,BH14,'All 390D Disbursements'!$G:$G)</f>
        <v>0</v>
      </c>
      <c r="BJ14" s="160" t="str">
        <f t="shared" si="25"/>
        <v>1501044531</v>
      </c>
      <c r="BK14" s="160">
        <f>SUMIF('All 390D Disbursements'!$F:$F,BJ14,'All 390D Disbursements'!$G:$G)</f>
        <v>0</v>
      </c>
      <c r="BL14" s="160">
        <f t="shared" si="29"/>
        <v>44778.999999999993</v>
      </c>
      <c r="BM14" s="160">
        <f t="shared" si="26"/>
        <v>0</v>
      </c>
      <c r="BN14" s="160">
        <f t="shared" si="30"/>
        <v>0</v>
      </c>
      <c r="BO14" s="149"/>
    </row>
    <row r="15" spans="1:67" x14ac:dyDescent="0.3">
      <c r="A15" s="154" t="s">
        <v>17</v>
      </c>
      <c r="B15" s="155" t="s">
        <v>92</v>
      </c>
      <c r="C15" s="154" t="s">
        <v>93</v>
      </c>
      <c r="D15" s="156">
        <f>VLOOKUP(B15,'19-20 Allocation'!A:C,3,FALSE)</f>
        <v>393663</v>
      </c>
      <c r="E15" s="156">
        <v>0</v>
      </c>
      <c r="F15" s="156">
        <f t="shared" si="27"/>
        <v>393663</v>
      </c>
      <c r="G15" s="156">
        <f>-SUMIF('All 390D Disbursements'!A:A,Recon!A:A,'All 390D Disbursements'!G:G)</f>
        <v>-393663</v>
      </c>
      <c r="H15" s="156" t="str">
        <f t="shared" si="28"/>
        <v>1601043709</v>
      </c>
      <c r="I15" s="156">
        <f>SUMIF('All 390D Disbursements'!$F:$F,H15,'All 390D Disbursements'!$G:$G)</f>
        <v>0</v>
      </c>
      <c r="J15" s="156" t="str">
        <f t="shared" si="28"/>
        <v>1601043739</v>
      </c>
      <c r="K15" s="156">
        <f>SUMIF('All 390D Disbursements'!$F:$F,J15,'All 390D Disbursements'!$G:$G)</f>
        <v>0</v>
      </c>
      <c r="L15" s="156" t="str">
        <f t="shared" si="0"/>
        <v>1601043770</v>
      </c>
      <c r="M15" s="156">
        <f>SUMIF('All 390D Disbursements'!$F:$F,L15,'All 390D Disbursements'!$G:$G)</f>
        <v>59084.47</v>
      </c>
      <c r="N15" s="156" t="str">
        <f t="shared" si="1"/>
        <v>1601043800</v>
      </c>
      <c r="O15" s="156">
        <f>SUMIF('All 390D Disbursements'!$F:$F,N15,'All 390D Disbursements'!$G:$G)</f>
        <v>0</v>
      </c>
      <c r="P15" s="156" t="str">
        <f t="shared" si="2"/>
        <v>1601043831</v>
      </c>
      <c r="Q15" s="156">
        <f>SUMIF('All 390D Disbursements'!$F:$F,P15,'All 390D Disbursements'!$G:$G)</f>
        <v>0</v>
      </c>
      <c r="R15" s="156" t="str">
        <f t="shared" si="3"/>
        <v>1601043862</v>
      </c>
      <c r="S15" s="156">
        <f>SUMIF('All 390D Disbursements'!$F:$F,R15,'All 390D Disbursements'!$G:$G)</f>
        <v>128271.06</v>
      </c>
      <c r="T15" s="156" t="str">
        <f t="shared" si="4"/>
        <v>1601043891</v>
      </c>
      <c r="U15" s="156">
        <f>SUMIF('All 390D Disbursements'!$F:$F,T15,'All 390D Disbursements'!$G:$G)</f>
        <v>0</v>
      </c>
      <c r="V15" s="156" t="str">
        <f t="shared" si="5"/>
        <v>1601043922</v>
      </c>
      <c r="W15" s="156">
        <f>SUMIF('All 390D Disbursements'!$F:$F,V15,'All 390D Disbursements'!$G:$G)</f>
        <v>91657.99</v>
      </c>
      <c r="X15" s="156" t="str">
        <f t="shared" si="6"/>
        <v>1601043952</v>
      </c>
      <c r="Y15" s="156">
        <f>SUMIF('All 390D Disbursements'!$F:$F,X15,'All 390D Disbursements'!$G:$G)</f>
        <v>0</v>
      </c>
      <c r="Z15" s="156" t="str">
        <f t="shared" si="7"/>
        <v>1601043983</v>
      </c>
      <c r="AA15" s="156">
        <f>SUMIF('All 390D Disbursements'!$F:$F,Z15,'All 390D Disbursements'!$G:$G)</f>
        <v>93326.34</v>
      </c>
      <c r="AB15" s="156" t="str">
        <f t="shared" si="8"/>
        <v>1601044013</v>
      </c>
      <c r="AC15" s="156">
        <f>SUMIF('All 390D Disbursements'!$F:$F,AB15,'All 390D Disbursements'!$G:$G)</f>
        <v>0</v>
      </c>
      <c r="AD15" s="156" t="str">
        <f t="shared" si="9"/>
        <v>1601044044</v>
      </c>
      <c r="AE15" s="156">
        <f>SUMIF('All 390D Disbursements'!$F:$F,AD15,'All 390D Disbursements'!$G:$G)</f>
        <v>0</v>
      </c>
      <c r="AF15" s="156" t="str">
        <f t="shared" si="10"/>
        <v>1601044075</v>
      </c>
      <c r="AG15" s="156">
        <f>SUMIF('All 390D Disbursements'!$F:$F,AF15,'All 390D Disbursements'!$G:$G)</f>
        <v>0</v>
      </c>
      <c r="AH15" s="156" t="str">
        <f t="shared" si="11"/>
        <v>1601044105</v>
      </c>
      <c r="AI15" s="156">
        <f>SUMIF('All 390D Disbursements'!$F:$F,AH15,'All 390D Disbursements'!$G:$G)</f>
        <v>21323.14</v>
      </c>
      <c r="AJ15" s="156" t="str">
        <f t="shared" si="12"/>
        <v>1601044136</v>
      </c>
      <c r="AK15" s="156">
        <f>SUMIF('All 390D Disbursements'!$F:$F,AJ15,'All 390D Disbursements'!$G:$G)</f>
        <v>0</v>
      </c>
      <c r="AL15" s="156" t="str">
        <f t="shared" si="13"/>
        <v>1601044166</v>
      </c>
      <c r="AM15" s="156">
        <f>SUMIF('All 390D Disbursements'!$F:$F,AL15,'All 390D Disbursements'!$G:$G)</f>
        <v>0</v>
      </c>
      <c r="AN15" s="156" t="str">
        <f t="shared" si="14"/>
        <v>1601044197</v>
      </c>
      <c r="AO15" s="156">
        <f>SUMIF('All 390D Disbursements'!$F:$F,AN15,'All 390D Disbursements'!$G:$G)</f>
        <v>0</v>
      </c>
      <c r="AP15" s="156" t="str">
        <f t="shared" si="15"/>
        <v>1601044228</v>
      </c>
      <c r="AQ15" s="156">
        <f>SUMIF('All 390D Disbursements'!$F:$F,AP15,'All 390D Disbursements'!$G:$G)</f>
        <v>0</v>
      </c>
      <c r="AR15" s="156" t="str">
        <f t="shared" si="16"/>
        <v>1601044256</v>
      </c>
      <c r="AS15" s="156">
        <f>SUMIF('All 390D Disbursements'!$F:$F,AR15,'All 390D Disbursements'!$G:$G)</f>
        <v>0</v>
      </c>
      <c r="AT15" s="156" t="str">
        <f t="shared" si="17"/>
        <v>1601044287</v>
      </c>
      <c r="AU15" s="156">
        <f>SUMIF('All 390D Disbursements'!$F:$F,AT15,'All 390D Disbursements'!$G:$G)</f>
        <v>0</v>
      </c>
      <c r="AV15" s="156" t="str">
        <f t="shared" si="18"/>
        <v>1601044317</v>
      </c>
      <c r="AW15" s="156">
        <f>SUMIF('All 390D Disbursements'!$F:$F,AV15,'All 390D Disbursements'!$G:$G)</f>
        <v>0</v>
      </c>
      <c r="AX15" s="156" t="str">
        <f t="shared" si="19"/>
        <v>1601044348</v>
      </c>
      <c r="AY15" s="156">
        <f>SUMIF('All 390D Disbursements'!$F:$F,AX15,'All 390D Disbursements'!$G:$G)</f>
        <v>0</v>
      </c>
      <c r="AZ15" s="156" t="str">
        <f t="shared" si="20"/>
        <v>1601044378</v>
      </c>
      <c r="BA15" s="156">
        <f>SUMIF('All 390D Disbursements'!$F:$F,AZ15,'All 390D Disbursements'!$G:$G)</f>
        <v>0</v>
      </c>
      <c r="BB15" s="156" t="str">
        <f t="shared" si="21"/>
        <v>1601044409</v>
      </c>
      <c r="BC15" s="156">
        <f>SUMIF('All 390D Disbursements'!$F:$F,BB15,'All 390D Disbursements'!$G:$G)</f>
        <v>0</v>
      </c>
      <c r="BD15" s="156" t="str">
        <f t="shared" si="22"/>
        <v>1601044440</v>
      </c>
      <c r="BE15" s="156">
        <f>SUMIF('All 390D Disbursements'!$F:$F,BD15,'All 390D Disbursements'!$G:$G)</f>
        <v>0</v>
      </c>
      <c r="BF15" s="156" t="str">
        <f t="shared" si="23"/>
        <v>1601044470</v>
      </c>
      <c r="BG15" s="156">
        <f>SUMIF('All 390D Disbursements'!$F:$F,BF15,'All 390D Disbursements'!$G:$G)</f>
        <v>0</v>
      </c>
      <c r="BH15" s="156" t="str">
        <f t="shared" si="24"/>
        <v>1601044501</v>
      </c>
      <c r="BI15" s="156">
        <f>SUMIF('All 390D Disbursements'!$F:$F,BH15,'All 390D Disbursements'!$G:$G)</f>
        <v>0</v>
      </c>
      <c r="BJ15" s="156" t="str">
        <f t="shared" si="25"/>
        <v>1601044531</v>
      </c>
      <c r="BK15" s="156">
        <f>SUMIF('All 390D Disbursements'!$F:$F,BJ15,'All 390D Disbursements'!$G:$G)</f>
        <v>0</v>
      </c>
      <c r="BL15" s="156">
        <f t="shared" si="29"/>
        <v>393663</v>
      </c>
      <c r="BM15" s="156">
        <f t="shared" si="26"/>
        <v>0</v>
      </c>
      <c r="BN15" s="157">
        <f t="shared" si="30"/>
        <v>0</v>
      </c>
    </row>
    <row r="16" spans="1:67" s="153" customFormat="1" x14ac:dyDescent="0.3">
      <c r="A16" s="158" t="s">
        <v>18</v>
      </c>
      <c r="B16" s="159" t="s">
        <v>95</v>
      </c>
      <c r="C16" s="158" t="s">
        <v>96</v>
      </c>
      <c r="D16" s="160">
        <f>VLOOKUP(B16,'19-20 Allocation'!A:C,3,FALSE)</f>
        <v>114512</v>
      </c>
      <c r="E16" s="160">
        <v>0</v>
      </c>
      <c r="F16" s="160">
        <f t="shared" si="27"/>
        <v>114512</v>
      </c>
      <c r="G16" s="160">
        <f>-SUMIF('All 390D Disbursements'!A:A,Recon!A:A,'All 390D Disbursements'!G:G)</f>
        <v>-114512</v>
      </c>
      <c r="H16" s="160" t="str">
        <f t="shared" si="28"/>
        <v>1801043709</v>
      </c>
      <c r="I16" s="160">
        <f>SUMIF('All 390D Disbursements'!$F:$F,H16,'All 390D Disbursements'!$G:$G)</f>
        <v>302</v>
      </c>
      <c r="J16" s="160" t="str">
        <f t="shared" si="28"/>
        <v>1801043739</v>
      </c>
      <c r="K16" s="160">
        <f>SUMIF('All 390D Disbursements'!$F:$F,J16,'All 390D Disbursements'!$G:$G)</f>
        <v>9908</v>
      </c>
      <c r="L16" s="160" t="str">
        <f t="shared" si="0"/>
        <v>1801043770</v>
      </c>
      <c r="M16" s="160">
        <f>SUMIF('All 390D Disbursements'!$F:$F,L16,'All 390D Disbursements'!$G:$G)</f>
        <v>9907</v>
      </c>
      <c r="N16" s="160" t="str">
        <f t="shared" si="1"/>
        <v>1801043800</v>
      </c>
      <c r="O16" s="160">
        <f>SUMIF('All 390D Disbursements'!$F:$F,N16,'All 390D Disbursements'!$G:$G)</f>
        <v>9908</v>
      </c>
      <c r="P16" s="160" t="str">
        <f t="shared" si="2"/>
        <v>1801043831</v>
      </c>
      <c r="Q16" s="160">
        <f>SUMIF('All 390D Disbursements'!$F:$F,P16,'All 390D Disbursements'!$G:$G)</f>
        <v>9907</v>
      </c>
      <c r="R16" s="160" t="str">
        <f t="shared" si="3"/>
        <v>1801043862</v>
      </c>
      <c r="S16" s="160">
        <f>SUMIF('All 390D Disbursements'!$F:$F,R16,'All 390D Disbursements'!$G:$G)</f>
        <v>9908</v>
      </c>
      <c r="T16" s="160" t="str">
        <f t="shared" si="4"/>
        <v>1801043891</v>
      </c>
      <c r="U16" s="160">
        <f>SUMIF('All 390D Disbursements'!$F:$F,T16,'All 390D Disbursements'!$G:$G)</f>
        <v>9900</v>
      </c>
      <c r="V16" s="160" t="str">
        <f t="shared" si="5"/>
        <v>1801043922</v>
      </c>
      <c r="W16" s="160">
        <f>SUMIF('All 390D Disbursements'!$F:$F,V16,'All 390D Disbursements'!$G:$G)</f>
        <v>9907</v>
      </c>
      <c r="X16" s="160" t="str">
        <f t="shared" si="6"/>
        <v>1801043952</v>
      </c>
      <c r="Y16" s="160">
        <f>SUMIF('All 390D Disbursements'!$F:$F,X16,'All 390D Disbursements'!$G:$G)</f>
        <v>6437</v>
      </c>
      <c r="Z16" s="160" t="str">
        <f t="shared" si="7"/>
        <v>1801043983</v>
      </c>
      <c r="AA16" s="160">
        <f>SUMIF('All 390D Disbursements'!$F:$F,Z16,'All 390D Disbursements'!$G:$G)</f>
        <v>6839</v>
      </c>
      <c r="AB16" s="160" t="str">
        <f t="shared" si="8"/>
        <v>1801044013</v>
      </c>
      <c r="AC16" s="160">
        <f>SUMIF('All 390D Disbursements'!$F:$F,AB16,'All 390D Disbursements'!$G:$G)</f>
        <v>0</v>
      </c>
      <c r="AD16" s="160" t="str">
        <f t="shared" si="9"/>
        <v>1801044044</v>
      </c>
      <c r="AE16" s="160">
        <f>SUMIF('All 390D Disbursements'!$F:$F,AD16,'All 390D Disbursements'!$G:$G)</f>
        <v>6839</v>
      </c>
      <c r="AF16" s="160" t="str">
        <f t="shared" si="10"/>
        <v>1801044075</v>
      </c>
      <c r="AG16" s="160">
        <f>SUMIF('All 390D Disbursements'!$F:$F,AF16,'All 390D Disbursements'!$G:$G)</f>
        <v>16783</v>
      </c>
      <c r="AH16" s="160" t="str">
        <f t="shared" si="11"/>
        <v>1801044105</v>
      </c>
      <c r="AI16" s="160">
        <f>SUMIF('All 390D Disbursements'!$F:$F,AH16,'All 390D Disbursements'!$G:$G)</f>
        <v>7967</v>
      </c>
      <c r="AJ16" s="160" t="str">
        <f t="shared" si="12"/>
        <v>1801044136</v>
      </c>
      <c r="AK16" s="160">
        <f>SUMIF('All 390D Disbursements'!$F:$F,AJ16,'All 390D Disbursements'!$G:$G)</f>
        <v>0</v>
      </c>
      <c r="AL16" s="160" t="str">
        <f t="shared" si="13"/>
        <v>1801044166</v>
      </c>
      <c r="AM16" s="160">
        <f>SUMIF('All 390D Disbursements'!$F:$F,AL16,'All 390D Disbursements'!$G:$G)</f>
        <v>0</v>
      </c>
      <c r="AN16" s="160" t="str">
        <f t="shared" si="14"/>
        <v>1801044197</v>
      </c>
      <c r="AO16" s="160">
        <f>SUMIF('All 390D Disbursements'!$F:$F,AN16,'All 390D Disbursements'!$G:$G)</f>
        <v>0</v>
      </c>
      <c r="AP16" s="160" t="str">
        <f t="shared" si="15"/>
        <v>1801044228</v>
      </c>
      <c r="AQ16" s="160">
        <f>SUMIF('All 390D Disbursements'!$F:$F,AP16,'All 390D Disbursements'!$G:$G)</f>
        <v>0</v>
      </c>
      <c r="AR16" s="160" t="str">
        <f t="shared" si="16"/>
        <v>1801044256</v>
      </c>
      <c r="AS16" s="160">
        <f>SUMIF('All 390D Disbursements'!$F:$F,AR16,'All 390D Disbursements'!$G:$G)</f>
        <v>0</v>
      </c>
      <c r="AT16" s="160" t="str">
        <f t="shared" si="17"/>
        <v>1801044287</v>
      </c>
      <c r="AU16" s="160">
        <f>SUMIF('All 390D Disbursements'!$F:$F,AT16,'All 390D Disbursements'!$G:$G)</f>
        <v>0</v>
      </c>
      <c r="AV16" s="160" t="str">
        <f t="shared" si="18"/>
        <v>1801044317</v>
      </c>
      <c r="AW16" s="160">
        <f>SUMIF('All 390D Disbursements'!$F:$F,AV16,'All 390D Disbursements'!$G:$G)</f>
        <v>0</v>
      </c>
      <c r="AX16" s="160" t="str">
        <f t="shared" si="19"/>
        <v>1801044348</v>
      </c>
      <c r="AY16" s="160">
        <f>SUMIF('All 390D Disbursements'!$F:$F,AX16,'All 390D Disbursements'!$G:$G)</f>
        <v>0</v>
      </c>
      <c r="AZ16" s="160" t="str">
        <f t="shared" si="20"/>
        <v>1801044378</v>
      </c>
      <c r="BA16" s="160">
        <f>SUMIF('All 390D Disbursements'!$F:$F,AZ16,'All 390D Disbursements'!$G:$G)</f>
        <v>0</v>
      </c>
      <c r="BB16" s="160" t="str">
        <f t="shared" si="21"/>
        <v>1801044409</v>
      </c>
      <c r="BC16" s="160">
        <f>SUMIF('All 390D Disbursements'!$F:$F,BB16,'All 390D Disbursements'!$G:$G)</f>
        <v>0</v>
      </c>
      <c r="BD16" s="160" t="str">
        <f t="shared" si="22"/>
        <v>1801044440</v>
      </c>
      <c r="BE16" s="160">
        <f>SUMIF('All 390D Disbursements'!$F:$F,BD16,'All 390D Disbursements'!$G:$G)</f>
        <v>0</v>
      </c>
      <c r="BF16" s="160" t="str">
        <f t="shared" si="23"/>
        <v>1801044470</v>
      </c>
      <c r="BG16" s="160">
        <f>SUMIF('All 390D Disbursements'!$F:$F,BF16,'All 390D Disbursements'!$G:$G)</f>
        <v>0</v>
      </c>
      <c r="BH16" s="160" t="str">
        <f t="shared" si="24"/>
        <v>1801044501</v>
      </c>
      <c r="BI16" s="160">
        <f>SUMIF('All 390D Disbursements'!$F:$F,BH16,'All 390D Disbursements'!$G:$G)</f>
        <v>0</v>
      </c>
      <c r="BJ16" s="160" t="str">
        <f t="shared" si="25"/>
        <v>1801044531</v>
      </c>
      <c r="BK16" s="160">
        <f>SUMIF('All 390D Disbursements'!$F:$F,BJ16,'All 390D Disbursements'!$G:$G)</f>
        <v>0</v>
      </c>
      <c r="BL16" s="160">
        <f t="shared" si="29"/>
        <v>114512</v>
      </c>
      <c r="BM16" s="160">
        <f t="shared" si="26"/>
        <v>0</v>
      </c>
      <c r="BN16" s="160">
        <f t="shared" si="30"/>
        <v>0</v>
      </c>
      <c r="BO16" s="149"/>
    </row>
    <row r="17" spans="1:67" x14ac:dyDescent="0.3">
      <c r="A17" s="154" t="s">
        <v>19</v>
      </c>
      <c r="B17" s="161" t="s">
        <v>1061</v>
      </c>
      <c r="C17" s="154" t="s">
        <v>94</v>
      </c>
      <c r="D17" s="156">
        <f>VLOOKUP(B17,'19-20 Allocation'!A:C,3,FALSE)</f>
        <v>26478</v>
      </c>
      <c r="E17" s="156">
        <v>0</v>
      </c>
      <c r="F17" s="156">
        <f t="shared" si="27"/>
        <v>26478</v>
      </c>
      <c r="G17" s="156">
        <f>-SUMIF('All 390D Disbursements'!A:A,Recon!A:A,'All 390D Disbursements'!G:G)</f>
        <v>-26478</v>
      </c>
      <c r="H17" s="156" t="str">
        <f t="shared" si="28"/>
        <v>1901043709</v>
      </c>
      <c r="I17" s="156">
        <f>SUMIF('All 390D Disbursements'!$F:$F,H17,'All 390D Disbursements'!$G:$G)</f>
        <v>0</v>
      </c>
      <c r="J17" s="156" t="str">
        <f t="shared" si="28"/>
        <v>1901043739</v>
      </c>
      <c r="K17" s="156">
        <f>SUMIF('All 390D Disbursements'!$F:$F,J17,'All 390D Disbursements'!$G:$G)</f>
        <v>0</v>
      </c>
      <c r="L17" s="156" t="str">
        <f t="shared" si="0"/>
        <v>1901043770</v>
      </c>
      <c r="M17" s="156">
        <f>SUMIF('All 390D Disbursements'!$F:$F,L17,'All 390D Disbursements'!$G:$G)</f>
        <v>0</v>
      </c>
      <c r="N17" s="156" t="str">
        <f t="shared" si="1"/>
        <v>1901043800</v>
      </c>
      <c r="O17" s="156">
        <f>SUMIF('All 390D Disbursements'!$F:$F,N17,'All 390D Disbursements'!$G:$G)</f>
        <v>0</v>
      </c>
      <c r="P17" s="156" t="str">
        <f t="shared" si="2"/>
        <v>1901043831</v>
      </c>
      <c r="Q17" s="156">
        <f>SUMIF('All 390D Disbursements'!$F:$F,P17,'All 390D Disbursements'!$G:$G)</f>
        <v>0</v>
      </c>
      <c r="R17" s="156" t="str">
        <f t="shared" si="3"/>
        <v>1901043862</v>
      </c>
      <c r="S17" s="156">
        <f>SUMIF('All 390D Disbursements'!$F:$F,R17,'All 390D Disbursements'!$G:$G)</f>
        <v>0</v>
      </c>
      <c r="T17" s="156" t="str">
        <f t="shared" si="4"/>
        <v>1901043891</v>
      </c>
      <c r="U17" s="156">
        <f>SUMIF('All 390D Disbursements'!$F:$F,T17,'All 390D Disbursements'!$G:$G)</f>
        <v>0</v>
      </c>
      <c r="V17" s="156" t="str">
        <f t="shared" si="5"/>
        <v>1901043922</v>
      </c>
      <c r="W17" s="156">
        <f>SUMIF('All 390D Disbursements'!$F:$F,V17,'All 390D Disbursements'!$G:$G)</f>
        <v>8816.630000000001</v>
      </c>
      <c r="X17" s="156" t="str">
        <f t="shared" si="6"/>
        <v>1901043952</v>
      </c>
      <c r="Y17" s="156">
        <f>SUMIF('All 390D Disbursements'!$F:$F,X17,'All 390D Disbursements'!$G:$G)</f>
        <v>17661.370000000003</v>
      </c>
      <c r="Z17" s="156" t="str">
        <f t="shared" si="7"/>
        <v>1901043983</v>
      </c>
      <c r="AA17" s="156">
        <f>SUMIF('All 390D Disbursements'!$F:$F,Z17,'All 390D Disbursements'!$G:$G)</f>
        <v>0</v>
      </c>
      <c r="AB17" s="156" t="str">
        <f t="shared" si="8"/>
        <v>1901044013</v>
      </c>
      <c r="AC17" s="156">
        <f>SUMIF('All 390D Disbursements'!$F:$F,AB17,'All 390D Disbursements'!$G:$G)</f>
        <v>0</v>
      </c>
      <c r="AD17" s="156" t="str">
        <f t="shared" si="9"/>
        <v>1901044044</v>
      </c>
      <c r="AE17" s="156">
        <f>SUMIF('All 390D Disbursements'!$F:$F,AD17,'All 390D Disbursements'!$G:$G)</f>
        <v>0</v>
      </c>
      <c r="AF17" s="156" t="str">
        <f t="shared" si="10"/>
        <v>1901044075</v>
      </c>
      <c r="AG17" s="156">
        <f>SUMIF('All 390D Disbursements'!$F:$F,AF17,'All 390D Disbursements'!$G:$G)</f>
        <v>0</v>
      </c>
      <c r="AH17" s="156" t="str">
        <f t="shared" si="11"/>
        <v>1901044105</v>
      </c>
      <c r="AI17" s="156">
        <f>SUMIF('All 390D Disbursements'!$F:$F,AH17,'All 390D Disbursements'!$G:$G)</f>
        <v>0</v>
      </c>
      <c r="AJ17" s="156" t="str">
        <f t="shared" si="12"/>
        <v>1901044136</v>
      </c>
      <c r="AK17" s="156">
        <f>SUMIF('All 390D Disbursements'!$F:$F,AJ17,'All 390D Disbursements'!$G:$G)</f>
        <v>0</v>
      </c>
      <c r="AL17" s="156" t="str">
        <f t="shared" si="13"/>
        <v>1901044166</v>
      </c>
      <c r="AM17" s="156">
        <f>SUMIF('All 390D Disbursements'!$F:$F,AL17,'All 390D Disbursements'!$G:$G)</f>
        <v>0</v>
      </c>
      <c r="AN17" s="156" t="str">
        <f t="shared" si="14"/>
        <v>1901044197</v>
      </c>
      <c r="AO17" s="156">
        <f>SUMIF('All 390D Disbursements'!$F:$F,AN17,'All 390D Disbursements'!$G:$G)</f>
        <v>0</v>
      </c>
      <c r="AP17" s="156" t="str">
        <f t="shared" si="15"/>
        <v>1901044228</v>
      </c>
      <c r="AQ17" s="156">
        <f>SUMIF('All 390D Disbursements'!$F:$F,AP17,'All 390D Disbursements'!$G:$G)</f>
        <v>0</v>
      </c>
      <c r="AR17" s="156" t="str">
        <f t="shared" si="16"/>
        <v>1901044256</v>
      </c>
      <c r="AS17" s="156">
        <f>SUMIF('All 390D Disbursements'!$F:$F,AR17,'All 390D Disbursements'!$G:$G)</f>
        <v>0</v>
      </c>
      <c r="AT17" s="156" t="str">
        <f t="shared" si="17"/>
        <v>1901044287</v>
      </c>
      <c r="AU17" s="156">
        <f>SUMIF('All 390D Disbursements'!$F:$F,AT17,'All 390D Disbursements'!$G:$G)</f>
        <v>0</v>
      </c>
      <c r="AV17" s="156" t="str">
        <f t="shared" si="18"/>
        <v>1901044317</v>
      </c>
      <c r="AW17" s="156">
        <f>SUMIF('All 390D Disbursements'!$F:$F,AV17,'All 390D Disbursements'!$G:$G)</f>
        <v>0</v>
      </c>
      <c r="AX17" s="156" t="str">
        <f t="shared" si="19"/>
        <v>1901044348</v>
      </c>
      <c r="AY17" s="156">
        <f>SUMIF('All 390D Disbursements'!$F:$F,AX17,'All 390D Disbursements'!$G:$G)</f>
        <v>0</v>
      </c>
      <c r="AZ17" s="156" t="str">
        <f t="shared" si="20"/>
        <v>1901044378</v>
      </c>
      <c r="BA17" s="156">
        <f>SUMIF('All 390D Disbursements'!$F:$F,AZ17,'All 390D Disbursements'!$G:$G)</f>
        <v>0</v>
      </c>
      <c r="BB17" s="156" t="str">
        <f t="shared" si="21"/>
        <v>1901044409</v>
      </c>
      <c r="BC17" s="156">
        <f>SUMIF('All 390D Disbursements'!$F:$F,BB17,'All 390D Disbursements'!$G:$G)</f>
        <v>0</v>
      </c>
      <c r="BD17" s="156" t="str">
        <f t="shared" si="22"/>
        <v>1901044440</v>
      </c>
      <c r="BE17" s="156">
        <f>SUMIF('All 390D Disbursements'!$F:$F,BD17,'All 390D Disbursements'!$G:$G)</f>
        <v>0</v>
      </c>
      <c r="BF17" s="156" t="str">
        <f t="shared" si="23"/>
        <v>1901044470</v>
      </c>
      <c r="BG17" s="156">
        <f>SUMIF('All 390D Disbursements'!$F:$F,BF17,'All 390D Disbursements'!$G:$G)</f>
        <v>0</v>
      </c>
      <c r="BH17" s="156" t="str">
        <f t="shared" si="24"/>
        <v>1901044501</v>
      </c>
      <c r="BI17" s="156">
        <f>SUMIF('All 390D Disbursements'!$F:$F,BH17,'All 390D Disbursements'!$G:$G)</f>
        <v>0</v>
      </c>
      <c r="BJ17" s="156" t="str">
        <f t="shared" si="25"/>
        <v>1901044531</v>
      </c>
      <c r="BK17" s="156">
        <f>SUMIF('All 390D Disbursements'!$F:$F,BJ17,'All 390D Disbursements'!$G:$G)</f>
        <v>0</v>
      </c>
      <c r="BL17" s="156">
        <f t="shared" si="29"/>
        <v>26478.000000000004</v>
      </c>
      <c r="BM17" s="156">
        <f t="shared" si="26"/>
        <v>0</v>
      </c>
      <c r="BN17" s="157">
        <f t="shared" si="30"/>
        <v>0</v>
      </c>
    </row>
    <row r="18" spans="1:67" s="153" customFormat="1" x14ac:dyDescent="0.3">
      <c r="A18" s="162" t="s">
        <v>591</v>
      </c>
      <c r="B18" s="163" t="s">
        <v>1065</v>
      </c>
      <c r="C18" s="158" t="s">
        <v>3255</v>
      </c>
      <c r="D18" s="160">
        <f>VLOOKUP(B18,'19-20 Allocation'!A:C,3,FALSE)</f>
        <v>18276</v>
      </c>
      <c r="E18" s="160">
        <v>0</v>
      </c>
      <c r="F18" s="160">
        <f t="shared" si="27"/>
        <v>18276</v>
      </c>
      <c r="G18" s="160">
        <f>-SUMIF('All 390D Disbursements'!A:A,Recon!A:A,'All 390D Disbursements'!G:G)</f>
        <v>-18276</v>
      </c>
      <c r="H18" s="160" t="str">
        <f t="shared" si="28"/>
        <v>1920543709</v>
      </c>
      <c r="I18" s="160">
        <f>SUMIF('All 390D Disbursements'!$F:$F,H18,'All 390D Disbursements'!$G:$G)</f>
        <v>0</v>
      </c>
      <c r="J18" s="160" t="str">
        <f t="shared" si="28"/>
        <v>1920543739</v>
      </c>
      <c r="K18" s="160">
        <f>SUMIF('All 390D Disbursements'!$F:$F,J18,'All 390D Disbursements'!$G:$G)</f>
        <v>0</v>
      </c>
      <c r="L18" s="160" t="str">
        <f t="shared" si="0"/>
        <v>1920543770</v>
      </c>
      <c r="M18" s="160">
        <f>SUMIF('All 390D Disbursements'!$F:$F,L18,'All 390D Disbursements'!$G:$G)</f>
        <v>0</v>
      </c>
      <c r="N18" s="160" t="str">
        <f t="shared" si="1"/>
        <v>1920543800</v>
      </c>
      <c r="O18" s="160">
        <f>SUMIF('All 390D Disbursements'!$F:$F,N18,'All 390D Disbursements'!$G:$G)</f>
        <v>0</v>
      </c>
      <c r="P18" s="160" t="str">
        <f t="shared" si="2"/>
        <v>1920543831</v>
      </c>
      <c r="Q18" s="160">
        <f>SUMIF('All 390D Disbursements'!$F:$F,P18,'All 390D Disbursements'!$G:$G)</f>
        <v>0</v>
      </c>
      <c r="R18" s="160" t="str">
        <f t="shared" si="3"/>
        <v>1920543862</v>
      </c>
      <c r="S18" s="160">
        <f>SUMIF('All 390D Disbursements'!$F:$F,R18,'All 390D Disbursements'!$G:$G)</f>
        <v>0</v>
      </c>
      <c r="T18" s="160" t="str">
        <f t="shared" si="4"/>
        <v>1920543891</v>
      </c>
      <c r="U18" s="160">
        <f>SUMIF('All 390D Disbursements'!$F:$F,T18,'All 390D Disbursements'!$G:$G)</f>
        <v>0</v>
      </c>
      <c r="V18" s="160" t="str">
        <f t="shared" si="5"/>
        <v>1920543922</v>
      </c>
      <c r="W18" s="160">
        <f>SUMIF('All 390D Disbursements'!$F:$F,V18,'All 390D Disbursements'!$G:$G)</f>
        <v>0</v>
      </c>
      <c r="X18" s="160" t="str">
        <f t="shared" si="6"/>
        <v>1920543952</v>
      </c>
      <c r="Y18" s="160">
        <f>SUMIF('All 390D Disbursements'!$F:$F,X18,'All 390D Disbursements'!$G:$G)</f>
        <v>0</v>
      </c>
      <c r="Z18" s="160" t="str">
        <f t="shared" si="7"/>
        <v>1920543983</v>
      </c>
      <c r="AA18" s="160">
        <f>SUMIF('All 390D Disbursements'!$F:$F,Z18,'All 390D Disbursements'!$G:$G)</f>
        <v>18276</v>
      </c>
      <c r="AB18" s="160" t="str">
        <f t="shared" si="8"/>
        <v>1920544013</v>
      </c>
      <c r="AC18" s="160">
        <f>SUMIF('All 390D Disbursements'!$F:$F,AB18,'All 390D Disbursements'!$G:$G)</f>
        <v>0</v>
      </c>
      <c r="AD18" s="160" t="str">
        <f t="shared" si="9"/>
        <v>1920544044</v>
      </c>
      <c r="AE18" s="160">
        <f>SUMIF('All 390D Disbursements'!$F:$F,AD18,'All 390D Disbursements'!$G:$G)</f>
        <v>0</v>
      </c>
      <c r="AF18" s="160" t="str">
        <f t="shared" si="10"/>
        <v>1920544075</v>
      </c>
      <c r="AG18" s="160">
        <f>SUMIF('All 390D Disbursements'!$F:$F,AF18,'All 390D Disbursements'!$G:$G)</f>
        <v>0</v>
      </c>
      <c r="AH18" s="160" t="str">
        <f t="shared" si="11"/>
        <v>1920544105</v>
      </c>
      <c r="AI18" s="160">
        <f>SUMIF('All 390D Disbursements'!$F:$F,AH18,'All 390D Disbursements'!$G:$G)</f>
        <v>0</v>
      </c>
      <c r="AJ18" s="160" t="str">
        <f t="shared" si="12"/>
        <v>1920544136</v>
      </c>
      <c r="AK18" s="160">
        <f>SUMIF('All 390D Disbursements'!$F:$F,AJ18,'All 390D Disbursements'!$G:$G)</f>
        <v>0</v>
      </c>
      <c r="AL18" s="160" t="str">
        <f t="shared" si="13"/>
        <v>1920544166</v>
      </c>
      <c r="AM18" s="160">
        <f>SUMIF('All 390D Disbursements'!$F:$F,AL18,'All 390D Disbursements'!$G:$G)</f>
        <v>0</v>
      </c>
      <c r="AN18" s="160" t="str">
        <f t="shared" si="14"/>
        <v>1920544197</v>
      </c>
      <c r="AO18" s="160">
        <f>SUMIF('All 390D Disbursements'!$F:$F,AN18,'All 390D Disbursements'!$G:$G)</f>
        <v>0</v>
      </c>
      <c r="AP18" s="160" t="str">
        <f t="shared" si="15"/>
        <v>1920544228</v>
      </c>
      <c r="AQ18" s="160">
        <f>SUMIF('All 390D Disbursements'!$F:$F,AP18,'All 390D Disbursements'!$G:$G)</f>
        <v>0</v>
      </c>
      <c r="AR18" s="160" t="str">
        <f t="shared" si="16"/>
        <v>1920544256</v>
      </c>
      <c r="AS18" s="160">
        <f>SUMIF('All 390D Disbursements'!$F:$F,AR18,'All 390D Disbursements'!$G:$G)</f>
        <v>0</v>
      </c>
      <c r="AT18" s="160" t="str">
        <f t="shared" si="17"/>
        <v>1920544287</v>
      </c>
      <c r="AU18" s="160">
        <f>SUMIF('All 390D Disbursements'!$F:$F,AT18,'All 390D Disbursements'!$G:$G)</f>
        <v>0</v>
      </c>
      <c r="AV18" s="160" t="str">
        <f t="shared" si="18"/>
        <v>1920544317</v>
      </c>
      <c r="AW18" s="160">
        <f>SUMIF('All 390D Disbursements'!$F:$F,AV18,'All 390D Disbursements'!$G:$G)</f>
        <v>0</v>
      </c>
      <c r="AX18" s="160" t="str">
        <f t="shared" si="19"/>
        <v>1920544348</v>
      </c>
      <c r="AY18" s="160">
        <f>SUMIF('All 390D Disbursements'!$F:$F,AX18,'All 390D Disbursements'!$G:$G)</f>
        <v>0</v>
      </c>
      <c r="AZ18" s="160" t="str">
        <f t="shared" si="20"/>
        <v>1920544378</v>
      </c>
      <c r="BA18" s="160">
        <f>SUMIF('All 390D Disbursements'!$F:$F,AZ18,'All 390D Disbursements'!$G:$G)</f>
        <v>0</v>
      </c>
      <c r="BB18" s="160" t="str">
        <f t="shared" si="21"/>
        <v>1920544409</v>
      </c>
      <c r="BC18" s="160">
        <f>SUMIF('All 390D Disbursements'!$F:$F,BB18,'All 390D Disbursements'!$G:$G)</f>
        <v>0</v>
      </c>
      <c r="BD18" s="160" t="str">
        <f t="shared" si="22"/>
        <v>1920544440</v>
      </c>
      <c r="BE18" s="160">
        <f>SUMIF('All 390D Disbursements'!$F:$F,BD18,'All 390D Disbursements'!$G:$G)</f>
        <v>0</v>
      </c>
      <c r="BF18" s="160" t="str">
        <f t="shared" si="23"/>
        <v>1920544470</v>
      </c>
      <c r="BG18" s="160">
        <f>SUMIF('All 390D Disbursements'!$F:$F,BF18,'All 390D Disbursements'!$G:$G)</f>
        <v>0</v>
      </c>
      <c r="BH18" s="160" t="str">
        <f t="shared" si="24"/>
        <v>1920544501</v>
      </c>
      <c r="BI18" s="160">
        <f>SUMIF('All 390D Disbursements'!$F:$F,BH18,'All 390D Disbursements'!$G:$G)</f>
        <v>0</v>
      </c>
      <c r="BJ18" s="160" t="str">
        <f t="shared" si="25"/>
        <v>1920544531</v>
      </c>
      <c r="BK18" s="160">
        <f>SUMIF('All 390D Disbursements'!$F:$F,BJ18,'All 390D Disbursements'!$G:$G)</f>
        <v>0</v>
      </c>
      <c r="BL18" s="160">
        <f t="shared" si="29"/>
        <v>18276</v>
      </c>
      <c r="BM18" s="160">
        <f t="shared" si="26"/>
        <v>0</v>
      </c>
      <c r="BN18" s="160">
        <f t="shared" si="30"/>
        <v>0</v>
      </c>
      <c r="BO18" s="149"/>
    </row>
    <row r="19" spans="1:67" x14ac:dyDescent="0.3">
      <c r="A19" s="154" t="s">
        <v>27</v>
      </c>
      <c r="B19" s="155" t="s">
        <v>97</v>
      </c>
      <c r="C19" s="154" t="s">
        <v>98</v>
      </c>
      <c r="D19" s="156">
        <f>VLOOKUP(B19,'19-20 Allocation'!A:C,3,FALSE)</f>
        <v>86444</v>
      </c>
      <c r="E19" s="156">
        <v>0</v>
      </c>
      <c r="F19" s="156">
        <f t="shared" si="27"/>
        <v>86444</v>
      </c>
      <c r="G19" s="156">
        <f>-SUMIF('All 390D Disbursements'!A:A,Recon!A:A,'All 390D Disbursements'!G:G)</f>
        <v>-86444</v>
      </c>
      <c r="H19" s="156" t="str">
        <f t="shared" si="28"/>
        <v>2102043709</v>
      </c>
      <c r="I19" s="156">
        <f>SUMIF('All 390D Disbursements'!$F:$F,H19,'All 390D Disbursements'!$G:$G)</f>
        <v>0</v>
      </c>
      <c r="J19" s="156" t="str">
        <f t="shared" si="28"/>
        <v>2102043739</v>
      </c>
      <c r="K19" s="156">
        <f>SUMIF('All 390D Disbursements'!$F:$F,J19,'All 390D Disbursements'!$G:$G)</f>
        <v>0</v>
      </c>
      <c r="L19" s="156" t="str">
        <f t="shared" si="0"/>
        <v>2102043770</v>
      </c>
      <c r="M19" s="156">
        <f>SUMIF('All 390D Disbursements'!$F:$F,L19,'All 390D Disbursements'!$G:$G)</f>
        <v>0</v>
      </c>
      <c r="N19" s="156" t="str">
        <f t="shared" si="1"/>
        <v>2102043800</v>
      </c>
      <c r="O19" s="156">
        <f>SUMIF('All 390D Disbursements'!$F:$F,N19,'All 390D Disbursements'!$G:$G)</f>
        <v>0</v>
      </c>
      <c r="P19" s="156" t="str">
        <f t="shared" si="2"/>
        <v>2102043831</v>
      </c>
      <c r="Q19" s="156">
        <f>SUMIF('All 390D Disbursements'!$F:$F,P19,'All 390D Disbursements'!$G:$G)</f>
        <v>0</v>
      </c>
      <c r="R19" s="156" t="str">
        <f t="shared" si="3"/>
        <v>2102043862</v>
      </c>
      <c r="S19" s="156">
        <f>SUMIF('All 390D Disbursements'!$F:$F,R19,'All 390D Disbursements'!$G:$G)</f>
        <v>0</v>
      </c>
      <c r="T19" s="156" t="str">
        <f t="shared" si="4"/>
        <v>2102043891</v>
      </c>
      <c r="U19" s="156">
        <f>SUMIF('All 390D Disbursements'!$F:$F,T19,'All 390D Disbursements'!$G:$G)</f>
        <v>0</v>
      </c>
      <c r="V19" s="156" t="str">
        <f t="shared" si="5"/>
        <v>2102043922</v>
      </c>
      <c r="W19" s="156">
        <f>SUMIF('All 390D Disbursements'!$F:$F,V19,'All 390D Disbursements'!$G:$G)</f>
        <v>39680.660000000003</v>
      </c>
      <c r="X19" s="156" t="str">
        <f t="shared" si="6"/>
        <v>2102043952</v>
      </c>
      <c r="Y19" s="156">
        <f>SUMIF('All 390D Disbursements'!$F:$F,X19,'All 390D Disbursements'!$G:$G)</f>
        <v>7459.29</v>
      </c>
      <c r="Z19" s="156" t="str">
        <f t="shared" si="7"/>
        <v>2102043983</v>
      </c>
      <c r="AA19" s="156">
        <f>SUMIF('All 390D Disbursements'!$F:$F,Z19,'All 390D Disbursements'!$G:$G)</f>
        <v>7256.25</v>
      </c>
      <c r="AB19" s="156" t="str">
        <f t="shared" si="8"/>
        <v>2102044013</v>
      </c>
      <c r="AC19" s="156">
        <f>SUMIF('All 390D Disbursements'!$F:$F,AB19,'All 390D Disbursements'!$G:$G)</f>
        <v>0</v>
      </c>
      <c r="AD19" s="156" t="str">
        <f t="shared" si="9"/>
        <v>2102044044</v>
      </c>
      <c r="AE19" s="156">
        <f>SUMIF('All 390D Disbursements'!$F:$F,AD19,'All 390D Disbursements'!$G:$G)</f>
        <v>0</v>
      </c>
      <c r="AF19" s="156" t="str">
        <f t="shared" si="10"/>
        <v>2102044075</v>
      </c>
      <c r="AG19" s="156">
        <f>SUMIF('All 390D Disbursements'!$F:$F,AF19,'All 390D Disbursements'!$G:$G)</f>
        <v>0</v>
      </c>
      <c r="AH19" s="156" t="str">
        <f t="shared" si="11"/>
        <v>2102044105</v>
      </c>
      <c r="AI19" s="156">
        <f>SUMIF('All 390D Disbursements'!$F:$F,AH19,'All 390D Disbursements'!$G:$G)</f>
        <v>0</v>
      </c>
      <c r="AJ19" s="156" t="str">
        <f t="shared" si="12"/>
        <v>2102044136</v>
      </c>
      <c r="AK19" s="156">
        <f>SUMIF('All 390D Disbursements'!$F:$F,AJ19,'All 390D Disbursements'!$G:$G)</f>
        <v>0</v>
      </c>
      <c r="AL19" s="156" t="str">
        <f t="shared" si="13"/>
        <v>2102044166</v>
      </c>
      <c r="AM19" s="156">
        <f>SUMIF('All 390D Disbursements'!$F:$F,AL19,'All 390D Disbursements'!$G:$G)</f>
        <v>0</v>
      </c>
      <c r="AN19" s="156" t="str">
        <f t="shared" si="14"/>
        <v>2102044197</v>
      </c>
      <c r="AO19" s="156">
        <f>SUMIF('All 390D Disbursements'!$F:$F,AN19,'All 390D Disbursements'!$G:$G)</f>
        <v>0</v>
      </c>
      <c r="AP19" s="156" t="str">
        <f t="shared" si="15"/>
        <v>2102044228</v>
      </c>
      <c r="AQ19" s="156">
        <f>SUMIF('All 390D Disbursements'!$F:$F,AP19,'All 390D Disbursements'!$G:$G)</f>
        <v>0</v>
      </c>
      <c r="AR19" s="156" t="str">
        <f t="shared" si="16"/>
        <v>2102044256</v>
      </c>
      <c r="AS19" s="156">
        <f>SUMIF('All 390D Disbursements'!$F:$F,AR19,'All 390D Disbursements'!$G:$G)</f>
        <v>32047.8</v>
      </c>
      <c r="AT19" s="156" t="str">
        <f t="shared" si="17"/>
        <v>2102044287</v>
      </c>
      <c r="AU19" s="156">
        <f>SUMIF('All 390D Disbursements'!$F:$F,AT19,'All 390D Disbursements'!$G:$G)</f>
        <v>0</v>
      </c>
      <c r="AV19" s="156" t="str">
        <f t="shared" si="18"/>
        <v>2102044317</v>
      </c>
      <c r="AW19" s="156">
        <f>SUMIF('All 390D Disbursements'!$F:$F,AV19,'All 390D Disbursements'!$G:$G)</f>
        <v>0</v>
      </c>
      <c r="AX19" s="156" t="str">
        <f t="shared" si="19"/>
        <v>2102044348</v>
      </c>
      <c r="AY19" s="156">
        <f>SUMIF('All 390D Disbursements'!$F:$F,AX19,'All 390D Disbursements'!$G:$G)</f>
        <v>0</v>
      </c>
      <c r="AZ19" s="156" t="str">
        <f t="shared" si="20"/>
        <v>2102044378</v>
      </c>
      <c r="BA19" s="156">
        <f>SUMIF('All 390D Disbursements'!$F:$F,AZ19,'All 390D Disbursements'!$G:$G)</f>
        <v>0</v>
      </c>
      <c r="BB19" s="156" t="str">
        <f t="shared" si="21"/>
        <v>2102044409</v>
      </c>
      <c r="BC19" s="156">
        <f>SUMIF('All 390D Disbursements'!$F:$F,BB19,'All 390D Disbursements'!$G:$G)</f>
        <v>0</v>
      </c>
      <c r="BD19" s="156" t="str">
        <f t="shared" si="22"/>
        <v>2102044440</v>
      </c>
      <c r="BE19" s="156">
        <f>SUMIF('All 390D Disbursements'!$F:$F,BD19,'All 390D Disbursements'!$G:$G)</f>
        <v>0</v>
      </c>
      <c r="BF19" s="156" t="str">
        <f t="shared" si="23"/>
        <v>2102044470</v>
      </c>
      <c r="BG19" s="156">
        <f>SUMIF('All 390D Disbursements'!$F:$F,BF19,'All 390D Disbursements'!$G:$G)</f>
        <v>0</v>
      </c>
      <c r="BH19" s="156" t="str">
        <f t="shared" si="24"/>
        <v>2102044501</v>
      </c>
      <c r="BI19" s="156">
        <f>SUMIF('All 390D Disbursements'!$F:$F,BH19,'All 390D Disbursements'!$G:$G)</f>
        <v>0</v>
      </c>
      <c r="BJ19" s="156" t="str">
        <f t="shared" si="25"/>
        <v>2102044531</v>
      </c>
      <c r="BK19" s="156">
        <f>SUMIF('All 390D Disbursements'!$F:$F,BJ19,'All 390D Disbursements'!$G:$G)</f>
        <v>0</v>
      </c>
      <c r="BL19" s="156">
        <f t="shared" si="29"/>
        <v>86444</v>
      </c>
      <c r="BM19" s="156">
        <f t="shared" si="26"/>
        <v>0</v>
      </c>
      <c r="BN19" s="157">
        <f t="shared" si="30"/>
        <v>0</v>
      </c>
    </row>
    <row r="20" spans="1:67" s="153" customFormat="1" x14ac:dyDescent="0.3">
      <c r="A20" s="158" t="s">
        <v>58</v>
      </c>
      <c r="B20" s="159" t="s">
        <v>99</v>
      </c>
      <c r="C20" s="158" t="s">
        <v>100</v>
      </c>
      <c r="D20" s="160">
        <f>VLOOKUP(B20,'19-20 Allocation'!A:C,3,FALSE)</f>
        <v>74427</v>
      </c>
      <c r="E20" s="160">
        <v>0</v>
      </c>
      <c r="F20" s="160">
        <f t="shared" si="27"/>
        <v>74427</v>
      </c>
      <c r="G20" s="160">
        <f>-SUMIF('All 390D Disbursements'!A:A,Recon!A:A,'All 390D Disbursements'!G:G)</f>
        <v>-74427</v>
      </c>
      <c r="H20" s="160" t="str">
        <f t="shared" si="28"/>
        <v>2103043709</v>
      </c>
      <c r="I20" s="160">
        <f>SUMIF('All 390D Disbursements'!$F:$F,H20,'All 390D Disbursements'!$G:$G)</f>
        <v>0</v>
      </c>
      <c r="J20" s="160" t="str">
        <f t="shared" si="28"/>
        <v>2103043739</v>
      </c>
      <c r="K20" s="160">
        <f>SUMIF('All 390D Disbursements'!$F:$F,J20,'All 390D Disbursements'!$G:$G)</f>
        <v>0</v>
      </c>
      <c r="L20" s="160" t="str">
        <f t="shared" si="0"/>
        <v>2103043770</v>
      </c>
      <c r="M20" s="160">
        <f>SUMIF('All 390D Disbursements'!$F:$F,L20,'All 390D Disbursements'!$G:$G)</f>
        <v>0</v>
      </c>
      <c r="N20" s="160" t="str">
        <f t="shared" si="1"/>
        <v>2103043800</v>
      </c>
      <c r="O20" s="160">
        <f>SUMIF('All 390D Disbursements'!$F:$F,N20,'All 390D Disbursements'!$G:$G)</f>
        <v>0</v>
      </c>
      <c r="P20" s="160" t="str">
        <f t="shared" si="2"/>
        <v>2103043831</v>
      </c>
      <c r="Q20" s="160">
        <f>SUMIF('All 390D Disbursements'!$F:$F,P20,'All 390D Disbursements'!$G:$G)</f>
        <v>0</v>
      </c>
      <c r="R20" s="160" t="str">
        <f t="shared" si="3"/>
        <v>2103043862</v>
      </c>
      <c r="S20" s="160">
        <f>SUMIF('All 390D Disbursements'!$F:$F,R20,'All 390D Disbursements'!$G:$G)</f>
        <v>0</v>
      </c>
      <c r="T20" s="160" t="str">
        <f t="shared" si="4"/>
        <v>2103043891</v>
      </c>
      <c r="U20" s="160">
        <f>SUMIF('All 390D Disbursements'!$F:$F,T20,'All 390D Disbursements'!$G:$G)</f>
        <v>0</v>
      </c>
      <c r="V20" s="160" t="str">
        <f t="shared" si="5"/>
        <v>2103043922</v>
      </c>
      <c r="W20" s="160">
        <f>SUMIF('All 390D Disbursements'!$F:$F,V20,'All 390D Disbursements'!$G:$G)</f>
        <v>0</v>
      </c>
      <c r="X20" s="160" t="str">
        <f t="shared" si="6"/>
        <v>2103043952</v>
      </c>
      <c r="Y20" s="160">
        <f>SUMIF('All 390D Disbursements'!$F:$F,X20,'All 390D Disbursements'!$G:$G)</f>
        <v>0</v>
      </c>
      <c r="Z20" s="160" t="str">
        <f t="shared" si="7"/>
        <v>2103043983</v>
      </c>
      <c r="AA20" s="160">
        <f>SUMIF('All 390D Disbursements'!$F:$F,Z20,'All 390D Disbursements'!$G:$G)</f>
        <v>0</v>
      </c>
      <c r="AB20" s="160" t="str">
        <f t="shared" si="8"/>
        <v>2103044013</v>
      </c>
      <c r="AC20" s="160">
        <f>SUMIF('All 390D Disbursements'!$F:$F,AB20,'All 390D Disbursements'!$G:$G)</f>
        <v>0</v>
      </c>
      <c r="AD20" s="160" t="str">
        <f t="shared" si="9"/>
        <v>2103044044</v>
      </c>
      <c r="AE20" s="160">
        <f>SUMIF('All 390D Disbursements'!$F:$F,AD20,'All 390D Disbursements'!$G:$G)</f>
        <v>0</v>
      </c>
      <c r="AF20" s="160" t="str">
        <f t="shared" si="10"/>
        <v>2103044075</v>
      </c>
      <c r="AG20" s="160">
        <f>SUMIF('All 390D Disbursements'!$F:$F,AF20,'All 390D Disbursements'!$G:$G)</f>
        <v>0</v>
      </c>
      <c r="AH20" s="160" t="str">
        <f t="shared" si="11"/>
        <v>2103044105</v>
      </c>
      <c r="AI20" s="160">
        <f>SUMIF('All 390D Disbursements'!$F:$F,AH20,'All 390D Disbursements'!$G:$G)</f>
        <v>65502.55</v>
      </c>
      <c r="AJ20" s="160" t="str">
        <f t="shared" si="12"/>
        <v>2103044136</v>
      </c>
      <c r="AK20" s="160">
        <f>SUMIF('All 390D Disbursements'!$F:$F,AJ20,'All 390D Disbursements'!$G:$G)</f>
        <v>0</v>
      </c>
      <c r="AL20" s="160" t="str">
        <f t="shared" si="13"/>
        <v>2103044166</v>
      </c>
      <c r="AM20" s="160">
        <f>SUMIF('All 390D Disbursements'!$F:$F,AL20,'All 390D Disbursements'!$G:$G)</f>
        <v>0</v>
      </c>
      <c r="AN20" s="160" t="str">
        <f t="shared" si="14"/>
        <v>2103044197</v>
      </c>
      <c r="AO20" s="160">
        <f>SUMIF('All 390D Disbursements'!$F:$F,AN20,'All 390D Disbursements'!$G:$G)</f>
        <v>0</v>
      </c>
      <c r="AP20" s="160" t="str">
        <f t="shared" si="15"/>
        <v>2103044228</v>
      </c>
      <c r="AQ20" s="160">
        <f>SUMIF('All 390D Disbursements'!$F:$F,AP20,'All 390D Disbursements'!$G:$G)</f>
        <v>0</v>
      </c>
      <c r="AR20" s="160" t="str">
        <f t="shared" si="16"/>
        <v>2103044256</v>
      </c>
      <c r="AS20" s="160">
        <f>SUMIF('All 390D Disbursements'!$F:$F,AR20,'All 390D Disbursements'!$G:$G)</f>
        <v>0</v>
      </c>
      <c r="AT20" s="160" t="str">
        <f t="shared" si="17"/>
        <v>2103044287</v>
      </c>
      <c r="AU20" s="160">
        <f>SUMIF('All 390D Disbursements'!$F:$F,AT20,'All 390D Disbursements'!$G:$G)</f>
        <v>0</v>
      </c>
      <c r="AV20" s="160" t="str">
        <f t="shared" si="18"/>
        <v>2103044317</v>
      </c>
      <c r="AW20" s="160">
        <f>SUMIF('All 390D Disbursements'!$F:$F,AV20,'All 390D Disbursements'!$G:$G)</f>
        <v>0</v>
      </c>
      <c r="AX20" s="160" t="str">
        <f t="shared" si="19"/>
        <v>2103044348</v>
      </c>
      <c r="AY20" s="160">
        <f>SUMIF('All 390D Disbursements'!$F:$F,AX20,'All 390D Disbursements'!$G:$G)</f>
        <v>0</v>
      </c>
      <c r="AZ20" s="160" t="str">
        <f t="shared" si="20"/>
        <v>2103044378</v>
      </c>
      <c r="BA20" s="160">
        <f>SUMIF('All 390D Disbursements'!$F:$F,AZ20,'All 390D Disbursements'!$G:$G)</f>
        <v>0</v>
      </c>
      <c r="BB20" s="160" t="str">
        <f t="shared" si="21"/>
        <v>2103044409</v>
      </c>
      <c r="BC20" s="160">
        <f>SUMIF('All 390D Disbursements'!$F:$F,BB20,'All 390D Disbursements'!$G:$G)</f>
        <v>0</v>
      </c>
      <c r="BD20" s="160" t="str">
        <f t="shared" si="22"/>
        <v>2103044440</v>
      </c>
      <c r="BE20" s="160">
        <f>SUMIF('All 390D Disbursements'!$F:$F,BD20,'All 390D Disbursements'!$G:$G)</f>
        <v>0</v>
      </c>
      <c r="BF20" s="160" t="str">
        <f t="shared" si="23"/>
        <v>2103044470</v>
      </c>
      <c r="BG20" s="160">
        <f>SUMIF('All 390D Disbursements'!$F:$F,BF20,'All 390D Disbursements'!$G:$G)</f>
        <v>8924.4500000000007</v>
      </c>
      <c r="BH20" s="160" t="str">
        <f t="shared" si="24"/>
        <v>2103044501</v>
      </c>
      <c r="BI20" s="160">
        <f>SUMIF('All 390D Disbursements'!$F:$F,BH20,'All 390D Disbursements'!$G:$G)</f>
        <v>0</v>
      </c>
      <c r="BJ20" s="160" t="str">
        <f t="shared" si="25"/>
        <v>2103044531</v>
      </c>
      <c r="BK20" s="160">
        <f>SUMIF('All 390D Disbursements'!$F:$F,BJ20,'All 390D Disbursements'!$G:$G)</f>
        <v>0</v>
      </c>
      <c r="BL20" s="160">
        <f t="shared" si="29"/>
        <v>74427</v>
      </c>
      <c r="BM20" s="160">
        <f t="shared" si="26"/>
        <v>0</v>
      </c>
      <c r="BN20" s="160">
        <f t="shared" si="30"/>
        <v>0</v>
      </c>
      <c r="BO20" s="149"/>
    </row>
    <row r="21" spans="1:67" x14ac:dyDescent="0.3">
      <c r="A21" s="154" t="s">
        <v>24</v>
      </c>
      <c r="B21" s="155" t="s">
        <v>101</v>
      </c>
      <c r="C21" s="154" t="s">
        <v>102</v>
      </c>
      <c r="D21" s="156">
        <f>VLOOKUP(B21,'19-20 Allocation'!A:C,3,FALSE)</f>
        <v>57093</v>
      </c>
      <c r="E21" s="156">
        <v>0</v>
      </c>
      <c r="F21" s="156">
        <f t="shared" si="27"/>
        <v>57093</v>
      </c>
      <c r="G21" s="156">
        <f>-SUMIF('All 390D Disbursements'!A:A,Recon!A:A,'All 390D Disbursements'!G:G)</f>
        <v>-57093</v>
      </c>
      <c r="H21" s="156" t="str">
        <f t="shared" si="28"/>
        <v>2104043709</v>
      </c>
      <c r="I21" s="156">
        <f>SUMIF('All 390D Disbursements'!$F:$F,H21,'All 390D Disbursements'!$G:$G)</f>
        <v>0</v>
      </c>
      <c r="J21" s="156" t="str">
        <f t="shared" si="28"/>
        <v>2104043739</v>
      </c>
      <c r="K21" s="156">
        <f>SUMIF('All 390D Disbursements'!$F:$F,J21,'All 390D Disbursements'!$G:$G)</f>
        <v>5736</v>
      </c>
      <c r="L21" s="156" t="str">
        <f t="shared" si="0"/>
        <v>2104043770</v>
      </c>
      <c r="M21" s="156">
        <f>SUMIF('All 390D Disbursements'!$F:$F,L21,'All 390D Disbursements'!$G:$G)</f>
        <v>16937</v>
      </c>
      <c r="N21" s="156" t="str">
        <f t="shared" si="1"/>
        <v>2104043800</v>
      </c>
      <c r="O21" s="156">
        <f>SUMIF('All 390D Disbursements'!$F:$F,N21,'All 390D Disbursements'!$G:$G)</f>
        <v>5736</v>
      </c>
      <c r="P21" s="156" t="str">
        <f t="shared" si="2"/>
        <v>2104043831</v>
      </c>
      <c r="Q21" s="156">
        <f>SUMIF('All 390D Disbursements'!$F:$F,P21,'All 390D Disbursements'!$G:$G)</f>
        <v>5736</v>
      </c>
      <c r="R21" s="156" t="str">
        <f t="shared" si="3"/>
        <v>2104043862</v>
      </c>
      <c r="S21" s="156">
        <f>SUMIF('All 390D Disbursements'!$F:$F,R21,'All 390D Disbursements'!$G:$G)</f>
        <v>5736</v>
      </c>
      <c r="T21" s="156" t="str">
        <f t="shared" si="4"/>
        <v>2104043891</v>
      </c>
      <c r="U21" s="156">
        <f>SUMIF('All 390D Disbursements'!$F:$F,T21,'All 390D Disbursements'!$G:$G)</f>
        <v>5347</v>
      </c>
      <c r="V21" s="156" t="str">
        <f t="shared" si="5"/>
        <v>2104043922</v>
      </c>
      <c r="W21" s="156">
        <f>SUMIF('All 390D Disbursements'!$F:$F,V21,'All 390D Disbursements'!$G:$G)</f>
        <v>5346</v>
      </c>
      <c r="X21" s="156" t="str">
        <f t="shared" si="6"/>
        <v>2104043952</v>
      </c>
      <c r="Y21" s="156">
        <f>SUMIF('All 390D Disbursements'!$F:$F,X21,'All 390D Disbursements'!$G:$G)</f>
        <v>5347</v>
      </c>
      <c r="Z21" s="156" t="str">
        <f t="shared" si="7"/>
        <v>2104043983</v>
      </c>
      <c r="AA21" s="156">
        <f>SUMIF('All 390D Disbursements'!$F:$F,Z21,'All 390D Disbursements'!$G:$G)</f>
        <v>1172</v>
      </c>
      <c r="AB21" s="156" t="str">
        <f t="shared" si="8"/>
        <v>2104044013</v>
      </c>
      <c r="AC21" s="156">
        <f>SUMIF('All 390D Disbursements'!$F:$F,AB21,'All 390D Disbursements'!$G:$G)</f>
        <v>0</v>
      </c>
      <c r="AD21" s="156" t="str">
        <f t="shared" si="9"/>
        <v>2104044044</v>
      </c>
      <c r="AE21" s="156">
        <f>SUMIF('All 390D Disbursements'!$F:$F,AD21,'All 390D Disbursements'!$G:$G)</f>
        <v>0</v>
      </c>
      <c r="AF21" s="156" t="str">
        <f t="shared" si="10"/>
        <v>2104044075</v>
      </c>
      <c r="AG21" s="156">
        <f>SUMIF('All 390D Disbursements'!$F:$F,AF21,'All 390D Disbursements'!$G:$G)</f>
        <v>0</v>
      </c>
      <c r="AH21" s="156" t="str">
        <f t="shared" si="11"/>
        <v>2104044105</v>
      </c>
      <c r="AI21" s="156">
        <f>SUMIF('All 390D Disbursements'!$F:$F,AH21,'All 390D Disbursements'!$G:$G)</f>
        <v>0</v>
      </c>
      <c r="AJ21" s="156" t="str">
        <f t="shared" si="12"/>
        <v>2104044136</v>
      </c>
      <c r="AK21" s="156">
        <f>SUMIF('All 390D Disbursements'!$F:$F,AJ21,'All 390D Disbursements'!$G:$G)</f>
        <v>0</v>
      </c>
      <c r="AL21" s="156" t="str">
        <f t="shared" si="13"/>
        <v>2104044166</v>
      </c>
      <c r="AM21" s="156">
        <f>SUMIF('All 390D Disbursements'!$F:$F,AL21,'All 390D Disbursements'!$G:$G)</f>
        <v>0</v>
      </c>
      <c r="AN21" s="156" t="str">
        <f t="shared" si="14"/>
        <v>2104044197</v>
      </c>
      <c r="AO21" s="156">
        <f>SUMIF('All 390D Disbursements'!$F:$F,AN21,'All 390D Disbursements'!$G:$G)</f>
        <v>0</v>
      </c>
      <c r="AP21" s="156" t="str">
        <f t="shared" si="15"/>
        <v>2104044228</v>
      </c>
      <c r="AQ21" s="156">
        <f>SUMIF('All 390D Disbursements'!$F:$F,AP21,'All 390D Disbursements'!$G:$G)</f>
        <v>0</v>
      </c>
      <c r="AR21" s="156" t="str">
        <f t="shared" si="16"/>
        <v>2104044256</v>
      </c>
      <c r="AS21" s="156">
        <f>SUMIF('All 390D Disbursements'!$F:$F,AR21,'All 390D Disbursements'!$G:$G)</f>
        <v>0</v>
      </c>
      <c r="AT21" s="156" t="str">
        <f t="shared" si="17"/>
        <v>2104044287</v>
      </c>
      <c r="AU21" s="156">
        <f>SUMIF('All 390D Disbursements'!$F:$F,AT21,'All 390D Disbursements'!$G:$G)</f>
        <v>0</v>
      </c>
      <c r="AV21" s="156" t="str">
        <f t="shared" si="18"/>
        <v>2104044317</v>
      </c>
      <c r="AW21" s="156">
        <f>SUMIF('All 390D Disbursements'!$F:$F,AV21,'All 390D Disbursements'!$G:$G)</f>
        <v>0</v>
      </c>
      <c r="AX21" s="156" t="str">
        <f t="shared" si="19"/>
        <v>2104044348</v>
      </c>
      <c r="AY21" s="156">
        <f>SUMIF('All 390D Disbursements'!$F:$F,AX21,'All 390D Disbursements'!$G:$G)</f>
        <v>0</v>
      </c>
      <c r="AZ21" s="156" t="str">
        <f t="shared" si="20"/>
        <v>2104044378</v>
      </c>
      <c r="BA21" s="156">
        <f>SUMIF('All 390D Disbursements'!$F:$F,AZ21,'All 390D Disbursements'!$G:$G)</f>
        <v>0</v>
      </c>
      <c r="BB21" s="156" t="str">
        <f t="shared" si="21"/>
        <v>2104044409</v>
      </c>
      <c r="BC21" s="156">
        <f>SUMIF('All 390D Disbursements'!$F:$F,BB21,'All 390D Disbursements'!$G:$G)</f>
        <v>0</v>
      </c>
      <c r="BD21" s="156" t="str">
        <f t="shared" si="22"/>
        <v>2104044440</v>
      </c>
      <c r="BE21" s="156">
        <f>SUMIF('All 390D Disbursements'!$F:$F,BD21,'All 390D Disbursements'!$G:$G)</f>
        <v>0</v>
      </c>
      <c r="BF21" s="156" t="str">
        <f t="shared" si="23"/>
        <v>2104044470</v>
      </c>
      <c r="BG21" s="156">
        <f>SUMIF('All 390D Disbursements'!$F:$F,BF21,'All 390D Disbursements'!$G:$G)</f>
        <v>0</v>
      </c>
      <c r="BH21" s="156" t="str">
        <f t="shared" si="24"/>
        <v>2104044501</v>
      </c>
      <c r="BI21" s="156">
        <f>SUMIF('All 390D Disbursements'!$F:$F,BH21,'All 390D Disbursements'!$G:$G)</f>
        <v>0</v>
      </c>
      <c r="BJ21" s="156" t="str">
        <f t="shared" si="25"/>
        <v>2104044531</v>
      </c>
      <c r="BK21" s="156">
        <f>SUMIF('All 390D Disbursements'!$F:$F,BJ21,'All 390D Disbursements'!$G:$G)</f>
        <v>0</v>
      </c>
      <c r="BL21" s="156">
        <f t="shared" si="29"/>
        <v>57093</v>
      </c>
      <c r="BM21" s="156">
        <f t="shared" si="26"/>
        <v>0</v>
      </c>
      <c r="BN21" s="157">
        <f t="shared" si="30"/>
        <v>0</v>
      </c>
    </row>
    <row r="22" spans="1:67" s="153" customFormat="1" x14ac:dyDescent="0.3">
      <c r="A22" s="158" t="s">
        <v>15</v>
      </c>
      <c r="B22" s="159" t="s">
        <v>103</v>
      </c>
      <c r="C22" s="158" t="s">
        <v>104</v>
      </c>
      <c r="D22" s="160">
        <f>VLOOKUP(B22,'19-20 Allocation'!A:C,3,FALSE)</f>
        <v>152819</v>
      </c>
      <c r="E22" s="160">
        <v>0</v>
      </c>
      <c r="F22" s="160">
        <f t="shared" si="27"/>
        <v>152819</v>
      </c>
      <c r="G22" s="160">
        <f>-SUMIF('All 390D Disbursements'!A:A,Recon!A:A,'All 390D Disbursements'!G:G)</f>
        <v>-152819</v>
      </c>
      <c r="H22" s="160" t="str">
        <f t="shared" si="28"/>
        <v>2105043709</v>
      </c>
      <c r="I22" s="160">
        <f>SUMIF('All 390D Disbursements'!$F:$F,H22,'All 390D Disbursements'!$G:$G)</f>
        <v>0</v>
      </c>
      <c r="J22" s="160" t="str">
        <f t="shared" si="28"/>
        <v>2105043739</v>
      </c>
      <c r="K22" s="160">
        <f>SUMIF('All 390D Disbursements'!$F:$F,J22,'All 390D Disbursements'!$G:$G)</f>
        <v>1163.04</v>
      </c>
      <c r="L22" s="160" t="str">
        <f t="shared" si="0"/>
        <v>2105043770</v>
      </c>
      <c r="M22" s="160">
        <f>SUMIF('All 390D Disbursements'!$F:$F,L22,'All 390D Disbursements'!$G:$G)</f>
        <v>13521.11</v>
      </c>
      <c r="N22" s="160" t="str">
        <f t="shared" si="1"/>
        <v>2105043800</v>
      </c>
      <c r="O22" s="160">
        <f>SUMIF('All 390D Disbursements'!$F:$F,N22,'All 390D Disbursements'!$G:$G)</f>
        <v>13523.3</v>
      </c>
      <c r="P22" s="160" t="str">
        <f t="shared" si="2"/>
        <v>2105043831</v>
      </c>
      <c r="Q22" s="160">
        <f>SUMIF('All 390D Disbursements'!$F:$F,P22,'All 390D Disbursements'!$G:$G)</f>
        <v>13517.64</v>
      </c>
      <c r="R22" s="160" t="str">
        <f t="shared" si="3"/>
        <v>2105043862</v>
      </c>
      <c r="S22" s="160">
        <f>SUMIF('All 390D Disbursements'!$F:$F,R22,'All 390D Disbursements'!$G:$G)</f>
        <v>13512.88</v>
      </c>
      <c r="T22" s="160" t="str">
        <f t="shared" si="4"/>
        <v>2105043891</v>
      </c>
      <c r="U22" s="160">
        <f>SUMIF('All 390D Disbursements'!$F:$F,T22,'All 390D Disbursements'!$G:$G)</f>
        <v>13517.93</v>
      </c>
      <c r="V22" s="160" t="str">
        <f t="shared" si="5"/>
        <v>2105043922</v>
      </c>
      <c r="W22" s="160">
        <f>SUMIF('All 390D Disbursements'!$F:$F,V22,'All 390D Disbursements'!$G:$G)</f>
        <v>13517.77</v>
      </c>
      <c r="X22" s="160" t="str">
        <f t="shared" si="6"/>
        <v>2105043952</v>
      </c>
      <c r="Y22" s="160">
        <f>SUMIF('All 390D Disbursements'!$F:$F,X22,'All 390D Disbursements'!$G:$G)</f>
        <v>13519.28</v>
      </c>
      <c r="Z22" s="160" t="str">
        <f t="shared" si="7"/>
        <v>2105043983</v>
      </c>
      <c r="AA22" s="160">
        <f>SUMIF('All 390D Disbursements'!$F:$F,Z22,'All 390D Disbursements'!$G:$G)</f>
        <v>13522.27</v>
      </c>
      <c r="AB22" s="160" t="str">
        <f t="shared" si="8"/>
        <v>2105044013</v>
      </c>
      <c r="AC22" s="160">
        <f>SUMIF('All 390D Disbursements'!$F:$F,AB22,'All 390D Disbursements'!$G:$G)</f>
        <v>0</v>
      </c>
      <c r="AD22" s="160" t="str">
        <f t="shared" si="9"/>
        <v>2105044044</v>
      </c>
      <c r="AE22" s="160">
        <f>SUMIF('All 390D Disbursements'!$F:$F,AD22,'All 390D Disbursements'!$G:$G)</f>
        <v>0</v>
      </c>
      <c r="AF22" s="160" t="str">
        <f t="shared" si="10"/>
        <v>2105044075</v>
      </c>
      <c r="AG22" s="160">
        <f>SUMIF('All 390D Disbursements'!$F:$F,AF22,'All 390D Disbursements'!$G:$G)</f>
        <v>43042.41</v>
      </c>
      <c r="AH22" s="160" t="str">
        <f t="shared" si="11"/>
        <v>2105044105</v>
      </c>
      <c r="AI22" s="160">
        <f>SUMIF('All 390D Disbursements'!$F:$F,AH22,'All 390D Disbursements'!$G:$G)</f>
        <v>461.37</v>
      </c>
      <c r="AJ22" s="160" t="str">
        <f t="shared" si="12"/>
        <v>2105044136</v>
      </c>
      <c r="AK22" s="160">
        <f>SUMIF('All 390D Disbursements'!$F:$F,AJ22,'All 390D Disbursements'!$G:$G)</f>
        <v>0</v>
      </c>
      <c r="AL22" s="160" t="str">
        <f t="shared" si="13"/>
        <v>2105044166</v>
      </c>
      <c r="AM22" s="160">
        <f>SUMIF('All 390D Disbursements'!$F:$F,AL22,'All 390D Disbursements'!$G:$G)</f>
        <v>0</v>
      </c>
      <c r="AN22" s="160" t="str">
        <f t="shared" si="14"/>
        <v>2105044197</v>
      </c>
      <c r="AO22" s="160">
        <f>SUMIF('All 390D Disbursements'!$F:$F,AN22,'All 390D Disbursements'!$G:$G)</f>
        <v>0</v>
      </c>
      <c r="AP22" s="160" t="str">
        <f t="shared" si="15"/>
        <v>2105044228</v>
      </c>
      <c r="AQ22" s="160">
        <f>SUMIF('All 390D Disbursements'!$F:$F,AP22,'All 390D Disbursements'!$G:$G)</f>
        <v>0</v>
      </c>
      <c r="AR22" s="160" t="str">
        <f t="shared" si="16"/>
        <v>2105044256</v>
      </c>
      <c r="AS22" s="160">
        <f>SUMIF('All 390D Disbursements'!$F:$F,AR22,'All 390D Disbursements'!$G:$G)</f>
        <v>0</v>
      </c>
      <c r="AT22" s="160" t="str">
        <f t="shared" si="17"/>
        <v>2105044287</v>
      </c>
      <c r="AU22" s="160">
        <f>SUMIF('All 390D Disbursements'!$F:$F,AT22,'All 390D Disbursements'!$G:$G)</f>
        <v>0</v>
      </c>
      <c r="AV22" s="160" t="str">
        <f t="shared" si="18"/>
        <v>2105044317</v>
      </c>
      <c r="AW22" s="160">
        <f>SUMIF('All 390D Disbursements'!$F:$F,AV22,'All 390D Disbursements'!$G:$G)</f>
        <v>0</v>
      </c>
      <c r="AX22" s="160" t="str">
        <f t="shared" si="19"/>
        <v>2105044348</v>
      </c>
      <c r="AY22" s="160">
        <f>SUMIF('All 390D Disbursements'!$F:$F,AX22,'All 390D Disbursements'!$G:$G)</f>
        <v>0</v>
      </c>
      <c r="AZ22" s="160" t="str">
        <f t="shared" si="20"/>
        <v>2105044378</v>
      </c>
      <c r="BA22" s="160">
        <f>SUMIF('All 390D Disbursements'!$F:$F,AZ22,'All 390D Disbursements'!$G:$G)</f>
        <v>0</v>
      </c>
      <c r="BB22" s="160" t="str">
        <f t="shared" si="21"/>
        <v>2105044409</v>
      </c>
      <c r="BC22" s="160">
        <f>SUMIF('All 390D Disbursements'!$F:$F,BB22,'All 390D Disbursements'!$G:$G)</f>
        <v>0</v>
      </c>
      <c r="BD22" s="160" t="str">
        <f t="shared" si="22"/>
        <v>2105044440</v>
      </c>
      <c r="BE22" s="160">
        <f>SUMIF('All 390D Disbursements'!$F:$F,BD22,'All 390D Disbursements'!$G:$G)</f>
        <v>0</v>
      </c>
      <c r="BF22" s="160" t="str">
        <f t="shared" si="23"/>
        <v>2105044470</v>
      </c>
      <c r="BG22" s="160">
        <f>SUMIF('All 390D Disbursements'!$F:$F,BF22,'All 390D Disbursements'!$G:$G)</f>
        <v>0</v>
      </c>
      <c r="BH22" s="160" t="str">
        <f t="shared" si="24"/>
        <v>2105044501</v>
      </c>
      <c r="BI22" s="160">
        <f>SUMIF('All 390D Disbursements'!$F:$F,BH22,'All 390D Disbursements'!$G:$G)</f>
        <v>0</v>
      </c>
      <c r="BJ22" s="160" t="str">
        <f t="shared" si="25"/>
        <v>2105044531</v>
      </c>
      <c r="BK22" s="160">
        <f>SUMIF('All 390D Disbursements'!$F:$F,BJ22,'All 390D Disbursements'!$G:$G)</f>
        <v>0</v>
      </c>
      <c r="BL22" s="160">
        <f t="shared" si="29"/>
        <v>152819.00000000003</v>
      </c>
      <c r="BM22" s="160">
        <f t="shared" si="26"/>
        <v>0</v>
      </c>
      <c r="BN22" s="160">
        <f t="shared" si="30"/>
        <v>0</v>
      </c>
      <c r="BO22" s="149"/>
    </row>
    <row r="23" spans="1:67" x14ac:dyDescent="0.3">
      <c r="A23" s="154" t="s">
        <v>14</v>
      </c>
      <c r="B23" s="155" t="s">
        <v>105</v>
      </c>
      <c r="C23" s="154" t="s">
        <v>106</v>
      </c>
      <c r="D23" s="156">
        <f>VLOOKUP(B23,'19-20 Allocation'!A:C,3,FALSE)</f>
        <v>9800</v>
      </c>
      <c r="E23" s="156">
        <v>0</v>
      </c>
      <c r="F23" s="156">
        <f t="shared" si="27"/>
        <v>9800</v>
      </c>
      <c r="G23" s="156">
        <f>-SUMIF('All 390D Disbursements'!A:A,Recon!A:A,'All 390D Disbursements'!G:G)</f>
        <v>-9800</v>
      </c>
      <c r="H23" s="156" t="str">
        <f t="shared" si="28"/>
        <v>2106043709</v>
      </c>
      <c r="I23" s="156">
        <f>SUMIF('All 390D Disbursements'!$F:$F,H23,'All 390D Disbursements'!$G:$G)</f>
        <v>0</v>
      </c>
      <c r="J23" s="156" t="str">
        <f t="shared" si="28"/>
        <v>2106043739</v>
      </c>
      <c r="K23" s="156">
        <f>SUMIF('All 390D Disbursements'!$F:$F,J23,'All 390D Disbursements'!$G:$G)</f>
        <v>0</v>
      </c>
      <c r="L23" s="156" t="str">
        <f t="shared" si="0"/>
        <v>2106043770</v>
      </c>
      <c r="M23" s="156">
        <f>SUMIF('All 390D Disbursements'!$F:$F,L23,'All 390D Disbursements'!$G:$G)</f>
        <v>0</v>
      </c>
      <c r="N23" s="156" t="str">
        <f t="shared" si="1"/>
        <v>2106043800</v>
      </c>
      <c r="O23" s="156">
        <f>SUMIF('All 390D Disbursements'!$F:$F,N23,'All 390D Disbursements'!$G:$G)</f>
        <v>0</v>
      </c>
      <c r="P23" s="156" t="str">
        <f t="shared" si="2"/>
        <v>2106043831</v>
      </c>
      <c r="Q23" s="156">
        <f>SUMIF('All 390D Disbursements'!$F:$F,P23,'All 390D Disbursements'!$G:$G)</f>
        <v>0</v>
      </c>
      <c r="R23" s="156" t="str">
        <f t="shared" si="3"/>
        <v>2106043862</v>
      </c>
      <c r="S23" s="156">
        <f>SUMIF('All 390D Disbursements'!$F:$F,R23,'All 390D Disbursements'!$G:$G)</f>
        <v>0</v>
      </c>
      <c r="T23" s="156" t="str">
        <f t="shared" si="4"/>
        <v>2106043891</v>
      </c>
      <c r="U23" s="156">
        <f>SUMIF('All 390D Disbursements'!$F:$F,T23,'All 390D Disbursements'!$G:$G)</f>
        <v>0</v>
      </c>
      <c r="V23" s="156" t="str">
        <f t="shared" si="5"/>
        <v>2106043922</v>
      </c>
      <c r="W23" s="156">
        <f>SUMIF('All 390D Disbursements'!$F:$F,V23,'All 390D Disbursements'!$G:$G)</f>
        <v>0</v>
      </c>
      <c r="X23" s="156" t="str">
        <f t="shared" si="6"/>
        <v>2106043952</v>
      </c>
      <c r="Y23" s="156">
        <f>SUMIF('All 390D Disbursements'!$F:$F,X23,'All 390D Disbursements'!$G:$G)</f>
        <v>0</v>
      </c>
      <c r="Z23" s="156" t="str">
        <f t="shared" si="7"/>
        <v>2106043983</v>
      </c>
      <c r="AA23" s="156">
        <f>SUMIF('All 390D Disbursements'!$F:$F,Z23,'All 390D Disbursements'!$G:$G)</f>
        <v>7350</v>
      </c>
      <c r="AB23" s="156" t="str">
        <f t="shared" si="8"/>
        <v>2106044013</v>
      </c>
      <c r="AC23" s="156">
        <f>SUMIF('All 390D Disbursements'!$F:$F,AB23,'All 390D Disbursements'!$G:$G)</f>
        <v>0</v>
      </c>
      <c r="AD23" s="156" t="str">
        <f t="shared" si="9"/>
        <v>2106044044</v>
      </c>
      <c r="AE23" s="156">
        <f>SUMIF('All 390D Disbursements'!$F:$F,AD23,'All 390D Disbursements'!$G:$G)</f>
        <v>0</v>
      </c>
      <c r="AF23" s="156" t="str">
        <f t="shared" si="10"/>
        <v>2106044075</v>
      </c>
      <c r="AG23" s="156">
        <f>SUMIF('All 390D Disbursements'!$F:$F,AF23,'All 390D Disbursements'!$G:$G)</f>
        <v>2407</v>
      </c>
      <c r="AH23" s="156" t="str">
        <f t="shared" si="11"/>
        <v>2106044105</v>
      </c>
      <c r="AI23" s="156">
        <f>SUMIF('All 390D Disbursements'!$F:$F,AH23,'All 390D Disbursements'!$G:$G)</f>
        <v>43</v>
      </c>
      <c r="AJ23" s="156" t="str">
        <f t="shared" si="12"/>
        <v>2106044136</v>
      </c>
      <c r="AK23" s="156">
        <f>SUMIF('All 390D Disbursements'!$F:$F,AJ23,'All 390D Disbursements'!$G:$G)</f>
        <v>0</v>
      </c>
      <c r="AL23" s="156" t="str">
        <f t="shared" si="13"/>
        <v>2106044166</v>
      </c>
      <c r="AM23" s="156">
        <f>SUMIF('All 390D Disbursements'!$F:$F,AL23,'All 390D Disbursements'!$G:$G)</f>
        <v>0</v>
      </c>
      <c r="AN23" s="156" t="str">
        <f t="shared" si="14"/>
        <v>2106044197</v>
      </c>
      <c r="AO23" s="156">
        <f>SUMIF('All 390D Disbursements'!$F:$F,AN23,'All 390D Disbursements'!$G:$G)</f>
        <v>0</v>
      </c>
      <c r="AP23" s="156" t="str">
        <f t="shared" si="15"/>
        <v>2106044228</v>
      </c>
      <c r="AQ23" s="156">
        <f>SUMIF('All 390D Disbursements'!$F:$F,AP23,'All 390D Disbursements'!$G:$G)</f>
        <v>0</v>
      </c>
      <c r="AR23" s="156" t="str">
        <f t="shared" si="16"/>
        <v>2106044256</v>
      </c>
      <c r="AS23" s="156">
        <f>SUMIF('All 390D Disbursements'!$F:$F,AR23,'All 390D Disbursements'!$G:$G)</f>
        <v>0</v>
      </c>
      <c r="AT23" s="156" t="str">
        <f t="shared" si="17"/>
        <v>2106044287</v>
      </c>
      <c r="AU23" s="156">
        <f>SUMIF('All 390D Disbursements'!$F:$F,AT23,'All 390D Disbursements'!$G:$G)</f>
        <v>0</v>
      </c>
      <c r="AV23" s="156" t="str">
        <f t="shared" si="18"/>
        <v>2106044317</v>
      </c>
      <c r="AW23" s="156">
        <f>SUMIF('All 390D Disbursements'!$F:$F,AV23,'All 390D Disbursements'!$G:$G)</f>
        <v>0</v>
      </c>
      <c r="AX23" s="156" t="str">
        <f t="shared" si="19"/>
        <v>2106044348</v>
      </c>
      <c r="AY23" s="156">
        <f>SUMIF('All 390D Disbursements'!$F:$F,AX23,'All 390D Disbursements'!$G:$G)</f>
        <v>0</v>
      </c>
      <c r="AZ23" s="156" t="str">
        <f t="shared" si="20"/>
        <v>2106044378</v>
      </c>
      <c r="BA23" s="156">
        <f>SUMIF('All 390D Disbursements'!$F:$F,AZ23,'All 390D Disbursements'!$G:$G)</f>
        <v>0</v>
      </c>
      <c r="BB23" s="156" t="str">
        <f t="shared" si="21"/>
        <v>2106044409</v>
      </c>
      <c r="BC23" s="156">
        <f>SUMIF('All 390D Disbursements'!$F:$F,BB23,'All 390D Disbursements'!$G:$G)</f>
        <v>0</v>
      </c>
      <c r="BD23" s="156" t="str">
        <f t="shared" si="22"/>
        <v>2106044440</v>
      </c>
      <c r="BE23" s="156">
        <f>SUMIF('All 390D Disbursements'!$F:$F,BD23,'All 390D Disbursements'!$G:$G)</f>
        <v>0</v>
      </c>
      <c r="BF23" s="156" t="str">
        <f t="shared" si="23"/>
        <v>2106044470</v>
      </c>
      <c r="BG23" s="156">
        <f>SUMIF('All 390D Disbursements'!$F:$F,BF23,'All 390D Disbursements'!$G:$G)</f>
        <v>0</v>
      </c>
      <c r="BH23" s="156" t="str">
        <f t="shared" si="24"/>
        <v>2106044501</v>
      </c>
      <c r="BI23" s="156">
        <f>SUMIF('All 390D Disbursements'!$F:$F,BH23,'All 390D Disbursements'!$G:$G)</f>
        <v>0</v>
      </c>
      <c r="BJ23" s="156" t="str">
        <f t="shared" si="25"/>
        <v>2106044531</v>
      </c>
      <c r="BK23" s="156">
        <f>SUMIF('All 390D Disbursements'!$F:$F,BJ23,'All 390D Disbursements'!$G:$G)</f>
        <v>0</v>
      </c>
      <c r="BL23" s="156">
        <f t="shared" si="29"/>
        <v>9800</v>
      </c>
      <c r="BM23" s="156">
        <f t="shared" si="26"/>
        <v>0</v>
      </c>
      <c r="BN23" s="157">
        <f t="shared" si="30"/>
        <v>0</v>
      </c>
    </row>
    <row r="24" spans="1:67" s="153" customFormat="1" x14ac:dyDescent="0.3">
      <c r="A24" s="158" t="s">
        <v>5</v>
      </c>
      <c r="B24" s="159" t="s">
        <v>107</v>
      </c>
      <c r="C24" s="158" t="s">
        <v>108</v>
      </c>
      <c r="D24" s="160">
        <f>VLOOKUP(B24,'19-20 Allocation'!A:C,3,FALSE)</f>
        <v>59980</v>
      </c>
      <c r="E24" s="160">
        <v>0</v>
      </c>
      <c r="F24" s="160">
        <f t="shared" si="27"/>
        <v>59980</v>
      </c>
      <c r="G24" s="160">
        <f>-SUMIF('All 390D Disbursements'!A:A,Recon!A:A,'All 390D Disbursements'!G:G)</f>
        <v>-59980</v>
      </c>
      <c r="H24" s="160" t="str">
        <f t="shared" si="28"/>
        <v>2108043709</v>
      </c>
      <c r="I24" s="160">
        <f>SUMIF('All 390D Disbursements'!$F:$F,H24,'All 390D Disbursements'!$G:$G)</f>
        <v>0</v>
      </c>
      <c r="J24" s="160" t="str">
        <f t="shared" si="28"/>
        <v>2108043739</v>
      </c>
      <c r="K24" s="160">
        <f>SUMIF('All 390D Disbursements'!$F:$F,J24,'All 390D Disbursements'!$G:$G)</f>
        <v>0</v>
      </c>
      <c r="L24" s="160" t="str">
        <f t="shared" si="0"/>
        <v>2108043770</v>
      </c>
      <c r="M24" s="160">
        <f>SUMIF('All 390D Disbursements'!$F:$F,L24,'All 390D Disbursements'!$G:$G)</f>
        <v>0</v>
      </c>
      <c r="N24" s="160" t="str">
        <f t="shared" si="1"/>
        <v>2108043800</v>
      </c>
      <c r="O24" s="160">
        <f>SUMIF('All 390D Disbursements'!$F:$F,N24,'All 390D Disbursements'!$G:$G)</f>
        <v>0</v>
      </c>
      <c r="P24" s="160" t="str">
        <f t="shared" si="2"/>
        <v>2108043831</v>
      </c>
      <c r="Q24" s="160">
        <f>SUMIF('All 390D Disbursements'!$F:$F,P24,'All 390D Disbursements'!$G:$G)</f>
        <v>0</v>
      </c>
      <c r="R24" s="160" t="str">
        <f t="shared" si="3"/>
        <v>2108043862</v>
      </c>
      <c r="S24" s="160">
        <f>SUMIF('All 390D Disbursements'!$F:$F,R24,'All 390D Disbursements'!$G:$G)</f>
        <v>4048.93</v>
      </c>
      <c r="T24" s="160" t="str">
        <f t="shared" si="4"/>
        <v>2108043891</v>
      </c>
      <c r="U24" s="160">
        <f>SUMIF('All 390D Disbursements'!$F:$F,T24,'All 390D Disbursements'!$G:$G)</f>
        <v>7028.08</v>
      </c>
      <c r="V24" s="160" t="str">
        <f t="shared" si="5"/>
        <v>2108043922</v>
      </c>
      <c r="W24" s="160">
        <f>SUMIF('All 390D Disbursements'!$F:$F,V24,'All 390D Disbursements'!$G:$G)</f>
        <v>5490.47</v>
      </c>
      <c r="X24" s="160" t="str">
        <f t="shared" si="6"/>
        <v>2108043952</v>
      </c>
      <c r="Y24" s="160">
        <f>SUMIF('All 390D Disbursements'!$F:$F,X24,'All 390D Disbursements'!$G:$G)</f>
        <v>5267.84</v>
      </c>
      <c r="Z24" s="160" t="str">
        <f t="shared" si="7"/>
        <v>2108043983</v>
      </c>
      <c r="AA24" s="160">
        <f>SUMIF('All 390D Disbursements'!$F:$F,Z24,'All 390D Disbursements'!$G:$G)</f>
        <v>4474.93</v>
      </c>
      <c r="AB24" s="160" t="str">
        <f t="shared" si="8"/>
        <v>2108044013</v>
      </c>
      <c r="AC24" s="160">
        <f>SUMIF('All 390D Disbursements'!$F:$F,AB24,'All 390D Disbursements'!$G:$G)</f>
        <v>0</v>
      </c>
      <c r="AD24" s="160" t="str">
        <f t="shared" si="9"/>
        <v>2108044044</v>
      </c>
      <c r="AE24" s="160">
        <f>SUMIF('All 390D Disbursements'!$F:$F,AD24,'All 390D Disbursements'!$G:$G)</f>
        <v>4509.37</v>
      </c>
      <c r="AF24" s="160" t="str">
        <f t="shared" si="10"/>
        <v>2108044075</v>
      </c>
      <c r="AG24" s="160">
        <f>SUMIF('All 390D Disbursements'!$F:$F,AF24,'All 390D Disbursements'!$G:$G)</f>
        <v>0</v>
      </c>
      <c r="AH24" s="160" t="str">
        <f t="shared" si="11"/>
        <v>2108044105</v>
      </c>
      <c r="AI24" s="160">
        <f>SUMIF('All 390D Disbursements'!$F:$F,AH24,'All 390D Disbursements'!$G:$G)</f>
        <v>4068.38</v>
      </c>
      <c r="AJ24" s="160" t="str">
        <f t="shared" si="12"/>
        <v>2108044136</v>
      </c>
      <c r="AK24" s="160">
        <f>SUMIF('All 390D Disbursements'!$F:$F,AJ24,'All 390D Disbursements'!$G:$G)</f>
        <v>10322.99</v>
      </c>
      <c r="AL24" s="160" t="str">
        <f t="shared" si="13"/>
        <v>2108044166</v>
      </c>
      <c r="AM24" s="160">
        <f>SUMIF('All 390D Disbursements'!$F:$F,AL24,'All 390D Disbursements'!$G:$G)</f>
        <v>1376.42</v>
      </c>
      <c r="AN24" s="160" t="str">
        <f t="shared" si="14"/>
        <v>2108044197</v>
      </c>
      <c r="AO24" s="160">
        <f>SUMIF('All 390D Disbursements'!$F:$F,AN24,'All 390D Disbursements'!$G:$G)</f>
        <v>5810.47</v>
      </c>
      <c r="AP24" s="160" t="str">
        <f t="shared" si="15"/>
        <v>2108044228</v>
      </c>
      <c r="AQ24" s="160">
        <f>SUMIF('All 390D Disbursements'!$F:$F,AP24,'All 390D Disbursements'!$G:$G)</f>
        <v>4373.1499999999996</v>
      </c>
      <c r="AR24" s="160" t="str">
        <f t="shared" si="16"/>
        <v>2108044256</v>
      </c>
      <c r="AS24" s="160">
        <f>SUMIF('All 390D Disbursements'!$F:$F,AR24,'All 390D Disbursements'!$G:$G)</f>
        <v>3208.97</v>
      </c>
      <c r="AT24" s="160" t="str">
        <f t="shared" si="17"/>
        <v>2108044287</v>
      </c>
      <c r="AU24" s="160">
        <f>SUMIF('All 390D Disbursements'!$F:$F,AT24,'All 390D Disbursements'!$G:$G)</f>
        <v>0</v>
      </c>
      <c r="AV24" s="160" t="str">
        <f t="shared" si="18"/>
        <v>2108044317</v>
      </c>
      <c r="AW24" s="160">
        <f>SUMIF('All 390D Disbursements'!$F:$F,AV24,'All 390D Disbursements'!$G:$G)</f>
        <v>0</v>
      </c>
      <c r="AX24" s="160" t="str">
        <f t="shared" si="19"/>
        <v>2108044348</v>
      </c>
      <c r="AY24" s="160">
        <f>SUMIF('All 390D Disbursements'!$F:$F,AX24,'All 390D Disbursements'!$G:$G)</f>
        <v>0</v>
      </c>
      <c r="AZ24" s="160" t="str">
        <f t="shared" si="20"/>
        <v>2108044378</v>
      </c>
      <c r="BA24" s="160">
        <f>SUMIF('All 390D Disbursements'!$F:$F,AZ24,'All 390D Disbursements'!$G:$G)</f>
        <v>0</v>
      </c>
      <c r="BB24" s="160" t="str">
        <f t="shared" si="21"/>
        <v>2108044409</v>
      </c>
      <c r="BC24" s="160">
        <f>SUMIF('All 390D Disbursements'!$F:$F,BB24,'All 390D Disbursements'!$G:$G)</f>
        <v>0</v>
      </c>
      <c r="BD24" s="160" t="str">
        <f t="shared" si="22"/>
        <v>2108044440</v>
      </c>
      <c r="BE24" s="160">
        <f>SUMIF('All 390D Disbursements'!$F:$F,BD24,'All 390D Disbursements'!$G:$G)</f>
        <v>0</v>
      </c>
      <c r="BF24" s="160" t="str">
        <f t="shared" si="23"/>
        <v>2108044470</v>
      </c>
      <c r="BG24" s="160">
        <f>SUMIF('All 390D Disbursements'!$F:$F,BF24,'All 390D Disbursements'!$G:$G)</f>
        <v>0</v>
      </c>
      <c r="BH24" s="160" t="str">
        <f t="shared" si="24"/>
        <v>2108044501</v>
      </c>
      <c r="BI24" s="160">
        <f>SUMIF('All 390D Disbursements'!$F:$F,BH24,'All 390D Disbursements'!$G:$G)</f>
        <v>0</v>
      </c>
      <c r="BJ24" s="160" t="str">
        <f t="shared" si="25"/>
        <v>2108044531</v>
      </c>
      <c r="BK24" s="160">
        <f>SUMIF('All 390D Disbursements'!$F:$F,BJ24,'All 390D Disbursements'!$G:$G)</f>
        <v>0</v>
      </c>
      <c r="BL24" s="160">
        <f t="shared" si="29"/>
        <v>59980.000000000007</v>
      </c>
      <c r="BM24" s="160">
        <f t="shared" si="26"/>
        <v>0</v>
      </c>
      <c r="BN24" s="160">
        <f t="shared" si="30"/>
        <v>0</v>
      </c>
      <c r="BO24" s="149"/>
    </row>
    <row r="25" spans="1:67" x14ac:dyDescent="0.3">
      <c r="A25" s="154" t="s">
        <v>30</v>
      </c>
      <c r="B25" s="155" t="s">
        <v>109</v>
      </c>
      <c r="C25" s="154" t="s">
        <v>110</v>
      </c>
      <c r="D25" s="156">
        <f>VLOOKUP(B25,'19-20 Allocation'!A:C,3,FALSE)</f>
        <v>17308</v>
      </c>
      <c r="E25" s="156">
        <v>0</v>
      </c>
      <c r="F25" s="156">
        <f t="shared" si="27"/>
        <v>17308</v>
      </c>
      <c r="G25" s="156">
        <f>-SUMIF('All 390D Disbursements'!A:A,Recon!A:A,'All 390D Disbursements'!G:G)</f>
        <v>-17308</v>
      </c>
      <c r="H25" s="156" t="str">
        <f t="shared" si="28"/>
        <v>2108543709</v>
      </c>
      <c r="I25" s="156">
        <f>SUMIF('All 390D Disbursements'!$F:$F,H25,'All 390D Disbursements'!$G:$G)</f>
        <v>0</v>
      </c>
      <c r="J25" s="156" t="str">
        <f t="shared" si="28"/>
        <v>2108543739</v>
      </c>
      <c r="K25" s="156">
        <f>SUMIF('All 390D Disbursements'!$F:$F,J25,'All 390D Disbursements'!$G:$G)</f>
        <v>0</v>
      </c>
      <c r="L25" s="156" t="str">
        <f t="shared" si="0"/>
        <v>2108543770</v>
      </c>
      <c r="M25" s="156">
        <f>SUMIF('All 390D Disbursements'!$F:$F,L25,'All 390D Disbursements'!$G:$G)</f>
        <v>0</v>
      </c>
      <c r="N25" s="156" t="str">
        <f t="shared" si="1"/>
        <v>2108543800</v>
      </c>
      <c r="O25" s="156">
        <f>SUMIF('All 390D Disbursements'!$F:$F,N25,'All 390D Disbursements'!$G:$G)</f>
        <v>2085.98</v>
      </c>
      <c r="P25" s="156" t="str">
        <f t="shared" si="2"/>
        <v>2108543831</v>
      </c>
      <c r="Q25" s="156">
        <f>SUMIF('All 390D Disbursements'!$F:$F,P25,'All 390D Disbursements'!$G:$G)</f>
        <v>1371.14</v>
      </c>
      <c r="R25" s="156" t="str">
        <f t="shared" si="3"/>
        <v>2108543862</v>
      </c>
      <c r="S25" s="156">
        <f>SUMIF('All 390D Disbursements'!$F:$F,R25,'All 390D Disbursements'!$G:$G)</f>
        <v>1371.13</v>
      </c>
      <c r="T25" s="156" t="str">
        <f t="shared" si="4"/>
        <v>2108543891</v>
      </c>
      <c r="U25" s="156">
        <f>SUMIF('All 390D Disbursements'!$F:$F,T25,'All 390D Disbursements'!$G:$G)</f>
        <v>0</v>
      </c>
      <c r="V25" s="156" t="str">
        <f t="shared" si="5"/>
        <v>2108543922</v>
      </c>
      <c r="W25" s="156">
        <f>SUMIF('All 390D Disbursements'!$F:$F,V25,'All 390D Disbursements'!$G:$G)</f>
        <v>0</v>
      </c>
      <c r="X25" s="156" t="str">
        <f t="shared" si="6"/>
        <v>2108543952</v>
      </c>
      <c r="Y25" s="156">
        <f>SUMIF('All 390D Disbursements'!$F:$F,X25,'All 390D Disbursements'!$G:$G)</f>
        <v>4113.41</v>
      </c>
      <c r="Z25" s="156" t="str">
        <f t="shared" si="7"/>
        <v>2108543983</v>
      </c>
      <c r="AA25" s="156">
        <f>SUMIF('All 390D Disbursements'!$F:$F,Z25,'All 390D Disbursements'!$G:$G)</f>
        <v>1371.14</v>
      </c>
      <c r="AB25" s="156" t="str">
        <f t="shared" si="8"/>
        <v>2108544013</v>
      </c>
      <c r="AC25" s="156">
        <f>SUMIF('All 390D Disbursements'!$F:$F,AB25,'All 390D Disbursements'!$G:$G)</f>
        <v>1371.14</v>
      </c>
      <c r="AD25" s="156" t="str">
        <f t="shared" si="9"/>
        <v>2108544044</v>
      </c>
      <c r="AE25" s="156">
        <f>SUMIF('All 390D Disbursements'!$F:$F,AD25,'All 390D Disbursements'!$G:$G)</f>
        <v>0</v>
      </c>
      <c r="AF25" s="156" t="str">
        <f t="shared" si="10"/>
        <v>2108544075</v>
      </c>
      <c r="AG25" s="156">
        <f>SUMIF('All 390D Disbursements'!$F:$F,AF25,'All 390D Disbursements'!$G:$G)</f>
        <v>0</v>
      </c>
      <c r="AH25" s="156" t="str">
        <f t="shared" si="11"/>
        <v>2108544105</v>
      </c>
      <c r="AI25" s="156">
        <f>SUMIF('All 390D Disbursements'!$F:$F,AH25,'All 390D Disbursements'!$G:$G)</f>
        <v>0</v>
      </c>
      <c r="AJ25" s="156" t="str">
        <f t="shared" si="12"/>
        <v>2108544136</v>
      </c>
      <c r="AK25" s="156">
        <f>SUMIF('All 390D Disbursements'!$F:$F,AJ25,'All 390D Disbursements'!$G:$G)</f>
        <v>0</v>
      </c>
      <c r="AL25" s="156" t="str">
        <f t="shared" si="13"/>
        <v>2108544166</v>
      </c>
      <c r="AM25" s="156">
        <f>SUMIF('All 390D Disbursements'!$F:$F,AL25,'All 390D Disbursements'!$G:$G)</f>
        <v>0</v>
      </c>
      <c r="AN25" s="156" t="str">
        <f t="shared" si="14"/>
        <v>2108544197</v>
      </c>
      <c r="AO25" s="156">
        <f>SUMIF('All 390D Disbursements'!$F:$F,AN25,'All 390D Disbursements'!$G:$G)</f>
        <v>0</v>
      </c>
      <c r="AP25" s="156" t="str">
        <f t="shared" si="15"/>
        <v>2108544228</v>
      </c>
      <c r="AQ25" s="156">
        <f>SUMIF('All 390D Disbursements'!$F:$F,AP25,'All 390D Disbursements'!$G:$G)</f>
        <v>0</v>
      </c>
      <c r="AR25" s="156" t="str">
        <f t="shared" si="16"/>
        <v>2108544256</v>
      </c>
      <c r="AS25" s="156">
        <f>SUMIF('All 390D Disbursements'!$F:$F,AR25,'All 390D Disbursements'!$G:$G)</f>
        <v>0</v>
      </c>
      <c r="AT25" s="156" t="str">
        <f t="shared" si="17"/>
        <v>2108544287</v>
      </c>
      <c r="AU25" s="156">
        <f>SUMIF('All 390D Disbursements'!$F:$F,AT25,'All 390D Disbursements'!$G:$G)</f>
        <v>0</v>
      </c>
      <c r="AV25" s="156" t="str">
        <f t="shared" si="18"/>
        <v>2108544317</v>
      </c>
      <c r="AW25" s="156">
        <f>SUMIF('All 390D Disbursements'!$F:$F,AV25,'All 390D Disbursements'!$G:$G)</f>
        <v>5624.06</v>
      </c>
      <c r="AX25" s="156" t="str">
        <f t="shared" si="19"/>
        <v>2108544348</v>
      </c>
      <c r="AY25" s="156">
        <f>SUMIF('All 390D Disbursements'!$F:$F,AX25,'All 390D Disbursements'!$G:$G)</f>
        <v>0</v>
      </c>
      <c r="AZ25" s="156" t="str">
        <f t="shared" si="20"/>
        <v>2108544378</v>
      </c>
      <c r="BA25" s="156">
        <f>SUMIF('All 390D Disbursements'!$F:$F,AZ25,'All 390D Disbursements'!$G:$G)</f>
        <v>0</v>
      </c>
      <c r="BB25" s="156" t="str">
        <f t="shared" si="21"/>
        <v>2108544409</v>
      </c>
      <c r="BC25" s="156">
        <f>SUMIF('All 390D Disbursements'!$F:$F,BB25,'All 390D Disbursements'!$G:$G)</f>
        <v>0</v>
      </c>
      <c r="BD25" s="156" t="str">
        <f t="shared" si="22"/>
        <v>2108544440</v>
      </c>
      <c r="BE25" s="156">
        <f>SUMIF('All 390D Disbursements'!$F:$F,BD25,'All 390D Disbursements'!$G:$G)</f>
        <v>0</v>
      </c>
      <c r="BF25" s="156" t="str">
        <f t="shared" si="23"/>
        <v>2108544470</v>
      </c>
      <c r="BG25" s="156">
        <f>SUMIF('All 390D Disbursements'!$F:$F,BF25,'All 390D Disbursements'!$G:$G)</f>
        <v>0</v>
      </c>
      <c r="BH25" s="156" t="str">
        <f t="shared" si="24"/>
        <v>2108544501</v>
      </c>
      <c r="BI25" s="156">
        <f>SUMIF('All 390D Disbursements'!$F:$F,BH25,'All 390D Disbursements'!$G:$G)</f>
        <v>0</v>
      </c>
      <c r="BJ25" s="156" t="str">
        <f t="shared" si="25"/>
        <v>2108544531</v>
      </c>
      <c r="BK25" s="156">
        <f>SUMIF('All 390D Disbursements'!$F:$F,BJ25,'All 390D Disbursements'!$G:$G)</f>
        <v>0</v>
      </c>
      <c r="BL25" s="156">
        <f t="shared" si="29"/>
        <v>17308</v>
      </c>
      <c r="BM25" s="156">
        <f t="shared" si="26"/>
        <v>0</v>
      </c>
      <c r="BN25" s="157">
        <f t="shared" si="30"/>
        <v>0</v>
      </c>
    </row>
    <row r="26" spans="1:67" s="153" customFormat="1" x14ac:dyDescent="0.3">
      <c r="A26" s="158" t="s">
        <v>22</v>
      </c>
      <c r="B26" s="159" t="s">
        <v>111</v>
      </c>
      <c r="C26" s="158" t="s">
        <v>112</v>
      </c>
      <c r="D26" s="160">
        <f>VLOOKUP(B26,'19-20 Allocation'!A:C,3,FALSE)</f>
        <v>31468</v>
      </c>
      <c r="E26" s="160">
        <v>0</v>
      </c>
      <c r="F26" s="160">
        <f t="shared" si="27"/>
        <v>31468</v>
      </c>
      <c r="G26" s="160">
        <f>-SUMIF('All 390D Disbursements'!A:A,Recon!A:A,'All 390D Disbursements'!G:G)</f>
        <v>-31468</v>
      </c>
      <c r="H26" s="160" t="str">
        <f t="shared" si="28"/>
        <v>2109043709</v>
      </c>
      <c r="I26" s="160">
        <f>SUMIF('All 390D Disbursements'!$F:$F,H26,'All 390D Disbursements'!$G:$G)</f>
        <v>0</v>
      </c>
      <c r="J26" s="160" t="str">
        <f t="shared" si="28"/>
        <v>2109043739</v>
      </c>
      <c r="K26" s="160">
        <f>SUMIF('All 390D Disbursements'!$F:$F,J26,'All 390D Disbursements'!$G:$G)</f>
        <v>0</v>
      </c>
      <c r="L26" s="160" t="str">
        <f t="shared" si="0"/>
        <v>2109043770</v>
      </c>
      <c r="M26" s="160">
        <f>SUMIF('All 390D Disbursements'!$F:$F,L26,'All 390D Disbursements'!$G:$G)</f>
        <v>0</v>
      </c>
      <c r="N26" s="160" t="str">
        <f t="shared" si="1"/>
        <v>2109043800</v>
      </c>
      <c r="O26" s="160">
        <f>SUMIF('All 390D Disbursements'!$F:$F,N26,'All 390D Disbursements'!$G:$G)</f>
        <v>0</v>
      </c>
      <c r="P26" s="160" t="str">
        <f t="shared" si="2"/>
        <v>2109043831</v>
      </c>
      <c r="Q26" s="160">
        <f>SUMIF('All 390D Disbursements'!$F:$F,P26,'All 390D Disbursements'!$G:$G)</f>
        <v>0</v>
      </c>
      <c r="R26" s="160" t="str">
        <f t="shared" si="3"/>
        <v>2109043862</v>
      </c>
      <c r="S26" s="160">
        <f>SUMIF('All 390D Disbursements'!$F:$F,R26,'All 390D Disbursements'!$G:$G)</f>
        <v>0</v>
      </c>
      <c r="T26" s="160" t="str">
        <f t="shared" si="4"/>
        <v>2109043891</v>
      </c>
      <c r="U26" s="160">
        <f>SUMIF('All 390D Disbursements'!$F:$F,T26,'All 390D Disbursements'!$G:$G)</f>
        <v>0</v>
      </c>
      <c r="V26" s="160" t="str">
        <f t="shared" si="5"/>
        <v>2109043922</v>
      </c>
      <c r="W26" s="160">
        <f>SUMIF('All 390D Disbursements'!$F:$F,V26,'All 390D Disbursements'!$G:$G)</f>
        <v>0</v>
      </c>
      <c r="X26" s="160" t="str">
        <f t="shared" si="6"/>
        <v>2109043952</v>
      </c>
      <c r="Y26" s="160">
        <f>SUMIF('All 390D Disbursements'!$F:$F,X26,'All 390D Disbursements'!$G:$G)</f>
        <v>0</v>
      </c>
      <c r="Z26" s="160" t="str">
        <f t="shared" si="7"/>
        <v>2109043983</v>
      </c>
      <c r="AA26" s="160">
        <f>SUMIF('All 390D Disbursements'!$F:$F,Z26,'All 390D Disbursements'!$G:$G)</f>
        <v>118</v>
      </c>
      <c r="AB26" s="160" t="str">
        <f t="shared" si="8"/>
        <v>2109044013</v>
      </c>
      <c r="AC26" s="160">
        <f>SUMIF('All 390D Disbursements'!$F:$F,AB26,'All 390D Disbursements'!$G:$G)</f>
        <v>0</v>
      </c>
      <c r="AD26" s="160" t="str">
        <f t="shared" si="9"/>
        <v>2109044044</v>
      </c>
      <c r="AE26" s="160">
        <f>SUMIF('All 390D Disbursements'!$F:$F,AD26,'All 390D Disbursements'!$G:$G)</f>
        <v>0</v>
      </c>
      <c r="AF26" s="160" t="str">
        <f t="shared" si="10"/>
        <v>2109044075</v>
      </c>
      <c r="AG26" s="160">
        <f>SUMIF('All 390D Disbursements'!$F:$F,AF26,'All 390D Disbursements'!$G:$G)</f>
        <v>11156</v>
      </c>
      <c r="AH26" s="160" t="str">
        <f t="shared" si="11"/>
        <v>2109044105</v>
      </c>
      <c r="AI26" s="160">
        <f>SUMIF('All 390D Disbursements'!$F:$F,AH26,'All 390D Disbursements'!$G:$G)</f>
        <v>0</v>
      </c>
      <c r="AJ26" s="160" t="str">
        <f t="shared" si="12"/>
        <v>2109044136</v>
      </c>
      <c r="AK26" s="160">
        <f>SUMIF('All 390D Disbursements'!$F:$F,AJ26,'All 390D Disbursements'!$G:$G)</f>
        <v>0</v>
      </c>
      <c r="AL26" s="160" t="str">
        <f t="shared" si="13"/>
        <v>2109044166</v>
      </c>
      <c r="AM26" s="160">
        <f>SUMIF('All 390D Disbursements'!$F:$F,AL26,'All 390D Disbursements'!$G:$G)</f>
        <v>0</v>
      </c>
      <c r="AN26" s="160" t="str">
        <f t="shared" si="14"/>
        <v>2109044197</v>
      </c>
      <c r="AO26" s="160">
        <f>SUMIF('All 390D Disbursements'!$F:$F,AN26,'All 390D Disbursements'!$G:$G)</f>
        <v>320</v>
      </c>
      <c r="AP26" s="160" t="str">
        <f t="shared" si="15"/>
        <v>2109044228</v>
      </c>
      <c r="AQ26" s="160">
        <f>SUMIF('All 390D Disbursements'!$F:$F,AP26,'All 390D Disbursements'!$G:$G)</f>
        <v>0</v>
      </c>
      <c r="AR26" s="160" t="str">
        <f t="shared" si="16"/>
        <v>2109044256</v>
      </c>
      <c r="AS26" s="160">
        <f>SUMIF('All 390D Disbursements'!$F:$F,AR26,'All 390D Disbursements'!$G:$G)</f>
        <v>0</v>
      </c>
      <c r="AT26" s="160" t="str">
        <f t="shared" si="17"/>
        <v>2109044287</v>
      </c>
      <c r="AU26" s="160">
        <f>SUMIF('All 390D Disbursements'!$F:$F,AT26,'All 390D Disbursements'!$G:$G)</f>
        <v>17316</v>
      </c>
      <c r="AV26" s="160" t="str">
        <f t="shared" si="18"/>
        <v>2109044317</v>
      </c>
      <c r="AW26" s="160">
        <f>SUMIF('All 390D Disbursements'!$F:$F,AV26,'All 390D Disbursements'!$G:$G)</f>
        <v>2558</v>
      </c>
      <c r="AX26" s="160" t="str">
        <f t="shared" si="19"/>
        <v>2109044348</v>
      </c>
      <c r="AY26" s="160">
        <f>SUMIF('All 390D Disbursements'!$F:$F,AX26,'All 390D Disbursements'!$G:$G)</f>
        <v>0</v>
      </c>
      <c r="AZ26" s="160" t="str">
        <f t="shared" si="20"/>
        <v>2109044378</v>
      </c>
      <c r="BA26" s="160">
        <f>SUMIF('All 390D Disbursements'!$F:$F,AZ26,'All 390D Disbursements'!$G:$G)</f>
        <v>0</v>
      </c>
      <c r="BB26" s="160" t="str">
        <f t="shared" si="21"/>
        <v>2109044409</v>
      </c>
      <c r="BC26" s="160">
        <f>SUMIF('All 390D Disbursements'!$F:$F,BB26,'All 390D Disbursements'!$G:$G)</f>
        <v>0</v>
      </c>
      <c r="BD26" s="160" t="str">
        <f t="shared" si="22"/>
        <v>2109044440</v>
      </c>
      <c r="BE26" s="160">
        <f>SUMIF('All 390D Disbursements'!$F:$F,BD26,'All 390D Disbursements'!$G:$G)</f>
        <v>0</v>
      </c>
      <c r="BF26" s="160" t="str">
        <f t="shared" si="23"/>
        <v>2109044470</v>
      </c>
      <c r="BG26" s="160">
        <f>SUMIF('All 390D Disbursements'!$F:$F,BF26,'All 390D Disbursements'!$G:$G)</f>
        <v>0</v>
      </c>
      <c r="BH26" s="160" t="str">
        <f t="shared" si="24"/>
        <v>2109044501</v>
      </c>
      <c r="BI26" s="160">
        <f>SUMIF('All 390D Disbursements'!$F:$F,BH26,'All 390D Disbursements'!$G:$G)</f>
        <v>0</v>
      </c>
      <c r="BJ26" s="160" t="str">
        <f t="shared" si="25"/>
        <v>2109044531</v>
      </c>
      <c r="BK26" s="160">
        <f>SUMIF('All 390D Disbursements'!$F:$F,BJ26,'All 390D Disbursements'!$G:$G)</f>
        <v>0</v>
      </c>
      <c r="BL26" s="160">
        <f t="shared" si="29"/>
        <v>31468</v>
      </c>
      <c r="BM26" s="160">
        <f t="shared" si="26"/>
        <v>0</v>
      </c>
      <c r="BN26" s="160">
        <f t="shared" si="30"/>
        <v>0</v>
      </c>
      <c r="BO26" s="149"/>
    </row>
    <row r="27" spans="1:67" x14ac:dyDescent="0.3">
      <c r="A27" s="154" t="s">
        <v>56</v>
      </c>
      <c r="B27" s="155" t="s">
        <v>113</v>
      </c>
      <c r="C27" s="154" t="s">
        <v>114</v>
      </c>
      <c r="D27" s="156">
        <f>VLOOKUP(B27,'19-20 Allocation'!A:C,3,FALSE)</f>
        <v>22924</v>
      </c>
      <c r="E27" s="156">
        <v>0</v>
      </c>
      <c r="F27" s="156">
        <f t="shared" si="27"/>
        <v>22924</v>
      </c>
      <c r="G27" s="156">
        <f>-SUMIF('All 390D Disbursements'!A:A,Recon!A:A,'All 390D Disbursements'!G:G)</f>
        <v>-22924</v>
      </c>
      <c r="H27" s="156" t="str">
        <f t="shared" si="28"/>
        <v>2149043709</v>
      </c>
      <c r="I27" s="156">
        <f>SUMIF('All 390D Disbursements'!$F:$F,H27,'All 390D Disbursements'!$G:$G)</f>
        <v>0</v>
      </c>
      <c r="J27" s="156" t="str">
        <f t="shared" si="28"/>
        <v>2149043739</v>
      </c>
      <c r="K27" s="156">
        <f>SUMIF('All 390D Disbursements'!$F:$F,J27,'All 390D Disbursements'!$G:$G)</f>
        <v>0</v>
      </c>
      <c r="L27" s="156" t="str">
        <f t="shared" si="0"/>
        <v>2149043770</v>
      </c>
      <c r="M27" s="156">
        <f>SUMIF('All 390D Disbursements'!$F:$F,L27,'All 390D Disbursements'!$G:$G)</f>
        <v>4447.0200000000004</v>
      </c>
      <c r="N27" s="156" t="str">
        <f t="shared" si="1"/>
        <v>2149043800</v>
      </c>
      <c r="O27" s="156">
        <f>SUMIF('All 390D Disbursements'!$F:$F,N27,'All 390D Disbursements'!$G:$G)</f>
        <v>2213.88</v>
      </c>
      <c r="P27" s="156" t="str">
        <f t="shared" si="2"/>
        <v>2149043831</v>
      </c>
      <c r="Q27" s="156">
        <f>SUMIF('All 390D Disbursements'!$F:$F,P27,'All 390D Disbursements'!$G:$G)</f>
        <v>0</v>
      </c>
      <c r="R27" s="156" t="str">
        <f t="shared" si="3"/>
        <v>2149043862</v>
      </c>
      <c r="S27" s="156">
        <f>SUMIF('All 390D Disbursements'!$F:$F,R27,'All 390D Disbursements'!$G:$G)</f>
        <v>7018.369999999999</v>
      </c>
      <c r="T27" s="156" t="str">
        <f t="shared" si="4"/>
        <v>2149043891</v>
      </c>
      <c r="U27" s="156">
        <f>SUMIF('All 390D Disbursements'!$F:$F,T27,'All 390D Disbursements'!$G:$G)</f>
        <v>0</v>
      </c>
      <c r="V27" s="156" t="str">
        <f t="shared" si="5"/>
        <v>2149043922</v>
      </c>
      <c r="W27" s="156">
        <f>SUMIF('All 390D Disbursements'!$F:$F,V27,'All 390D Disbursements'!$G:$G)</f>
        <v>4248.08</v>
      </c>
      <c r="X27" s="156" t="str">
        <f t="shared" si="6"/>
        <v>2149043952</v>
      </c>
      <c r="Y27" s="156">
        <f>SUMIF('All 390D Disbursements'!$F:$F,X27,'All 390D Disbursements'!$G:$G)</f>
        <v>4996.6499999999996</v>
      </c>
      <c r="Z27" s="156" t="str">
        <f t="shared" si="7"/>
        <v>2149043983</v>
      </c>
      <c r="AA27" s="156">
        <f>SUMIF('All 390D Disbursements'!$F:$F,Z27,'All 390D Disbursements'!$G:$G)</f>
        <v>0</v>
      </c>
      <c r="AB27" s="156" t="str">
        <f t="shared" si="8"/>
        <v>2149044013</v>
      </c>
      <c r="AC27" s="156">
        <f>SUMIF('All 390D Disbursements'!$F:$F,AB27,'All 390D Disbursements'!$G:$G)</f>
        <v>0</v>
      </c>
      <c r="AD27" s="156" t="str">
        <f t="shared" si="9"/>
        <v>2149044044</v>
      </c>
      <c r="AE27" s="156">
        <f>SUMIF('All 390D Disbursements'!$F:$F,AD27,'All 390D Disbursements'!$G:$G)</f>
        <v>0</v>
      </c>
      <c r="AF27" s="156" t="str">
        <f t="shared" si="10"/>
        <v>2149044075</v>
      </c>
      <c r="AG27" s="156">
        <f>SUMIF('All 390D Disbursements'!$F:$F,AF27,'All 390D Disbursements'!$G:$G)</f>
        <v>0</v>
      </c>
      <c r="AH27" s="156" t="str">
        <f t="shared" si="11"/>
        <v>2149044105</v>
      </c>
      <c r="AI27" s="156">
        <f>SUMIF('All 390D Disbursements'!$F:$F,AH27,'All 390D Disbursements'!$G:$G)</f>
        <v>0</v>
      </c>
      <c r="AJ27" s="156" t="str">
        <f t="shared" si="12"/>
        <v>2149044136</v>
      </c>
      <c r="AK27" s="156">
        <f>SUMIF('All 390D Disbursements'!$F:$F,AJ27,'All 390D Disbursements'!$G:$G)</f>
        <v>0</v>
      </c>
      <c r="AL27" s="156" t="str">
        <f t="shared" si="13"/>
        <v>2149044166</v>
      </c>
      <c r="AM27" s="156">
        <f>SUMIF('All 390D Disbursements'!$F:$F,AL27,'All 390D Disbursements'!$G:$G)</f>
        <v>0</v>
      </c>
      <c r="AN27" s="156" t="str">
        <f t="shared" si="14"/>
        <v>2149044197</v>
      </c>
      <c r="AO27" s="156">
        <f>SUMIF('All 390D Disbursements'!$F:$F,AN27,'All 390D Disbursements'!$G:$G)</f>
        <v>0</v>
      </c>
      <c r="AP27" s="156" t="str">
        <f t="shared" si="15"/>
        <v>2149044228</v>
      </c>
      <c r="AQ27" s="156">
        <f>SUMIF('All 390D Disbursements'!$F:$F,AP27,'All 390D Disbursements'!$G:$G)</f>
        <v>0</v>
      </c>
      <c r="AR27" s="156" t="str">
        <f t="shared" si="16"/>
        <v>2149044256</v>
      </c>
      <c r="AS27" s="156">
        <f>SUMIF('All 390D Disbursements'!$F:$F,AR27,'All 390D Disbursements'!$G:$G)</f>
        <v>0</v>
      </c>
      <c r="AT27" s="156" t="str">
        <f t="shared" si="17"/>
        <v>2149044287</v>
      </c>
      <c r="AU27" s="156">
        <f>SUMIF('All 390D Disbursements'!$F:$F,AT27,'All 390D Disbursements'!$G:$G)</f>
        <v>0</v>
      </c>
      <c r="AV27" s="156" t="str">
        <f t="shared" si="18"/>
        <v>2149044317</v>
      </c>
      <c r="AW27" s="156">
        <f>SUMIF('All 390D Disbursements'!$F:$F,AV27,'All 390D Disbursements'!$G:$G)</f>
        <v>0</v>
      </c>
      <c r="AX27" s="156" t="str">
        <f t="shared" si="19"/>
        <v>2149044348</v>
      </c>
      <c r="AY27" s="156">
        <f>SUMIF('All 390D Disbursements'!$F:$F,AX27,'All 390D Disbursements'!$G:$G)</f>
        <v>0</v>
      </c>
      <c r="AZ27" s="156" t="str">
        <f t="shared" si="20"/>
        <v>2149044378</v>
      </c>
      <c r="BA27" s="156">
        <f>SUMIF('All 390D Disbursements'!$F:$F,AZ27,'All 390D Disbursements'!$G:$G)</f>
        <v>0</v>
      </c>
      <c r="BB27" s="156" t="str">
        <f t="shared" si="21"/>
        <v>2149044409</v>
      </c>
      <c r="BC27" s="156">
        <f>SUMIF('All 390D Disbursements'!$F:$F,BB27,'All 390D Disbursements'!$G:$G)</f>
        <v>0</v>
      </c>
      <c r="BD27" s="156" t="str">
        <f t="shared" si="22"/>
        <v>2149044440</v>
      </c>
      <c r="BE27" s="156">
        <f>SUMIF('All 390D Disbursements'!$F:$F,BD27,'All 390D Disbursements'!$G:$G)</f>
        <v>0</v>
      </c>
      <c r="BF27" s="156" t="str">
        <f t="shared" si="23"/>
        <v>2149044470</v>
      </c>
      <c r="BG27" s="156">
        <f>SUMIF('All 390D Disbursements'!$F:$F,BF27,'All 390D Disbursements'!$G:$G)</f>
        <v>0</v>
      </c>
      <c r="BH27" s="156" t="str">
        <f t="shared" si="24"/>
        <v>2149044501</v>
      </c>
      <c r="BI27" s="156">
        <f>SUMIF('All 390D Disbursements'!$F:$F,BH27,'All 390D Disbursements'!$G:$G)</f>
        <v>0</v>
      </c>
      <c r="BJ27" s="156" t="str">
        <f t="shared" si="25"/>
        <v>2149044531</v>
      </c>
      <c r="BK27" s="156">
        <f>SUMIF('All 390D Disbursements'!$F:$F,BJ27,'All 390D Disbursements'!$G:$G)</f>
        <v>0</v>
      </c>
      <c r="BL27" s="156">
        <f t="shared" si="29"/>
        <v>22924</v>
      </c>
      <c r="BM27" s="156">
        <f t="shared" si="26"/>
        <v>0</v>
      </c>
      <c r="BN27" s="157">
        <f t="shared" si="30"/>
        <v>0</v>
      </c>
    </row>
    <row r="28" spans="1:67" s="153" customFormat="1" x14ac:dyDescent="0.3">
      <c r="A28" s="158" t="s">
        <v>11</v>
      </c>
      <c r="B28" s="159" t="s">
        <v>115</v>
      </c>
      <c r="C28" s="158" t="s">
        <v>116</v>
      </c>
      <c r="D28" s="160">
        <f>VLOOKUP(B28,'19-20 Allocation'!A:C,3,FALSE)</f>
        <v>44534</v>
      </c>
      <c r="E28" s="160">
        <v>0</v>
      </c>
      <c r="F28" s="160">
        <f t="shared" si="27"/>
        <v>44534</v>
      </c>
      <c r="G28" s="160">
        <f>-SUMIF('All 390D Disbursements'!A:A,Recon!A:A,'All 390D Disbursements'!G:G)</f>
        <v>-44534</v>
      </c>
      <c r="H28" s="160" t="str">
        <f t="shared" si="28"/>
        <v>2201043709</v>
      </c>
      <c r="I28" s="160">
        <f>SUMIF('All 390D Disbursements'!$F:$F,H28,'All 390D Disbursements'!$G:$G)</f>
        <v>0</v>
      </c>
      <c r="J28" s="160" t="str">
        <f t="shared" si="28"/>
        <v>2201043739</v>
      </c>
      <c r="K28" s="160">
        <f>SUMIF('All 390D Disbursements'!$F:$F,J28,'All 390D Disbursements'!$G:$G)</f>
        <v>0</v>
      </c>
      <c r="L28" s="160" t="str">
        <f t="shared" si="0"/>
        <v>2201043770</v>
      </c>
      <c r="M28" s="160">
        <f>SUMIF('All 390D Disbursements'!$F:$F,L28,'All 390D Disbursements'!$G:$G)</f>
        <v>0</v>
      </c>
      <c r="N28" s="160" t="str">
        <f t="shared" si="1"/>
        <v>2201043800</v>
      </c>
      <c r="O28" s="160">
        <f>SUMIF('All 390D Disbursements'!$F:$F,N28,'All 390D Disbursements'!$G:$G)</f>
        <v>0</v>
      </c>
      <c r="P28" s="160" t="str">
        <f t="shared" si="2"/>
        <v>2201043831</v>
      </c>
      <c r="Q28" s="160">
        <f>SUMIF('All 390D Disbursements'!$F:$F,P28,'All 390D Disbursements'!$G:$G)</f>
        <v>0</v>
      </c>
      <c r="R28" s="160" t="str">
        <f t="shared" si="3"/>
        <v>2201043862</v>
      </c>
      <c r="S28" s="160">
        <f>SUMIF('All 390D Disbursements'!$F:$F,R28,'All 390D Disbursements'!$G:$G)</f>
        <v>0</v>
      </c>
      <c r="T28" s="160" t="str">
        <f t="shared" si="4"/>
        <v>2201043891</v>
      </c>
      <c r="U28" s="160">
        <f>SUMIF('All 390D Disbursements'!$F:$F,T28,'All 390D Disbursements'!$G:$G)</f>
        <v>17193</v>
      </c>
      <c r="V28" s="160" t="str">
        <f t="shared" si="5"/>
        <v>2201043922</v>
      </c>
      <c r="W28" s="160">
        <f>SUMIF('All 390D Disbursements'!$F:$F,V28,'All 390D Disbursements'!$G:$G)</f>
        <v>8372.2000000000007</v>
      </c>
      <c r="X28" s="160" t="str">
        <f t="shared" si="6"/>
        <v>2201043952</v>
      </c>
      <c r="Y28" s="160">
        <f>SUMIF('All 390D Disbursements'!$F:$F,X28,'All 390D Disbursements'!$G:$G)</f>
        <v>0</v>
      </c>
      <c r="Z28" s="160" t="str">
        <f t="shared" si="7"/>
        <v>2201043983</v>
      </c>
      <c r="AA28" s="160">
        <f>SUMIF('All 390D Disbursements'!$F:$F,Z28,'All 390D Disbursements'!$G:$G)</f>
        <v>7425.74</v>
      </c>
      <c r="AB28" s="160" t="str">
        <f t="shared" si="8"/>
        <v>2201044013</v>
      </c>
      <c r="AC28" s="160">
        <f>SUMIF('All 390D Disbursements'!$F:$F,AB28,'All 390D Disbursements'!$G:$G)</f>
        <v>7418.28</v>
      </c>
      <c r="AD28" s="160" t="str">
        <f t="shared" si="9"/>
        <v>2201044044</v>
      </c>
      <c r="AE28" s="160">
        <f>SUMIF('All 390D Disbursements'!$F:$F,AD28,'All 390D Disbursements'!$G:$G)</f>
        <v>4124.78</v>
      </c>
      <c r="AF28" s="160" t="str">
        <f t="shared" si="10"/>
        <v>2201044075</v>
      </c>
      <c r="AG28" s="160">
        <f>SUMIF('All 390D Disbursements'!$F:$F,AF28,'All 390D Disbursements'!$G:$G)</f>
        <v>0</v>
      </c>
      <c r="AH28" s="160" t="str">
        <f t="shared" si="11"/>
        <v>2201044105</v>
      </c>
      <c r="AI28" s="160">
        <f>SUMIF('All 390D Disbursements'!$F:$F,AH28,'All 390D Disbursements'!$G:$G)</f>
        <v>0</v>
      </c>
      <c r="AJ28" s="160" t="str">
        <f t="shared" si="12"/>
        <v>2201044136</v>
      </c>
      <c r="AK28" s="160">
        <f>SUMIF('All 390D Disbursements'!$F:$F,AJ28,'All 390D Disbursements'!$G:$G)</f>
        <v>0</v>
      </c>
      <c r="AL28" s="160" t="str">
        <f t="shared" si="13"/>
        <v>2201044166</v>
      </c>
      <c r="AM28" s="160">
        <f>SUMIF('All 390D Disbursements'!$F:$F,AL28,'All 390D Disbursements'!$G:$G)</f>
        <v>0</v>
      </c>
      <c r="AN28" s="160" t="str">
        <f t="shared" si="14"/>
        <v>2201044197</v>
      </c>
      <c r="AO28" s="160">
        <f>SUMIF('All 390D Disbursements'!$F:$F,AN28,'All 390D Disbursements'!$G:$G)</f>
        <v>0</v>
      </c>
      <c r="AP28" s="160" t="str">
        <f t="shared" si="15"/>
        <v>2201044228</v>
      </c>
      <c r="AQ28" s="160">
        <f>SUMIF('All 390D Disbursements'!$F:$F,AP28,'All 390D Disbursements'!$G:$G)</f>
        <v>0</v>
      </c>
      <c r="AR28" s="160" t="str">
        <f t="shared" si="16"/>
        <v>2201044256</v>
      </c>
      <c r="AS28" s="160">
        <f>SUMIF('All 390D Disbursements'!$F:$F,AR28,'All 390D Disbursements'!$G:$G)</f>
        <v>0</v>
      </c>
      <c r="AT28" s="160" t="str">
        <f t="shared" si="17"/>
        <v>2201044287</v>
      </c>
      <c r="AU28" s="160">
        <f>SUMIF('All 390D Disbursements'!$F:$F,AT28,'All 390D Disbursements'!$G:$G)</f>
        <v>0</v>
      </c>
      <c r="AV28" s="160" t="str">
        <f t="shared" si="18"/>
        <v>2201044317</v>
      </c>
      <c r="AW28" s="160">
        <f>SUMIF('All 390D Disbursements'!$F:$F,AV28,'All 390D Disbursements'!$G:$G)</f>
        <v>0</v>
      </c>
      <c r="AX28" s="160" t="str">
        <f t="shared" si="19"/>
        <v>2201044348</v>
      </c>
      <c r="AY28" s="160">
        <f>SUMIF('All 390D Disbursements'!$F:$F,AX28,'All 390D Disbursements'!$G:$G)</f>
        <v>0</v>
      </c>
      <c r="AZ28" s="160" t="str">
        <f t="shared" si="20"/>
        <v>2201044378</v>
      </c>
      <c r="BA28" s="160">
        <f>SUMIF('All 390D Disbursements'!$F:$F,AZ28,'All 390D Disbursements'!$G:$G)</f>
        <v>0</v>
      </c>
      <c r="BB28" s="160" t="str">
        <f t="shared" si="21"/>
        <v>2201044409</v>
      </c>
      <c r="BC28" s="160">
        <f>SUMIF('All 390D Disbursements'!$F:$F,BB28,'All 390D Disbursements'!$G:$G)</f>
        <v>0</v>
      </c>
      <c r="BD28" s="160" t="str">
        <f t="shared" si="22"/>
        <v>2201044440</v>
      </c>
      <c r="BE28" s="160">
        <f>SUMIF('All 390D Disbursements'!$F:$F,BD28,'All 390D Disbursements'!$G:$G)</f>
        <v>0</v>
      </c>
      <c r="BF28" s="160" t="str">
        <f t="shared" si="23"/>
        <v>2201044470</v>
      </c>
      <c r="BG28" s="160">
        <f>SUMIF('All 390D Disbursements'!$F:$F,BF28,'All 390D Disbursements'!$G:$G)</f>
        <v>0</v>
      </c>
      <c r="BH28" s="160" t="str">
        <f t="shared" si="24"/>
        <v>2201044501</v>
      </c>
      <c r="BI28" s="160">
        <f>SUMIF('All 390D Disbursements'!$F:$F,BH28,'All 390D Disbursements'!$G:$G)</f>
        <v>0</v>
      </c>
      <c r="BJ28" s="160" t="str">
        <f t="shared" si="25"/>
        <v>2201044531</v>
      </c>
      <c r="BK28" s="160">
        <f>SUMIF('All 390D Disbursements'!$F:$F,BJ28,'All 390D Disbursements'!$G:$G)</f>
        <v>0</v>
      </c>
      <c r="BL28" s="160">
        <f t="shared" si="29"/>
        <v>44534</v>
      </c>
      <c r="BM28" s="160">
        <f t="shared" si="26"/>
        <v>0</v>
      </c>
      <c r="BN28" s="160">
        <f t="shared" si="30"/>
        <v>0</v>
      </c>
      <c r="BO28" s="149"/>
    </row>
    <row r="29" spans="1:67" x14ac:dyDescent="0.3">
      <c r="A29" s="154" t="s">
        <v>26</v>
      </c>
      <c r="B29" s="155" t="s">
        <v>117</v>
      </c>
      <c r="C29" s="154" t="s">
        <v>118</v>
      </c>
      <c r="D29" s="156">
        <f>VLOOKUP(B29,'19-20 Allocation'!A:C,3,FALSE)</f>
        <v>3832</v>
      </c>
      <c r="E29" s="156">
        <v>0</v>
      </c>
      <c r="F29" s="156">
        <f t="shared" si="27"/>
        <v>3832</v>
      </c>
      <c r="G29" s="156">
        <f>-SUMIF('All 390D Disbursements'!A:A,Recon!A:A,'All 390D Disbursements'!G:G)</f>
        <v>-3832</v>
      </c>
      <c r="H29" s="156" t="str">
        <f t="shared" si="28"/>
        <v>2601143709</v>
      </c>
      <c r="I29" s="156">
        <f>SUMIF('All 390D Disbursements'!$F:$F,H29,'All 390D Disbursements'!$G:$G)</f>
        <v>0</v>
      </c>
      <c r="J29" s="156" t="str">
        <f t="shared" si="28"/>
        <v>2601143739</v>
      </c>
      <c r="K29" s="156">
        <f>SUMIF('All 390D Disbursements'!$F:$F,J29,'All 390D Disbursements'!$G:$G)</f>
        <v>0</v>
      </c>
      <c r="L29" s="156" t="str">
        <f t="shared" si="0"/>
        <v>2601143770</v>
      </c>
      <c r="M29" s="156">
        <f>SUMIF('All 390D Disbursements'!$F:$F,L29,'All 390D Disbursements'!$G:$G)</f>
        <v>0</v>
      </c>
      <c r="N29" s="156" t="str">
        <f t="shared" si="1"/>
        <v>2601143800</v>
      </c>
      <c r="O29" s="156">
        <f>SUMIF('All 390D Disbursements'!$F:$F,N29,'All 390D Disbursements'!$G:$G)</f>
        <v>0</v>
      </c>
      <c r="P29" s="156" t="str">
        <f t="shared" si="2"/>
        <v>2601143831</v>
      </c>
      <c r="Q29" s="156">
        <f>SUMIF('All 390D Disbursements'!$F:$F,P29,'All 390D Disbursements'!$G:$G)</f>
        <v>0</v>
      </c>
      <c r="R29" s="156" t="str">
        <f t="shared" si="3"/>
        <v>2601143862</v>
      </c>
      <c r="S29" s="156">
        <f>SUMIF('All 390D Disbursements'!$F:$F,R29,'All 390D Disbursements'!$G:$G)</f>
        <v>0</v>
      </c>
      <c r="T29" s="156" t="str">
        <f t="shared" si="4"/>
        <v>2601143891</v>
      </c>
      <c r="U29" s="156">
        <f>SUMIF('All 390D Disbursements'!$F:$F,T29,'All 390D Disbursements'!$G:$G)</f>
        <v>0</v>
      </c>
      <c r="V29" s="156" t="str">
        <f t="shared" si="5"/>
        <v>2601143922</v>
      </c>
      <c r="W29" s="156">
        <f>SUMIF('All 390D Disbursements'!$F:$F,V29,'All 390D Disbursements'!$G:$G)</f>
        <v>0</v>
      </c>
      <c r="X29" s="156" t="str">
        <f t="shared" si="6"/>
        <v>2601143952</v>
      </c>
      <c r="Y29" s="156">
        <f>SUMIF('All 390D Disbursements'!$F:$F,X29,'All 390D Disbursements'!$G:$G)</f>
        <v>0</v>
      </c>
      <c r="Z29" s="156" t="str">
        <f t="shared" si="7"/>
        <v>2601143983</v>
      </c>
      <c r="AA29" s="156">
        <f>SUMIF('All 390D Disbursements'!$F:$F,Z29,'All 390D Disbursements'!$G:$G)</f>
        <v>3832</v>
      </c>
      <c r="AB29" s="156" t="str">
        <f t="shared" si="8"/>
        <v>2601144013</v>
      </c>
      <c r="AC29" s="156">
        <f>SUMIF('All 390D Disbursements'!$F:$F,AB29,'All 390D Disbursements'!$G:$G)</f>
        <v>0</v>
      </c>
      <c r="AD29" s="156" t="str">
        <f t="shared" si="9"/>
        <v>2601144044</v>
      </c>
      <c r="AE29" s="156">
        <f>SUMIF('All 390D Disbursements'!$F:$F,AD29,'All 390D Disbursements'!$G:$G)</f>
        <v>0</v>
      </c>
      <c r="AF29" s="156" t="str">
        <f t="shared" si="10"/>
        <v>2601144075</v>
      </c>
      <c r="AG29" s="156">
        <f>SUMIF('All 390D Disbursements'!$F:$F,AF29,'All 390D Disbursements'!$G:$G)</f>
        <v>0</v>
      </c>
      <c r="AH29" s="156" t="str">
        <f t="shared" si="11"/>
        <v>2601144105</v>
      </c>
      <c r="AI29" s="156">
        <f>SUMIF('All 390D Disbursements'!$F:$F,AH29,'All 390D Disbursements'!$G:$G)</f>
        <v>0</v>
      </c>
      <c r="AJ29" s="156" t="str">
        <f t="shared" si="12"/>
        <v>2601144136</v>
      </c>
      <c r="AK29" s="156">
        <f>SUMIF('All 390D Disbursements'!$F:$F,AJ29,'All 390D Disbursements'!$G:$G)</f>
        <v>0</v>
      </c>
      <c r="AL29" s="156" t="str">
        <f t="shared" si="13"/>
        <v>2601144166</v>
      </c>
      <c r="AM29" s="156">
        <f>SUMIF('All 390D Disbursements'!$F:$F,AL29,'All 390D Disbursements'!$G:$G)</f>
        <v>0</v>
      </c>
      <c r="AN29" s="156" t="str">
        <f t="shared" si="14"/>
        <v>2601144197</v>
      </c>
      <c r="AO29" s="156">
        <f>SUMIF('All 390D Disbursements'!$F:$F,AN29,'All 390D Disbursements'!$G:$G)</f>
        <v>0</v>
      </c>
      <c r="AP29" s="156" t="str">
        <f t="shared" si="15"/>
        <v>2601144228</v>
      </c>
      <c r="AQ29" s="156">
        <f>SUMIF('All 390D Disbursements'!$F:$F,AP29,'All 390D Disbursements'!$G:$G)</f>
        <v>0</v>
      </c>
      <c r="AR29" s="156" t="str">
        <f t="shared" si="16"/>
        <v>2601144256</v>
      </c>
      <c r="AS29" s="156">
        <f>SUMIF('All 390D Disbursements'!$F:$F,AR29,'All 390D Disbursements'!$G:$G)</f>
        <v>0</v>
      </c>
      <c r="AT29" s="156" t="str">
        <f t="shared" si="17"/>
        <v>2601144287</v>
      </c>
      <c r="AU29" s="156">
        <f>SUMIF('All 390D Disbursements'!$F:$F,AT29,'All 390D Disbursements'!$G:$G)</f>
        <v>0</v>
      </c>
      <c r="AV29" s="156" t="str">
        <f t="shared" si="18"/>
        <v>2601144317</v>
      </c>
      <c r="AW29" s="156">
        <f>SUMIF('All 390D Disbursements'!$F:$F,AV29,'All 390D Disbursements'!$G:$G)</f>
        <v>0</v>
      </c>
      <c r="AX29" s="156" t="str">
        <f t="shared" si="19"/>
        <v>2601144348</v>
      </c>
      <c r="AY29" s="156">
        <f>SUMIF('All 390D Disbursements'!$F:$F,AX29,'All 390D Disbursements'!$G:$G)</f>
        <v>0</v>
      </c>
      <c r="AZ29" s="156" t="str">
        <f t="shared" si="20"/>
        <v>2601144378</v>
      </c>
      <c r="BA29" s="156">
        <f>SUMIF('All 390D Disbursements'!$F:$F,AZ29,'All 390D Disbursements'!$G:$G)</f>
        <v>0</v>
      </c>
      <c r="BB29" s="156" t="str">
        <f t="shared" si="21"/>
        <v>2601144409</v>
      </c>
      <c r="BC29" s="156">
        <f>SUMIF('All 390D Disbursements'!$F:$F,BB29,'All 390D Disbursements'!$G:$G)</f>
        <v>0</v>
      </c>
      <c r="BD29" s="156" t="str">
        <f t="shared" si="22"/>
        <v>2601144440</v>
      </c>
      <c r="BE29" s="156">
        <f>SUMIF('All 390D Disbursements'!$F:$F,BD29,'All 390D Disbursements'!$G:$G)</f>
        <v>0</v>
      </c>
      <c r="BF29" s="156" t="str">
        <f t="shared" si="23"/>
        <v>2601144470</v>
      </c>
      <c r="BG29" s="156">
        <f>SUMIF('All 390D Disbursements'!$F:$F,BF29,'All 390D Disbursements'!$G:$G)</f>
        <v>0</v>
      </c>
      <c r="BH29" s="156" t="str">
        <f t="shared" si="24"/>
        <v>2601144501</v>
      </c>
      <c r="BI29" s="156">
        <f>SUMIF('All 390D Disbursements'!$F:$F,BH29,'All 390D Disbursements'!$G:$G)</f>
        <v>0</v>
      </c>
      <c r="BJ29" s="156" t="str">
        <f t="shared" si="25"/>
        <v>2601144531</v>
      </c>
      <c r="BK29" s="156">
        <f>SUMIF('All 390D Disbursements'!$F:$F,BJ29,'All 390D Disbursements'!$G:$G)</f>
        <v>0</v>
      </c>
      <c r="BL29" s="156">
        <f t="shared" si="29"/>
        <v>3832</v>
      </c>
      <c r="BM29" s="156">
        <f t="shared" si="26"/>
        <v>0</v>
      </c>
      <c r="BN29" s="157">
        <f t="shared" si="30"/>
        <v>0</v>
      </c>
    </row>
    <row r="30" spans="1:67" s="153" customFormat="1" x14ac:dyDescent="0.3">
      <c r="A30" s="158" t="s">
        <v>28</v>
      </c>
      <c r="B30" s="159" t="s">
        <v>119</v>
      </c>
      <c r="C30" s="158" t="s">
        <v>120</v>
      </c>
      <c r="D30" s="160">
        <f>VLOOKUP(B30,'19-20 Allocation'!A:C,3,FALSE)</f>
        <v>344068</v>
      </c>
      <c r="E30" s="160">
        <v>0</v>
      </c>
      <c r="F30" s="160">
        <f t="shared" si="27"/>
        <v>344068</v>
      </c>
      <c r="G30" s="160">
        <f>-SUMIF('All 390D Disbursements'!A:A,Recon!A:A,'All 390D Disbursements'!G:G)</f>
        <v>-344068</v>
      </c>
      <c r="H30" s="160" t="str">
        <f t="shared" si="28"/>
        <v>3001143709</v>
      </c>
      <c r="I30" s="160">
        <f>SUMIF('All 390D Disbursements'!$F:$F,H30,'All 390D Disbursements'!$G:$G)</f>
        <v>0</v>
      </c>
      <c r="J30" s="160" t="str">
        <f t="shared" si="28"/>
        <v>3001143739</v>
      </c>
      <c r="K30" s="160">
        <f>SUMIF('All 390D Disbursements'!$F:$F,J30,'All 390D Disbursements'!$G:$G)</f>
        <v>0</v>
      </c>
      <c r="L30" s="160" t="str">
        <f t="shared" si="0"/>
        <v>3001143770</v>
      </c>
      <c r="M30" s="160">
        <f>SUMIF('All 390D Disbursements'!$F:$F,L30,'All 390D Disbursements'!$G:$G)</f>
        <v>0</v>
      </c>
      <c r="N30" s="160" t="str">
        <f t="shared" si="1"/>
        <v>3001143800</v>
      </c>
      <c r="O30" s="160">
        <f>SUMIF('All 390D Disbursements'!$F:$F,N30,'All 390D Disbursements'!$G:$G)</f>
        <v>0</v>
      </c>
      <c r="P30" s="160" t="str">
        <f t="shared" si="2"/>
        <v>3001143831</v>
      </c>
      <c r="Q30" s="160">
        <f>SUMIF('All 390D Disbursements'!$F:$F,P30,'All 390D Disbursements'!$G:$G)</f>
        <v>0</v>
      </c>
      <c r="R30" s="160" t="str">
        <f t="shared" si="3"/>
        <v>3001143862</v>
      </c>
      <c r="S30" s="160">
        <f>SUMIF('All 390D Disbursements'!$F:$F,R30,'All 390D Disbursements'!$G:$G)</f>
        <v>0</v>
      </c>
      <c r="T30" s="160" t="str">
        <f t="shared" si="4"/>
        <v>3001143891</v>
      </c>
      <c r="U30" s="160">
        <f>SUMIF('All 390D Disbursements'!$F:$F,T30,'All 390D Disbursements'!$G:$G)</f>
        <v>5553.03</v>
      </c>
      <c r="V30" s="160" t="str">
        <f t="shared" si="5"/>
        <v>3001143922</v>
      </c>
      <c r="W30" s="160">
        <f>SUMIF('All 390D Disbursements'!$F:$F,V30,'All 390D Disbursements'!$G:$G)</f>
        <v>47285.4</v>
      </c>
      <c r="X30" s="160" t="str">
        <f t="shared" si="6"/>
        <v>3001143952</v>
      </c>
      <c r="Y30" s="160">
        <f>SUMIF('All 390D Disbursements'!$F:$F,X30,'All 390D Disbursements'!$G:$G)</f>
        <v>2059.21</v>
      </c>
      <c r="Z30" s="160" t="str">
        <f t="shared" si="7"/>
        <v>3001143983</v>
      </c>
      <c r="AA30" s="160">
        <f>SUMIF('All 390D Disbursements'!$F:$F,Z30,'All 390D Disbursements'!$G:$G)</f>
        <v>0</v>
      </c>
      <c r="AB30" s="160" t="str">
        <f t="shared" si="8"/>
        <v>3001144013</v>
      </c>
      <c r="AC30" s="160">
        <f>SUMIF('All 390D Disbursements'!$F:$F,AB30,'All 390D Disbursements'!$G:$G)</f>
        <v>27855.06</v>
      </c>
      <c r="AD30" s="160" t="str">
        <f t="shared" si="9"/>
        <v>3001144044</v>
      </c>
      <c r="AE30" s="160">
        <f>SUMIF('All 390D Disbursements'!$F:$F,AD30,'All 390D Disbursements'!$G:$G)</f>
        <v>30765.03</v>
      </c>
      <c r="AF30" s="160" t="str">
        <f t="shared" si="10"/>
        <v>3001144075</v>
      </c>
      <c r="AG30" s="160">
        <f>SUMIF('All 390D Disbursements'!$F:$F,AF30,'All 390D Disbursements'!$G:$G)</f>
        <v>65853.84</v>
      </c>
      <c r="AH30" s="160" t="str">
        <f t="shared" si="11"/>
        <v>3001144105</v>
      </c>
      <c r="AI30" s="160">
        <f>SUMIF('All 390D Disbursements'!$F:$F,AH30,'All 390D Disbursements'!$G:$G)</f>
        <v>34661.379999999997</v>
      </c>
      <c r="AJ30" s="160" t="str">
        <f t="shared" si="12"/>
        <v>3001144136</v>
      </c>
      <c r="AK30" s="160">
        <f>SUMIF('All 390D Disbursements'!$F:$F,AJ30,'All 390D Disbursements'!$G:$G)</f>
        <v>38792.370000000003</v>
      </c>
      <c r="AL30" s="160" t="str">
        <f t="shared" si="13"/>
        <v>3001144166</v>
      </c>
      <c r="AM30" s="160">
        <f>SUMIF('All 390D Disbursements'!$F:$F,AL30,'All 390D Disbursements'!$G:$G)</f>
        <v>38651.89</v>
      </c>
      <c r="AN30" s="160" t="str">
        <f t="shared" si="14"/>
        <v>3001144197</v>
      </c>
      <c r="AO30" s="160">
        <f>SUMIF('All 390D Disbursements'!$F:$F,AN30,'All 390D Disbursements'!$G:$G)</f>
        <v>35103.910000000003</v>
      </c>
      <c r="AP30" s="160" t="str">
        <f t="shared" si="15"/>
        <v>3001144228</v>
      </c>
      <c r="AQ30" s="160">
        <f>SUMIF('All 390D Disbursements'!$F:$F,AP30,'All 390D Disbursements'!$G:$G)</f>
        <v>17486.88</v>
      </c>
      <c r="AR30" s="160" t="str">
        <f t="shared" si="16"/>
        <v>3001144256</v>
      </c>
      <c r="AS30" s="160">
        <f>SUMIF('All 390D Disbursements'!$F:$F,AR30,'All 390D Disbursements'!$G:$G)</f>
        <v>0</v>
      </c>
      <c r="AT30" s="160" t="str">
        <f t="shared" si="17"/>
        <v>3001144287</v>
      </c>
      <c r="AU30" s="160">
        <f>SUMIF('All 390D Disbursements'!$F:$F,AT30,'All 390D Disbursements'!$G:$G)</f>
        <v>0</v>
      </c>
      <c r="AV30" s="160" t="str">
        <f t="shared" si="18"/>
        <v>3001144317</v>
      </c>
      <c r="AW30" s="160">
        <f>SUMIF('All 390D Disbursements'!$F:$F,AV30,'All 390D Disbursements'!$G:$G)</f>
        <v>0</v>
      </c>
      <c r="AX30" s="160" t="str">
        <f t="shared" si="19"/>
        <v>3001144348</v>
      </c>
      <c r="AY30" s="160">
        <f>SUMIF('All 390D Disbursements'!$F:$F,AX30,'All 390D Disbursements'!$G:$G)</f>
        <v>0</v>
      </c>
      <c r="AZ30" s="160" t="str">
        <f t="shared" si="20"/>
        <v>3001144378</v>
      </c>
      <c r="BA30" s="160">
        <f>SUMIF('All 390D Disbursements'!$F:$F,AZ30,'All 390D Disbursements'!$G:$G)</f>
        <v>0</v>
      </c>
      <c r="BB30" s="160" t="str">
        <f t="shared" si="21"/>
        <v>3001144409</v>
      </c>
      <c r="BC30" s="160">
        <f>SUMIF('All 390D Disbursements'!$F:$F,BB30,'All 390D Disbursements'!$G:$G)</f>
        <v>0</v>
      </c>
      <c r="BD30" s="160" t="str">
        <f t="shared" si="22"/>
        <v>3001144440</v>
      </c>
      <c r="BE30" s="160">
        <f>SUMIF('All 390D Disbursements'!$F:$F,BD30,'All 390D Disbursements'!$G:$G)</f>
        <v>0</v>
      </c>
      <c r="BF30" s="160" t="str">
        <f t="shared" si="23"/>
        <v>3001144470</v>
      </c>
      <c r="BG30" s="160">
        <f>SUMIF('All 390D Disbursements'!$F:$F,BF30,'All 390D Disbursements'!$G:$G)</f>
        <v>0</v>
      </c>
      <c r="BH30" s="160" t="str">
        <f t="shared" si="24"/>
        <v>3001144501</v>
      </c>
      <c r="BI30" s="160">
        <f>SUMIF('All 390D Disbursements'!$F:$F,BH30,'All 390D Disbursements'!$G:$G)</f>
        <v>0</v>
      </c>
      <c r="BJ30" s="160" t="str">
        <f t="shared" si="25"/>
        <v>3001144531</v>
      </c>
      <c r="BK30" s="160">
        <f>SUMIF('All 390D Disbursements'!$F:$F,BJ30,'All 390D Disbursements'!$G:$G)</f>
        <v>0</v>
      </c>
      <c r="BL30" s="160">
        <f t="shared" si="29"/>
        <v>344068.00000000012</v>
      </c>
      <c r="BM30" s="160">
        <f t="shared" si="26"/>
        <v>0</v>
      </c>
      <c r="BN30" s="160">
        <f t="shared" si="30"/>
        <v>0</v>
      </c>
      <c r="BO30" s="149"/>
    </row>
    <row r="31" spans="1:67" x14ac:dyDescent="0.3">
      <c r="A31" s="164" t="s">
        <v>924</v>
      </c>
      <c r="B31" s="161" t="s">
        <v>3331</v>
      </c>
      <c r="C31" s="154" t="s">
        <v>3332</v>
      </c>
      <c r="D31" s="156">
        <f>VLOOKUP(B31,'19-20 Allocation'!A:C,3,FALSE)</f>
        <v>23112</v>
      </c>
      <c r="E31" s="156">
        <v>0</v>
      </c>
      <c r="F31" s="156">
        <f t="shared" si="27"/>
        <v>23112</v>
      </c>
      <c r="G31" s="156">
        <f>-SUMIF('All 390D Disbursements'!A:A,Recon!A:A,'All 390D Disbursements'!G:G)</f>
        <v>-23112</v>
      </c>
      <c r="H31" s="156" t="str">
        <f t="shared" si="28"/>
        <v>3401043709</v>
      </c>
      <c r="I31" s="156">
        <f>SUMIF('All 390D Disbursements'!$F:$F,H31,'All 390D Disbursements'!$G:$G)</f>
        <v>0</v>
      </c>
      <c r="J31" s="156" t="str">
        <f t="shared" si="28"/>
        <v>3401043739</v>
      </c>
      <c r="K31" s="156">
        <f>SUMIF('All 390D Disbursements'!$F:$F,J31,'All 390D Disbursements'!$G:$G)</f>
        <v>0</v>
      </c>
      <c r="L31" s="156" t="str">
        <f t="shared" si="0"/>
        <v>3401043770</v>
      </c>
      <c r="M31" s="156">
        <f>SUMIF('All 390D Disbursements'!$F:$F,L31,'All 390D Disbursements'!$G:$G)</f>
        <v>236.25</v>
      </c>
      <c r="N31" s="156" t="str">
        <f t="shared" si="1"/>
        <v>3401043800</v>
      </c>
      <c r="O31" s="156">
        <f>SUMIF('All 390D Disbursements'!$F:$F,N31,'All 390D Disbursements'!$G:$G)</f>
        <v>0</v>
      </c>
      <c r="P31" s="156" t="str">
        <f t="shared" si="2"/>
        <v>3401043831</v>
      </c>
      <c r="Q31" s="156">
        <f>SUMIF('All 390D Disbursements'!$F:$F,P31,'All 390D Disbursements'!$G:$G)</f>
        <v>0</v>
      </c>
      <c r="R31" s="156" t="str">
        <f t="shared" si="3"/>
        <v>3401043862</v>
      </c>
      <c r="S31" s="156">
        <f>SUMIF('All 390D Disbursements'!$F:$F,R31,'All 390D Disbursements'!$G:$G)</f>
        <v>0</v>
      </c>
      <c r="T31" s="156" t="str">
        <f t="shared" si="4"/>
        <v>3401043891</v>
      </c>
      <c r="U31" s="156">
        <f>SUMIF('All 390D Disbursements'!$F:$F,T31,'All 390D Disbursements'!$G:$G)</f>
        <v>8970.26</v>
      </c>
      <c r="V31" s="156" t="str">
        <f t="shared" si="5"/>
        <v>3401043922</v>
      </c>
      <c r="W31" s="156">
        <f>SUMIF('All 390D Disbursements'!$F:$F,V31,'All 390D Disbursements'!$G:$G)</f>
        <v>0</v>
      </c>
      <c r="X31" s="156" t="str">
        <f t="shared" si="6"/>
        <v>3401043952</v>
      </c>
      <c r="Y31" s="156">
        <f>SUMIF('All 390D Disbursements'!$F:$F,X31,'All 390D Disbursements'!$G:$G)</f>
        <v>0</v>
      </c>
      <c r="Z31" s="156" t="str">
        <f t="shared" si="7"/>
        <v>3401043983</v>
      </c>
      <c r="AA31" s="156">
        <f>SUMIF('All 390D Disbursements'!$F:$F,Z31,'All 390D Disbursements'!$G:$G)</f>
        <v>0</v>
      </c>
      <c r="AB31" s="156" t="str">
        <f t="shared" si="8"/>
        <v>3401044013</v>
      </c>
      <c r="AC31" s="156">
        <f>SUMIF('All 390D Disbursements'!$F:$F,AB31,'All 390D Disbursements'!$G:$G)</f>
        <v>0</v>
      </c>
      <c r="AD31" s="156" t="str">
        <f t="shared" si="9"/>
        <v>3401044044</v>
      </c>
      <c r="AE31" s="156">
        <f>SUMIF('All 390D Disbursements'!$F:$F,AD31,'All 390D Disbursements'!$G:$G)</f>
        <v>6742.41</v>
      </c>
      <c r="AF31" s="156" t="str">
        <f t="shared" si="10"/>
        <v>3401044075</v>
      </c>
      <c r="AG31" s="156">
        <f>SUMIF('All 390D Disbursements'!$F:$F,AF31,'All 390D Disbursements'!$G:$G)</f>
        <v>0</v>
      </c>
      <c r="AH31" s="156" t="str">
        <f t="shared" si="11"/>
        <v>3401044105</v>
      </c>
      <c r="AI31" s="156">
        <f>SUMIF('All 390D Disbursements'!$F:$F,AH31,'All 390D Disbursements'!$G:$G)</f>
        <v>0</v>
      </c>
      <c r="AJ31" s="156" t="str">
        <f t="shared" si="12"/>
        <v>3401044136</v>
      </c>
      <c r="AK31" s="156">
        <f>SUMIF('All 390D Disbursements'!$F:$F,AJ31,'All 390D Disbursements'!$G:$G)</f>
        <v>0</v>
      </c>
      <c r="AL31" s="156" t="str">
        <f t="shared" si="13"/>
        <v>3401044166</v>
      </c>
      <c r="AM31" s="156">
        <f>SUMIF('All 390D Disbursements'!$F:$F,AL31,'All 390D Disbursements'!$G:$G)</f>
        <v>0</v>
      </c>
      <c r="AN31" s="156" t="str">
        <f t="shared" si="14"/>
        <v>3401044197</v>
      </c>
      <c r="AO31" s="156">
        <f>SUMIF('All 390D Disbursements'!$F:$F,AN31,'All 390D Disbursements'!$G:$G)</f>
        <v>0</v>
      </c>
      <c r="AP31" s="156" t="str">
        <f t="shared" si="15"/>
        <v>3401044228</v>
      </c>
      <c r="AQ31" s="156">
        <f>SUMIF('All 390D Disbursements'!$F:$F,AP31,'All 390D Disbursements'!$G:$G)</f>
        <v>0</v>
      </c>
      <c r="AR31" s="156" t="str">
        <f t="shared" si="16"/>
        <v>3401044256</v>
      </c>
      <c r="AS31" s="156">
        <f>SUMIF('All 390D Disbursements'!$F:$F,AR31,'All 390D Disbursements'!$G:$G)</f>
        <v>0</v>
      </c>
      <c r="AT31" s="156" t="str">
        <f t="shared" si="17"/>
        <v>3401044287</v>
      </c>
      <c r="AU31" s="156">
        <f>SUMIF('All 390D Disbursements'!$F:$F,AT31,'All 390D Disbursements'!$G:$G)</f>
        <v>0</v>
      </c>
      <c r="AV31" s="156" t="str">
        <f t="shared" si="18"/>
        <v>3401044317</v>
      </c>
      <c r="AW31" s="156">
        <f>SUMIF('All 390D Disbursements'!$F:$F,AV31,'All 390D Disbursements'!$G:$G)</f>
        <v>0</v>
      </c>
      <c r="AX31" s="156" t="str">
        <f t="shared" si="19"/>
        <v>3401044348</v>
      </c>
      <c r="AY31" s="156">
        <f>SUMIF('All 390D Disbursements'!$F:$F,AX31,'All 390D Disbursements'!$G:$G)</f>
        <v>7163.08</v>
      </c>
      <c r="AZ31" s="156" t="str">
        <f t="shared" si="20"/>
        <v>3401044378</v>
      </c>
      <c r="BA31" s="156">
        <f>SUMIF('All 390D Disbursements'!$F:$F,AZ31,'All 390D Disbursements'!$G:$G)</f>
        <v>0</v>
      </c>
      <c r="BB31" s="156" t="str">
        <f t="shared" si="21"/>
        <v>3401044409</v>
      </c>
      <c r="BC31" s="156">
        <f>SUMIF('All 390D Disbursements'!$F:$F,BB31,'All 390D Disbursements'!$G:$G)</f>
        <v>0</v>
      </c>
      <c r="BD31" s="156" t="str">
        <f t="shared" si="22"/>
        <v>3401044440</v>
      </c>
      <c r="BE31" s="156">
        <f>SUMIF('All 390D Disbursements'!$F:$F,BD31,'All 390D Disbursements'!$G:$G)</f>
        <v>0</v>
      </c>
      <c r="BF31" s="156" t="str">
        <f t="shared" si="23"/>
        <v>3401044470</v>
      </c>
      <c r="BG31" s="156">
        <f>SUMIF('All 390D Disbursements'!$F:$F,BF31,'All 390D Disbursements'!$G:$G)</f>
        <v>0</v>
      </c>
      <c r="BH31" s="156" t="str">
        <f t="shared" si="24"/>
        <v>3401044501</v>
      </c>
      <c r="BI31" s="156">
        <f>SUMIF('All 390D Disbursements'!$F:$F,BH31,'All 390D Disbursements'!$G:$G)</f>
        <v>0</v>
      </c>
      <c r="BJ31" s="156" t="str">
        <f t="shared" si="25"/>
        <v>3401044531</v>
      </c>
      <c r="BK31" s="156">
        <f>SUMIF('All 390D Disbursements'!$F:$F,BJ31,'All 390D Disbursements'!$G:$G)</f>
        <v>0</v>
      </c>
      <c r="BL31" s="156">
        <f t="shared" si="29"/>
        <v>23112</v>
      </c>
      <c r="BM31" s="156">
        <f t="shared" si="26"/>
        <v>0</v>
      </c>
      <c r="BN31" s="157">
        <f t="shared" si="30"/>
        <v>0</v>
      </c>
    </row>
    <row r="32" spans="1:67" s="153" customFormat="1" x14ac:dyDescent="0.3">
      <c r="A32" s="158" t="s">
        <v>41</v>
      </c>
      <c r="B32" s="159" t="s">
        <v>121</v>
      </c>
      <c r="C32" s="158" t="s">
        <v>122</v>
      </c>
      <c r="D32" s="160">
        <f>VLOOKUP(B32,'19-20 Allocation'!A:C,3,FALSE)</f>
        <v>89165</v>
      </c>
      <c r="E32" s="160">
        <v>0</v>
      </c>
      <c r="F32" s="160">
        <f t="shared" si="27"/>
        <v>89165</v>
      </c>
      <c r="G32" s="160">
        <f>-SUMIF('All 390D Disbursements'!A:A,Recon!A:A,'All 390D Disbursements'!G:G)</f>
        <v>-89165</v>
      </c>
      <c r="H32" s="160" t="str">
        <f t="shared" si="28"/>
        <v>3501043709</v>
      </c>
      <c r="I32" s="160">
        <f>SUMIF('All 390D Disbursements'!$F:$F,H32,'All 390D Disbursements'!$G:$G)</f>
        <v>0</v>
      </c>
      <c r="J32" s="160" t="str">
        <f t="shared" si="28"/>
        <v>3501043739</v>
      </c>
      <c r="K32" s="160">
        <f>SUMIF('All 390D Disbursements'!$F:$F,J32,'All 390D Disbursements'!$G:$G)</f>
        <v>7287.4</v>
      </c>
      <c r="L32" s="160" t="str">
        <f t="shared" si="0"/>
        <v>3501043770</v>
      </c>
      <c r="M32" s="160">
        <f>SUMIF('All 390D Disbursements'!$F:$F,L32,'All 390D Disbursements'!$G:$G)</f>
        <v>0</v>
      </c>
      <c r="N32" s="160" t="str">
        <f t="shared" si="1"/>
        <v>3501043800</v>
      </c>
      <c r="O32" s="160">
        <f>SUMIF('All 390D Disbursements'!$F:$F,N32,'All 390D Disbursements'!$G:$G)</f>
        <v>0</v>
      </c>
      <c r="P32" s="160" t="str">
        <f t="shared" si="2"/>
        <v>3501043831</v>
      </c>
      <c r="Q32" s="160">
        <f>SUMIF('All 390D Disbursements'!$F:$F,P32,'All 390D Disbursements'!$G:$G)</f>
        <v>13170.6</v>
      </c>
      <c r="R32" s="160" t="str">
        <f t="shared" si="3"/>
        <v>3501043862</v>
      </c>
      <c r="S32" s="160">
        <f>SUMIF('All 390D Disbursements'!$F:$F,R32,'All 390D Disbursements'!$G:$G)</f>
        <v>0</v>
      </c>
      <c r="T32" s="160" t="str">
        <f t="shared" si="4"/>
        <v>3501043891</v>
      </c>
      <c r="U32" s="160">
        <f>SUMIF('All 390D Disbursements'!$F:$F,T32,'All 390D Disbursements'!$G:$G)</f>
        <v>0</v>
      </c>
      <c r="V32" s="160" t="str">
        <f t="shared" si="5"/>
        <v>3501043922</v>
      </c>
      <c r="W32" s="160">
        <f>SUMIF('All 390D Disbursements'!$F:$F,V32,'All 390D Disbursements'!$G:$G)</f>
        <v>13171.17</v>
      </c>
      <c r="X32" s="160" t="str">
        <f t="shared" si="6"/>
        <v>3501043952</v>
      </c>
      <c r="Y32" s="160">
        <f>SUMIF('All 390D Disbursements'!$F:$F,X32,'All 390D Disbursements'!$G:$G)</f>
        <v>0</v>
      </c>
      <c r="Z32" s="160" t="str">
        <f t="shared" si="7"/>
        <v>3501043983</v>
      </c>
      <c r="AA32" s="160">
        <f>SUMIF('All 390D Disbursements'!$F:$F,Z32,'All 390D Disbursements'!$G:$G)</f>
        <v>10695.46</v>
      </c>
      <c r="AB32" s="160" t="str">
        <f t="shared" si="8"/>
        <v>3501044013</v>
      </c>
      <c r="AC32" s="160">
        <f>SUMIF('All 390D Disbursements'!$F:$F,AB32,'All 390D Disbursements'!$G:$G)</f>
        <v>0</v>
      </c>
      <c r="AD32" s="160" t="str">
        <f t="shared" si="9"/>
        <v>3501044044</v>
      </c>
      <c r="AE32" s="160">
        <f>SUMIF('All 390D Disbursements'!$F:$F,AD32,'All 390D Disbursements'!$G:$G)</f>
        <v>6311.82</v>
      </c>
      <c r="AF32" s="160" t="str">
        <f t="shared" si="10"/>
        <v>3501044075</v>
      </c>
      <c r="AG32" s="160">
        <f>SUMIF('All 390D Disbursements'!$F:$F,AF32,'All 390D Disbursements'!$G:$G)</f>
        <v>0</v>
      </c>
      <c r="AH32" s="160" t="str">
        <f t="shared" si="11"/>
        <v>3501044105</v>
      </c>
      <c r="AI32" s="160">
        <f>SUMIF('All 390D Disbursements'!$F:$F,AH32,'All 390D Disbursements'!$G:$G)</f>
        <v>0</v>
      </c>
      <c r="AJ32" s="160" t="str">
        <f t="shared" si="12"/>
        <v>3501044136</v>
      </c>
      <c r="AK32" s="160">
        <f>SUMIF('All 390D Disbursements'!$F:$F,AJ32,'All 390D Disbursements'!$G:$G)</f>
        <v>26968.48</v>
      </c>
      <c r="AL32" s="160" t="str">
        <f t="shared" si="13"/>
        <v>3501044166</v>
      </c>
      <c r="AM32" s="160">
        <f>SUMIF('All 390D Disbursements'!$F:$F,AL32,'All 390D Disbursements'!$G:$G)</f>
        <v>0</v>
      </c>
      <c r="AN32" s="160" t="str">
        <f t="shared" si="14"/>
        <v>3501044197</v>
      </c>
      <c r="AO32" s="160">
        <f>SUMIF('All 390D Disbursements'!$F:$F,AN32,'All 390D Disbursements'!$G:$G)</f>
        <v>0</v>
      </c>
      <c r="AP32" s="160" t="str">
        <f t="shared" si="15"/>
        <v>3501044228</v>
      </c>
      <c r="AQ32" s="160">
        <f>SUMIF('All 390D Disbursements'!$F:$F,AP32,'All 390D Disbursements'!$G:$G)</f>
        <v>11560.07</v>
      </c>
      <c r="AR32" s="160" t="str">
        <f t="shared" si="16"/>
        <v>3501044256</v>
      </c>
      <c r="AS32" s="160">
        <f>SUMIF('All 390D Disbursements'!$F:$F,AR32,'All 390D Disbursements'!$G:$G)</f>
        <v>0</v>
      </c>
      <c r="AT32" s="160" t="str">
        <f t="shared" si="17"/>
        <v>3501044287</v>
      </c>
      <c r="AU32" s="160">
        <f>SUMIF('All 390D Disbursements'!$F:$F,AT32,'All 390D Disbursements'!$G:$G)</f>
        <v>0</v>
      </c>
      <c r="AV32" s="160" t="str">
        <f t="shared" si="18"/>
        <v>3501044317</v>
      </c>
      <c r="AW32" s="160">
        <f>SUMIF('All 390D Disbursements'!$F:$F,AV32,'All 390D Disbursements'!$G:$G)</f>
        <v>0</v>
      </c>
      <c r="AX32" s="160" t="str">
        <f t="shared" si="19"/>
        <v>3501044348</v>
      </c>
      <c r="AY32" s="160">
        <f>SUMIF('All 390D Disbursements'!$F:$F,AX32,'All 390D Disbursements'!$G:$G)</f>
        <v>0</v>
      </c>
      <c r="AZ32" s="160" t="str">
        <f t="shared" si="20"/>
        <v>3501044378</v>
      </c>
      <c r="BA32" s="160">
        <f>SUMIF('All 390D Disbursements'!$F:$F,AZ32,'All 390D Disbursements'!$G:$G)</f>
        <v>0</v>
      </c>
      <c r="BB32" s="160" t="str">
        <f t="shared" si="21"/>
        <v>3501044409</v>
      </c>
      <c r="BC32" s="160">
        <f>SUMIF('All 390D Disbursements'!$F:$F,BB32,'All 390D Disbursements'!$G:$G)</f>
        <v>0</v>
      </c>
      <c r="BD32" s="160" t="str">
        <f t="shared" si="22"/>
        <v>3501044440</v>
      </c>
      <c r="BE32" s="160">
        <f>SUMIF('All 390D Disbursements'!$F:$F,BD32,'All 390D Disbursements'!$G:$G)</f>
        <v>0</v>
      </c>
      <c r="BF32" s="160" t="str">
        <f t="shared" si="23"/>
        <v>3501044470</v>
      </c>
      <c r="BG32" s="160">
        <f>SUMIF('All 390D Disbursements'!$F:$F,BF32,'All 390D Disbursements'!$G:$G)</f>
        <v>0</v>
      </c>
      <c r="BH32" s="160" t="str">
        <f t="shared" si="24"/>
        <v>3501044501</v>
      </c>
      <c r="BI32" s="160">
        <f>SUMIF('All 390D Disbursements'!$F:$F,BH32,'All 390D Disbursements'!$G:$G)</f>
        <v>0</v>
      </c>
      <c r="BJ32" s="160" t="str">
        <f t="shared" si="25"/>
        <v>3501044531</v>
      </c>
      <c r="BK32" s="160">
        <f>SUMIF('All 390D Disbursements'!$F:$F,BJ32,'All 390D Disbursements'!$G:$G)</f>
        <v>0</v>
      </c>
      <c r="BL32" s="160">
        <f t="shared" si="29"/>
        <v>89165</v>
      </c>
      <c r="BM32" s="160">
        <f t="shared" si="26"/>
        <v>0</v>
      </c>
      <c r="BN32" s="160">
        <f t="shared" si="30"/>
        <v>0</v>
      </c>
      <c r="BO32" s="149"/>
    </row>
    <row r="33" spans="1:67" x14ac:dyDescent="0.3">
      <c r="A33" s="154" t="s">
        <v>52</v>
      </c>
      <c r="B33" s="155" t="s">
        <v>123</v>
      </c>
      <c r="C33" s="154" t="s">
        <v>124</v>
      </c>
      <c r="D33" s="156">
        <f>VLOOKUP(B33,'19-20 Allocation'!A:C,3,FALSE)</f>
        <v>78499</v>
      </c>
      <c r="E33" s="156">
        <v>0</v>
      </c>
      <c r="F33" s="156">
        <f t="shared" si="27"/>
        <v>78499</v>
      </c>
      <c r="G33" s="156">
        <f>-SUMIF('All 390D Disbursements'!A:A,Recon!A:A,'All 390D Disbursements'!G:G)</f>
        <v>-78498.999999999985</v>
      </c>
      <c r="H33" s="156" t="str">
        <f t="shared" si="28"/>
        <v>3502043709</v>
      </c>
      <c r="I33" s="156">
        <f>SUMIF('All 390D Disbursements'!$F:$F,H33,'All 390D Disbursements'!$G:$G)</f>
        <v>0</v>
      </c>
      <c r="J33" s="156" t="str">
        <f t="shared" si="28"/>
        <v>3502043739</v>
      </c>
      <c r="K33" s="156">
        <f>SUMIF('All 390D Disbursements'!$F:$F,J33,'All 390D Disbursements'!$G:$G)</f>
        <v>0</v>
      </c>
      <c r="L33" s="156" t="str">
        <f t="shared" si="0"/>
        <v>3502043770</v>
      </c>
      <c r="M33" s="156">
        <f>SUMIF('All 390D Disbursements'!$F:$F,L33,'All 390D Disbursements'!$G:$G)</f>
        <v>0</v>
      </c>
      <c r="N33" s="156" t="str">
        <f t="shared" si="1"/>
        <v>3502043800</v>
      </c>
      <c r="O33" s="156">
        <f>SUMIF('All 390D Disbursements'!$F:$F,N33,'All 390D Disbursements'!$G:$G)</f>
        <v>4811.1099999999997</v>
      </c>
      <c r="P33" s="156" t="str">
        <f t="shared" si="2"/>
        <v>3502043831</v>
      </c>
      <c r="Q33" s="156">
        <f>SUMIF('All 390D Disbursements'!$F:$F,P33,'All 390D Disbursements'!$G:$G)</f>
        <v>6880.39</v>
      </c>
      <c r="R33" s="156" t="str">
        <f t="shared" si="3"/>
        <v>3502043862</v>
      </c>
      <c r="S33" s="156">
        <f>SUMIF('All 390D Disbursements'!$F:$F,R33,'All 390D Disbursements'!$G:$G)</f>
        <v>6880.39</v>
      </c>
      <c r="T33" s="156" t="str">
        <f t="shared" si="4"/>
        <v>3502043891</v>
      </c>
      <c r="U33" s="156">
        <f>SUMIF('All 390D Disbursements'!$F:$F,T33,'All 390D Disbursements'!$G:$G)</f>
        <v>6880.39</v>
      </c>
      <c r="V33" s="156" t="str">
        <f t="shared" si="5"/>
        <v>3502043922</v>
      </c>
      <c r="W33" s="156">
        <f>SUMIF('All 390D Disbursements'!$F:$F,V33,'All 390D Disbursements'!$G:$G)</f>
        <v>6880.39</v>
      </c>
      <c r="X33" s="156" t="str">
        <f t="shared" si="6"/>
        <v>3502043952</v>
      </c>
      <c r="Y33" s="156">
        <f>SUMIF('All 390D Disbursements'!$F:$F,X33,'All 390D Disbursements'!$G:$G)</f>
        <v>6880.39</v>
      </c>
      <c r="Z33" s="156" t="str">
        <f t="shared" si="7"/>
        <v>3502043983</v>
      </c>
      <c r="AA33" s="156">
        <f>SUMIF('All 390D Disbursements'!$F:$F,Z33,'All 390D Disbursements'!$G:$G)</f>
        <v>7025.9</v>
      </c>
      <c r="AB33" s="156" t="str">
        <f t="shared" si="8"/>
        <v>3502044013</v>
      </c>
      <c r="AC33" s="156">
        <f>SUMIF('All 390D Disbursements'!$F:$F,AB33,'All 390D Disbursements'!$G:$G)</f>
        <v>6943.67</v>
      </c>
      <c r="AD33" s="156" t="str">
        <f t="shared" si="9"/>
        <v>3502044044</v>
      </c>
      <c r="AE33" s="156">
        <f>SUMIF('All 390D Disbursements'!$F:$F,AD33,'All 390D Disbursements'!$G:$G)</f>
        <v>6965.91</v>
      </c>
      <c r="AF33" s="156" t="str">
        <f t="shared" si="10"/>
        <v>3502044075</v>
      </c>
      <c r="AG33" s="156">
        <f>SUMIF('All 390D Disbursements'!$F:$F,AF33,'All 390D Disbursements'!$G:$G)</f>
        <v>6965.82</v>
      </c>
      <c r="AH33" s="156" t="str">
        <f t="shared" si="11"/>
        <v>3502044105</v>
      </c>
      <c r="AI33" s="156">
        <f>SUMIF('All 390D Disbursements'!$F:$F,AH33,'All 390D Disbursements'!$G:$G)</f>
        <v>0</v>
      </c>
      <c r="AJ33" s="156" t="str">
        <f t="shared" si="12"/>
        <v>3502044136</v>
      </c>
      <c r="AK33" s="156">
        <f>SUMIF('All 390D Disbursements'!$F:$F,AJ33,'All 390D Disbursements'!$G:$G)</f>
        <v>11384.64</v>
      </c>
      <c r="AL33" s="156" t="str">
        <f t="shared" si="13"/>
        <v>3502044166</v>
      </c>
      <c r="AM33" s="156">
        <f>SUMIF('All 390D Disbursements'!$F:$F,AL33,'All 390D Disbursements'!$G:$G)</f>
        <v>0</v>
      </c>
      <c r="AN33" s="156" t="str">
        <f t="shared" si="14"/>
        <v>3502044197</v>
      </c>
      <c r="AO33" s="156">
        <f>SUMIF('All 390D Disbursements'!$F:$F,AN33,'All 390D Disbursements'!$G:$G)</f>
        <v>0</v>
      </c>
      <c r="AP33" s="156" t="str">
        <f t="shared" si="15"/>
        <v>3502044228</v>
      </c>
      <c r="AQ33" s="156">
        <f>SUMIF('All 390D Disbursements'!$F:$F,AP33,'All 390D Disbursements'!$G:$G)</f>
        <v>0</v>
      </c>
      <c r="AR33" s="156" t="str">
        <f t="shared" si="16"/>
        <v>3502044256</v>
      </c>
      <c r="AS33" s="156">
        <f>SUMIF('All 390D Disbursements'!$F:$F,AR33,'All 390D Disbursements'!$G:$G)</f>
        <v>0</v>
      </c>
      <c r="AT33" s="156" t="str">
        <f t="shared" si="17"/>
        <v>3502044287</v>
      </c>
      <c r="AU33" s="156">
        <f>SUMIF('All 390D Disbursements'!$F:$F,AT33,'All 390D Disbursements'!$G:$G)</f>
        <v>0</v>
      </c>
      <c r="AV33" s="156" t="str">
        <f t="shared" si="18"/>
        <v>3502044317</v>
      </c>
      <c r="AW33" s="156">
        <f>SUMIF('All 390D Disbursements'!$F:$F,AV33,'All 390D Disbursements'!$G:$G)</f>
        <v>0</v>
      </c>
      <c r="AX33" s="156" t="str">
        <f t="shared" si="19"/>
        <v>3502044348</v>
      </c>
      <c r="AY33" s="156">
        <f>SUMIF('All 390D Disbursements'!$F:$F,AX33,'All 390D Disbursements'!$G:$G)</f>
        <v>0</v>
      </c>
      <c r="AZ33" s="156" t="str">
        <f t="shared" si="20"/>
        <v>3502044378</v>
      </c>
      <c r="BA33" s="156">
        <f>SUMIF('All 390D Disbursements'!$F:$F,AZ33,'All 390D Disbursements'!$G:$G)</f>
        <v>0</v>
      </c>
      <c r="BB33" s="156" t="str">
        <f t="shared" si="21"/>
        <v>3502044409</v>
      </c>
      <c r="BC33" s="156">
        <f>SUMIF('All 390D Disbursements'!$F:$F,BB33,'All 390D Disbursements'!$G:$G)</f>
        <v>0</v>
      </c>
      <c r="BD33" s="156" t="str">
        <f t="shared" si="22"/>
        <v>3502044440</v>
      </c>
      <c r="BE33" s="156">
        <f>SUMIF('All 390D Disbursements'!$F:$F,BD33,'All 390D Disbursements'!$G:$G)</f>
        <v>0</v>
      </c>
      <c r="BF33" s="156" t="str">
        <f t="shared" si="23"/>
        <v>3502044470</v>
      </c>
      <c r="BG33" s="156">
        <f>SUMIF('All 390D Disbursements'!$F:$F,BF33,'All 390D Disbursements'!$G:$G)</f>
        <v>0</v>
      </c>
      <c r="BH33" s="156" t="str">
        <f t="shared" si="24"/>
        <v>3502044501</v>
      </c>
      <c r="BI33" s="156">
        <f>SUMIF('All 390D Disbursements'!$F:$F,BH33,'All 390D Disbursements'!$G:$G)</f>
        <v>0</v>
      </c>
      <c r="BJ33" s="156" t="str">
        <f t="shared" si="25"/>
        <v>3502044531</v>
      </c>
      <c r="BK33" s="156">
        <f>SUMIF('All 390D Disbursements'!$F:$F,BJ33,'All 390D Disbursements'!$G:$G)</f>
        <v>0</v>
      </c>
      <c r="BL33" s="156">
        <f t="shared" si="29"/>
        <v>78499</v>
      </c>
      <c r="BM33" s="156">
        <f t="shared" si="26"/>
        <v>0</v>
      </c>
      <c r="BN33" s="157">
        <f t="shared" si="30"/>
        <v>0</v>
      </c>
    </row>
    <row r="34" spans="1:67" s="153" customFormat="1" x14ac:dyDescent="0.3">
      <c r="A34" s="158" t="s">
        <v>65</v>
      </c>
      <c r="B34" s="159" t="s">
        <v>125</v>
      </c>
      <c r="C34" s="158" t="s">
        <v>126</v>
      </c>
      <c r="D34" s="160">
        <f>VLOOKUP(B34,'19-20 Allocation'!A:C,3,FALSE)</f>
        <v>11886</v>
      </c>
      <c r="E34" s="160">
        <v>0</v>
      </c>
      <c r="F34" s="160">
        <f t="shared" si="27"/>
        <v>11886</v>
      </c>
      <c r="G34" s="160">
        <f>-SUMIF('All 390D Disbursements'!A:A,Recon!A:A,'All 390D Disbursements'!G:G)</f>
        <v>-11885.970000000001</v>
      </c>
      <c r="H34" s="160" t="str">
        <f t="shared" si="28"/>
        <v>3503043709</v>
      </c>
      <c r="I34" s="160">
        <f>SUMIF('All 390D Disbursements'!$F:$F,H34,'All 390D Disbursements'!$G:$G)</f>
        <v>0</v>
      </c>
      <c r="J34" s="160" t="str">
        <f t="shared" si="28"/>
        <v>3503043739</v>
      </c>
      <c r="K34" s="160">
        <f>SUMIF('All 390D Disbursements'!$F:$F,J34,'All 390D Disbursements'!$G:$G)</f>
        <v>0</v>
      </c>
      <c r="L34" s="160" t="str">
        <f t="shared" ref="L34:L65" si="31">$B34&amp;M$1</f>
        <v>3503043770</v>
      </c>
      <c r="M34" s="160">
        <f>SUMIF('All 390D Disbursements'!$F:$F,L34,'All 390D Disbursements'!$G:$G)</f>
        <v>0</v>
      </c>
      <c r="N34" s="160" t="str">
        <f t="shared" ref="N34:N65" si="32">$B34&amp;O$1</f>
        <v>3503043800</v>
      </c>
      <c r="O34" s="160">
        <f>SUMIF('All 390D Disbursements'!$F:$F,N34,'All 390D Disbursements'!$G:$G)</f>
        <v>0</v>
      </c>
      <c r="P34" s="160" t="str">
        <f t="shared" ref="P34:P65" si="33">$B34&amp;Q$1</f>
        <v>3503043831</v>
      </c>
      <c r="Q34" s="160">
        <f>SUMIF('All 390D Disbursements'!$F:$F,P34,'All 390D Disbursements'!$G:$G)</f>
        <v>0</v>
      </c>
      <c r="R34" s="160" t="str">
        <f t="shared" ref="R34:R65" si="34">$B34&amp;S$1</f>
        <v>3503043862</v>
      </c>
      <c r="S34" s="160">
        <f>SUMIF('All 390D Disbursements'!$F:$F,R34,'All 390D Disbursements'!$G:$G)</f>
        <v>0</v>
      </c>
      <c r="T34" s="160" t="str">
        <f t="shared" ref="T34:T65" si="35">$B34&amp;U$1</f>
        <v>3503043891</v>
      </c>
      <c r="U34" s="160">
        <f>SUMIF('All 390D Disbursements'!$F:$F,T34,'All 390D Disbursements'!$G:$G)</f>
        <v>0</v>
      </c>
      <c r="V34" s="160" t="str">
        <f t="shared" ref="V34:V65" si="36">$B34&amp;W$1</f>
        <v>3503043922</v>
      </c>
      <c r="W34" s="160">
        <f>SUMIF('All 390D Disbursements'!$F:$F,V34,'All 390D Disbursements'!$G:$G)</f>
        <v>0</v>
      </c>
      <c r="X34" s="160" t="str">
        <f t="shared" ref="X34:X65" si="37">$B34&amp;Y$1</f>
        <v>3503043952</v>
      </c>
      <c r="Y34" s="160">
        <f>SUMIF('All 390D Disbursements'!$F:$F,X34,'All 390D Disbursements'!$G:$G)</f>
        <v>0</v>
      </c>
      <c r="Z34" s="160" t="str">
        <f t="shared" ref="Z34:Z65" si="38">$B34&amp;AA$1</f>
        <v>3503043983</v>
      </c>
      <c r="AA34" s="160">
        <f>SUMIF('All 390D Disbursements'!$F:$F,Z34,'All 390D Disbursements'!$G:$G)</f>
        <v>0</v>
      </c>
      <c r="AB34" s="160" t="str">
        <f t="shared" ref="AB34:AB65" si="39">$B34&amp;AC$1</f>
        <v>3503044013</v>
      </c>
      <c r="AC34" s="160">
        <f>SUMIF('All 390D Disbursements'!$F:$F,AB34,'All 390D Disbursements'!$G:$G)</f>
        <v>3675.55</v>
      </c>
      <c r="AD34" s="160" t="str">
        <f t="shared" ref="AD34:AD65" si="40">$B34&amp;AE$1</f>
        <v>3503044044</v>
      </c>
      <c r="AE34" s="160">
        <f>SUMIF('All 390D Disbursements'!$F:$F,AD34,'All 390D Disbursements'!$G:$G)</f>
        <v>0</v>
      </c>
      <c r="AF34" s="160" t="str">
        <f t="shared" ref="AF34:AF65" si="41">$B34&amp;AG$1</f>
        <v>3503044075</v>
      </c>
      <c r="AG34" s="160">
        <f>SUMIF('All 390D Disbursements'!$F:$F,AF34,'All 390D Disbursements'!$G:$G)</f>
        <v>0</v>
      </c>
      <c r="AH34" s="160" t="str">
        <f t="shared" ref="AH34:AH65" si="42">$B34&amp;AI$1</f>
        <v>3503044105</v>
      </c>
      <c r="AI34" s="160">
        <f>SUMIF('All 390D Disbursements'!$F:$F,AH34,'All 390D Disbursements'!$G:$G)</f>
        <v>0</v>
      </c>
      <c r="AJ34" s="160" t="str">
        <f t="shared" ref="AJ34:AJ65" si="43">$B34&amp;AK$1</f>
        <v>3503044136</v>
      </c>
      <c r="AK34" s="160">
        <f>SUMIF('All 390D Disbursements'!$F:$F,AJ34,'All 390D Disbursements'!$G:$G)</f>
        <v>0</v>
      </c>
      <c r="AL34" s="160" t="str">
        <f t="shared" ref="AL34:AL65" si="44">$B34&amp;AM$1</f>
        <v>3503044166</v>
      </c>
      <c r="AM34" s="160">
        <f>SUMIF('All 390D Disbursements'!$F:$F,AL34,'All 390D Disbursements'!$G:$G)</f>
        <v>0</v>
      </c>
      <c r="AN34" s="160" t="str">
        <f t="shared" ref="AN34:AN65" si="45">$B34&amp;AO$1</f>
        <v>3503044197</v>
      </c>
      <c r="AO34" s="160">
        <f>SUMIF('All 390D Disbursements'!$F:$F,AN34,'All 390D Disbursements'!$G:$G)</f>
        <v>0</v>
      </c>
      <c r="AP34" s="160" t="str">
        <f t="shared" ref="AP34:AP65" si="46">$B34&amp;AQ$1</f>
        <v>3503044228</v>
      </c>
      <c r="AQ34" s="160">
        <f>SUMIF('All 390D Disbursements'!$F:$F,AP34,'All 390D Disbursements'!$G:$G)</f>
        <v>0</v>
      </c>
      <c r="AR34" s="160" t="str">
        <f t="shared" ref="AR34:AR65" si="47">$B34&amp;AS$1</f>
        <v>3503044256</v>
      </c>
      <c r="AS34" s="160">
        <f>SUMIF('All 390D Disbursements'!$F:$F,AR34,'All 390D Disbursements'!$G:$G)</f>
        <v>0</v>
      </c>
      <c r="AT34" s="160" t="str">
        <f t="shared" ref="AT34:AT65" si="48">$B34&amp;AU$1</f>
        <v>3503044287</v>
      </c>
      <c r="AU34" s="160">
        <f>SUMIF('All 390D Disbursements'!$F:$F,AT34,'All 390D Disbursements'!$G:$G)</f>
        <v>0</v>
      </c>
      <c r="AV34" s="160" t="str">
        <f t="shared" ref="AV34:AV65" si="49">$B34&amp;AW$1</f>
        <v>3503044317</v>
      </c>
      <c r="AW34" s="160">
        <f>SUMIF('All 390D Disbursements'!$F:$F,AV34,'All 390D Disbursements'!$G:$G)</f>
        <v>0</v>
      </c>
      <c r="AX34" s="160" t="str">
        <f t="shared" ref="AX34:AX65" si="50">$B34&amp;AY$1</f>
        <v>3503044348</v>
      </c>
      <c r="AY34" s="160">
        <f>SUMIF('All 390D Disbursements'!$F:$F,AX34,'All 390D Disbursements'!$G:$G)</f>
        <v>0</v>
      </c>
      <c r="AZ34" s="160" t="str">
        <f t="shared" ref="AZ34:AZ65" si="51">$B34&amp;BA$1</f>
        <v>3503044378</v>
      </c>
      <c r="BA34" s="160">
        <f>SUMIF('All 390D Disbursements'!$F:$F,AZ34,'All 390D Disbursements'!$G:$G)</f>
        <v>0</v>
      </c>
      <c r="BB34" s="160" t="str">
        <f t="shared" ref="BB34:BB65" si="52">$B34&amp;BC$1</f>
        <v>3503044409</v>
      </c>
      <c r="BC34" s="160">
        <f>SUMIF('All 390D Disbursements'!$F:$F,BB34,'All 390D Disbursements'!$G:$G)</f>
        <v>0</v>
      </c>
      <c r="BD34" s="160" t="str">
        <f t="shared" ref="BD34:BD65" si="53">$B34&amp;BE$1</f>
        <v>3503044440</v>
      </c>
      <c r="BE34" s="160">
        <f>SUMIF('All 390D Disbursements'!$F:$F,BD34,'All 390D Disbursements'!$G:$G)</f>
        <v>0</v>
      </c>
      <c r="BF34" s="160" t="str">
        <f t="shared" ref="BF34:BF65" si="54">$B34&amp;BG$1</f>
        <v>3503044470</v>
      </c>
      <c r="BG34" s="160">
        <f>SUMIF('All 390D Disbursements'!$F:$F,BF34,'All 390D Disbursements'!$G:$G)</f>
        <v>0</v>
      </c>
      <c r="BH34" s="160" t="str">
        <f t="shared" ref="BH34:BH65" si="55">$B34&amp;BI$1</f>
        <v>3503044501</v>
      </c>
      <c r="BI34" s="160">
        <f>SUMIF('All 390D Disbursements'!$F:$F,BH34,'All 390D Disbursements'!$G:$G)</f>
        <v>0</v>
      </c>
      <c r="BJ34" s="160" t="str">
        <f t="shared" ref="BJ34:BJ65" si="56">$B34&amp;BK$1</f>
        <v>3503044531</v>
      </c>
      <c r="BK34" s="160">
        <f>SUMIF('All 390D Disbursements'!$F:$F,BJ34,'All 390D Disbursements'!$G:$G)</f>
        <v>8210.42</v>
      </c>
      <c r="BL34" s="160">
        <f t="shared" si="29"/>
        <v>11885.970000000001</v>
      </c>
      <c r="BM34" s="160">
        <f t="shared" ref="BM34:BM65" si="57">D34-BL34</f>
        <v>2.9999999998835847E-2</v>
      </c>
      <c r="BN34" s="160">
        <f t="shared" si="30"/>
        <v>2.9999999998835847E-2</v>
      </c>
      <c r="BO34" s="149"/>
    </row>
    <row r="35" spans="1:67" x14ac:dyDescent="0.3">
      <c r="A35" s="154" t="s">
        <v>55</v>
      </c>
      <c r="B35" s="155" t="s">
        <v>127</v>
      </c>
      <c r="C35" s="154" t="s">
        <v>128</v>
      </c>
      <c r="D35" s="156">
        <f>VLOOKUP(B35,'19-20 Allocation'!A:C,3,FALSE)</f>
        <v>34477</v>
      </c>
      <c r="E35" s="156">
        <v>0</v>
      </c>
      <c r="F35" s="156">
        <f t="shared" si="27"/>
        <v>34477</v>
      </c>
      <c r="G35" s="156">
        <f>-SUMIF('All 390D Disbursements'!A:A,Recon!A:A,'All 390D Disbursements'!G:G)</f>
        <v>-34476.999999999993</v>
      </c>
      <c r="H35" s="156" t="str">
        <f t="shared" si="28"/>
        <v>3801043709</v>
      </c>
      <c r="I35" s="156">
        <f>SUMIF('All 390D Disbursements'!$F:$F,H35,'All 390D Disbursements'!$G:$G)</f>
        <v>6722.7300000000005</v>
      </c>
      <c r="J35" s="156" t="str">
        <f t="shared" si="28"/>
        <v>3801043739</v>
      </c>
      <c r="K35" s="156">
        <f>SUMIF('All 390D Disbursements'!$F:$F,J35,'All 390D Disbursements'!$G:$G)</f>
        <v>0</v>
      </c>
      <c r="L35" s="156" t="str">
        <f t="shared" si="31"/>
        <v>3801043770</v>
      </c>
      <c r="M35" s="156">
        <f>SUMIF('All 390D Disbursements'!$F:$F,L35,'All 390D Disbursements'!$G:$G)</f>
        <v>0</v>
      </c>
      <c r="N35" s="156" t="str">
        <f t="shared" si="32"/>
        <v>3801043800</v>
      </c>
      <c r="O35" s="156">
        <f>SUMIF('All 390D Disbursements'!$F:$F,N35,'All 390D Disbursements'!$G:$G)</f>
        <v>0</v>
      </c>
      <c r="P35" s="156" t="str">
        <f t="shared" si="33"/>
        <v>3801043831</v>
      </c>
      <c r="Q35" s="156">
        <f>SUMIF('All 390D Disbursements'!$F:$F,P35,'All 390D Disbursements'!$G:$G)</f>
        <v>0</v>
      </c>
      <c r="R35" s="156" t="str">
        <f t="shared" si="34"/>
        <v>3801043862</v>
      </c>
      <c r="S35" s="156">
        <f>SUMIF('All 390D Disbursements'!$F:$F,R35,'All 390D Disbursements'!$G:$G)</f>
        <v>22148.120000000003</v>
      </c>
      <c r="T35" s="156" t="str">
        <f t="shared" si="35"/>
        <v>3801043891</v>
      </c>
      <c r="U35" s="156">
        <f>SUMIF('All 390D Disbursements'!$F:$F,T35,'All 390D Disbursements'!$G:$G)</f>
        <v>4084.27</v>
      </c>
      <c r="V35" s="156" t="str">
        <f t="shared" si="36"/>
        <v>3801043922</v>
      </c>
      <c r="W35" s="156">
        <f>SUMIF('All 390D Disbursements'!$F:$F,V35,'All 390D Disbursements'!$G:$G)</f>
        <v>1521.88</v>
      </c>
      <c r="X35" s="156" t="str">
        <f t="shared" si="37"/>
        <v>3801043952</v>
      </c>
      <c r="Y35" s="156">
        <f>SUMIF('All 390D Disbursements'!$F:$F,X35,'All 390D Disbursements'!$G:$G)</f>
        <v>0</v>
      </c>
      <c r="Z35" s="156" t="str">
        <f t="shared" si="38"/>
        <v>3801043983</v>
      </c>
      <c r="AA35" s="156">
        <f>SUMIF('All 390D Disbursements'!$F:$F,Z35,'All 390D Disbursements'!$G:$G)</f>
        <v>0</v>
      </c>
      <c r="AB35" s="156" t="str">
        <f t="shared" si="39"/>
        <v>3801044013</v>
      </c>
      <c r="AC35" s="156">
        <f>SUMIF('All 390D Disbursements'!$F:$F,AB35,'All 390D Disbursements'!$G:$G)</f>
        <v>0</v>
      </c>
      <c r="AD35" s="156" t="str">
        <f t="shared" si="40"/>
        <v>3801044044</v>
      </c>
      <c r="AE35" s="156">
        <f>SUMIF('All 390D Disbursements'!$F:$F,AD35,'All 390D Disbursements'!$G:$G)</f>
        <v>0</v>
      </c>
      <c r="AF35" s="156" t="str">
        <f t="shared" si="41"/>
        <v>3801044075</v>
      </c>
      <c r="AG35" s="156">
        <f>SUMIF('All 390D Disbursements'!$F:$F,AF35,'All 390D Disbursements'!$G:$G)</f>
        <v>0</v>
      </c>
      <c r="AH35" s="156" t="str">
        <f t="shared" si="42"/>
        <v>3801044105</v>
      </c>
      <c r="AI35" s="156">
        <f>SUMIF('All 390D Disbursements'!$F:$F,AH35,'All 390D Disbursements'!$G:$G)</f>
        <v>0</v>
      </c>
      <c r="AJ35" s="156" t="str">
        <f t="shared" si="43"/>
        <v>3801044136</v>
      </c>
      <c r="AK35" s="156">
        <f>SUMIF('All 390D Disbursements'!$F:$F,AJ35,'All 390D Disbursements'!$G:$G)</f>
        <v>0</v>
      </c>
      <c r="AL35" s="156" t="str">
        <f t="shared" si="44"/>
        <v>3801044166</v>
      </c>
      <c r="AM35" s="156">
        <f>SUMIF('All 390D Disbursements'!$F:$F,AL35,'All 390D Disbursements'!$G:$G)</f>
        <v>0</v>
      </c>
      <c r="AN35" s="156" t="str">
        <f t="shared" si="45"/>
        <v>3801044197</v>
      </c>
      <c r="AO35" s="156">
        <f>SUMIF('All 390D Disbursements'!$F:$F,AN35,'All 390D Disbursements'!$G:$G)</f>
        <v>0</v>
      </c>
      <c r="AP35" s="156" t="str">
        <f t="shared" si="46"/>
        <v>3801044228</v>
      </c>
      <c r="AQ35" s="156">
        <f>SUMIF('All 390D Disbursements'!$F:$F,AP35,'All 390D Disbursements'!$G:$G)</f>
        <v>0</v>
      </c>
      <c r="AR35" s="156" t="str">
        <f t="shared" si="47"/>
        <v>3801044256</v>
      </c>
      <c r="AS35" s="156">
        <f>SUMIF('All 390D Disbursements'!$F:$F,AR35,'All 390D Disbursements'!$G:$G)</f>
        <v>0</v>
      </c>
      <c r="AT35" s="156" t="str">
        <f t="shared" si="48"/>
        <v>3801044287</v>
      </c>
      <c r="AU35" s="156">
        <f>SUMIF('All 390D Disbursements'!$F:$F,AT35,'All 390D Disbursements'!$G:$G)</f>
        <v>0</v>
      </c>
      <c r="AV35" s="156" t="str">
        <f t="shared" si="49"/>
        <v>3801044317</v>
      </c>
      <c r="AW35" s="156">
        <f>SUMIF('All 390D Disbursements'!$F:$F,AV35,'All 390D Disbursements'!$G:$G)</f>
        <v>0</v>
      </c>
      <c r="AX35" s="156" t="str">
        <f t="shared" si="50"/>
        <v>3801044348</v>
      </c>
      <c r="AY35" s="156">
        <f>SUMIF('All 390D Disbursements'!$F:$F,AX35,'All 390D Disbursements'!$G:$G)</f>
        <v>0</v>
      </c>
      <c r="AZ35" s="156" t="str">
        <f t="shared" si="51"/>
        <v>3801044378</v>
      </c>
      <c r="BA35" s="156">
        <f>SUMIF('All 390D Disbursements'!$F:$F,AZ35,'All 390D Disbursements'!$G:$G)</f>
        <v>0</v>
      </c>
      <c r="BB35" s="156" t="str">
        <f t="shared" si="52"/>
        <v>3801044409</v>
      </c>
      <c r="BC35" s="156">
        <f>SUMIF('All 390D Disbursements'!$F:$F,BB35,'All 390D Disbursements'!$G:$G)</f>
        <v>0</v>
      </c>
      <c r="BD35" s="156" t="str">
        <f t="shared" si="53"/>
        <v>3801044440</v>
      </c>
      <c r="BE35" s="156">
        <f>SUMIF('All 390D Disbursements'!$F:$F,BD35,'All 390D Disbursements'!$G:$G)</f>
        <v>0</v>
      </c>
      <c r="BF35" s="156" t="str">
        <f t="shared" si="54"/>
        <v>3801044470</v>
      </c>
      <c r="BG35" s="156">
        <f>SUMIF('All 390D Disbursements'!$F:$F,BF35,'All 390D Disbursements'!$G:$G)</f>
        <v>0</v>
      </c>
      <c r="BH35" s="156" t="str">
        <f t="shared" si="55"/>
        <v>3801044501</v>
      </c>
      <c r="BI35" s="156">
        <f>SUMIF('All 390D Disbursements'!$F:$F,BH35,'All 390D Disbursements'!$G:$G)</f>
        <v>0</v>
      </c>
      <c r="BJ35" s="156" t="str">
        <f t="shared" si="56"/>
        <v>3801044531</v>
      </c>
      <c r="BK35" s="156">
        <f>SUMIF('All 390D Disbursements'!$F:$F,BJ35,'All 390D Disbursements'!$G:$G)</f>
        <v>0</v>
      </c>
      <c r="BL35" s="156">
        <f t="shared" si="29"/>
        <v>34477.000000000007</v>
      </c>
      <c r="BM35" s="156">
        <f t="shared" si="57"/>
        <v>0</v>
      </c>
      <c r="BN35" s="157">
        <f t="shared" si="30"/>
        <v>0</v>
      </c>
    </row>
    <row r="36" spans="1:67" s="153" customFormat="1" x14ac:dyDescent="0.3">
      <c r="A36" s="158" t="s">
        <v>33</v>
      </c>
      <c r="B36" s="159" t="s">
        <v>129</v>
      </c>
      <c r="C36" s="158" t="s">
        <v>130</v>
      </c>
      <c r="D36" s="160">
        <f>VLOOKUP(B36,'19-20 Allocation'!A:C,3,FALSE)</f>
        <v>170239</v>
      </c>
      <c r="E36" s="160">
        <v>0</v>
      </c>
      <c r="F36" s="160">
        <f t="shared" si="27"/>
        <v>170239</v>
      </c>
      <c r="G36" s="160">
        <f>-SUMIF('All 390D Disbursements'!A:A,Recon!A:A,'All 390D Disbursements'!G:G)</f>
        <v>-170238.99999999997</v>
      </c>
      <c r="H36" s="160" t="str">
        <f t="shared" si="28"/>
        <v>3903143709</v>
      </c>
      <c r="I36" s="160">
        <f>SUMIF('All 390D Disbursements'!$F:$F,H36,'All 390D Disbursements'!$G:$G)</f>
        <v>0</v>
      </c>
      <c r="J36" s="160" t="str">
        <f t="shared" si="28"/>
        <v>3903143739</v>
      </c>
      <c r="K36" s="160">
        <f>SUMIF('All 390D Disbursements'!$F:$F,J36,'All 390D Disbursements'!$G:$G)</f>
        <v>0</v>
      </c>
      <c r="L36" s="160" t="str">
        <f t="shared" si="31"/>
        <v>3903143770</v>
      </c>
      <c r="M36" s="160">
        <f>SUMIF('All 390D Disbursements'!$F:$F,L36,'All 390D Disbursements'!$G:$G)</f>
        <v>10706.58</v>
      </c>
      <c r="N36" s="160" t="str">
        <f t="shared" si="32"/>
        <v>3903143800</v>
      </c>
      <c r="O36" s="160">
        <f>SUMIF('All 390D Disbursements'!$F:$F,N36,'All 390D Disbursements'!$G:$G)</f>
        <v>11313.51</v>
      </c>
      <c r="P36" s="160" t="str">
        <f t="shared" si="33"/>
        <v>3903143831</v>
      </c>
      <c r="Q36" s="160">
        <f>SUMIF('All 390D Disbursements'!$F:$F,P36,'All 390D Disbursements'!$G:$G)</f>
        <v>11356.23</v>
      </c>
      <c r="R36" s="160" t="str">
        <f t="shared" si="34"/>
        <v>3903143862</v>
      </c>
      <c r="S36" s="160">
        <f>SUMIF('All 390D Disbursements'!$F:$F,R36,'All 390D Disbursements'!$G:$G)</f>
        <v>11356.23</v>
      </c>
      <c r="T36" s="160" t="str">
        <f t="shared" si="35"/>
        <v>3903143891</v>
      </c>
      <c r="U36" s="160">
        <f>SUMIF('All 390D Disbursements'!$F:$F,T36,'All 390D Disbursements'!$G:$G)</f>
        <v>11356.23</v>
      </c>
      <c r="V36" s="160" t="str">
        <f t="shared" si="36"/>
        <v>3903143922</v>
      </c>
      <c r="W36" s="160">
        <f>SUMIF('All 390D Disbursements'!$F:$F,V36,'All 390D Disbursements'!$G:$G)</f>
        <v>11362.7</v>
      </c>
      <c r="X36" s="160" t="str">
        <f t="shared" si="37"/>
        <v>3903143952</v>
      </c>
      <c r="Y36" s="160">
        <f>SUMIF('All 390D Disbursements'!$F:$F,X36,'All 390D Disbursements'!$G:$G)</f>
        <v>11347.7</v>
      </c>
      <c r="Z36" s="160" t="str">
        <f t="shared" si="38"/>
        <v>3903143983</v>
      </c>
      <c r="AA36" s="160">
        <f>SUMIF('All 390D Disbursements'!$F:$F,Z36,'All 390D Disbursements'!$G:$G)</f>
        <v>11355.2</v>
      </c>
      <c r="AB36" s="160" t="str">
        <f t="shared" si="39"/>
        <v>3903144013</v>
      </c>
      <c r="AC36" s="160">
        <f>SUMIF('All 390D Disbursements'!$F:$F,AB36,'All 390D Disbursements'!$G:$G)</f>
        <v>0</v>
      </c>
      <c r="AD36" s="160" t="str">
        <f t="shared" si="40"/>
        <v>3903144044</v>
      </c>
      <c r="AE36" s="160">
        <f>SUMIF('All 390D Disbursements'!$F:$F,AD36,'All 390D Disbursements'!$G:$G)</f>
        <v>0</v>
      </c>
      <c r="AF36" s="160" t="str">
        <f t="shared" si="41"/>
        <v>3903144075</v>
      </c>
      <c r="AG36" s="160">
        <f>SUMIF('All 390D Disbursements'!$F:$F,AF36,'All 390D Disbursements'!$G:$G)</f>
        <v>30596.51</v>
      </c>
      <c r="AH36" s="160" t="str">
        <f t="shared" si="42"/>
        <v>3903144105</v>
      </c>
      <c r="AI36" s="160">
        <f>SUMIF('All 390D Disbursements'!$F:$F,AH36,'All 390D Disbursements'!$G:$G)</f>
        <v>0</v>
      </c>
      <c r="AJ36" s="160" t="str">
        <f t="shared" si="43"/>
        <v>3903144136</v>
      </c>
      <c r="AK36" s="160">
        <f>SUMIF('All 390D Disbursements'!$F:$F,AJ36,'All 390D Disbursements'!$G:$G)</f>
        <v>36425.040000000001</v>
      </c>
      <c r="AL36" s="160" t="str">
        <f t="shared" si="44"/>
        <v>3903144166</v>
      </c>
      <c r="AM36" s="160">
        <f>SUMIF('All 390D Disbursements'!$F:$F,AL36,'All 390D Disbursements'!$G:$G)</f>
        <v>11344.11</v>
      </c>
      <c r="AN36" s="160" t="str">
        <f t="shared" si="45"/>
        <v>3903144197</v>
      </c>
      <c r="AO36" s="160">
        <f>SUMIF('All 390D Disbursements'!$F:$F,AN36,'All 390D Disbursements'!$G:$G)</f>
        <v>1718.96</v>
      </c>
      <c r="AP36" s="160" t="str">
        <f t="shared" si="46"/>
        <v>3903144228</v>
      </c>
      <c r="AQ36" s="160">
        <f>SUMIF('All 390D Disbursements'!$F:$F,AP36,'All 390D Disbursements'!$G:$G)</f>
        <v>0</v>
      </c>
      <c r="AR36" s="160" t="str">
        <f t="shared" si="47"/>
        <v>3903144256</v>
      </c>
      <c r="AS36" s="160">
        <f>SUMIF('All 390D Disbursements'!$F:$F,AR36,'All 390D Disbursements'!$G:$G)</f>
        <v>0</v>
      </c>
      <c r="AT36" s="160" t="str">
        <f t="shared" si="48"/>
        <v>3903144287</v>
      </c>
      <c r="AU36" s="160">
        <f>SUMIF('All 390D Disbursements'!$F:$F,AT36,'All 390D Disbursements'!$G:$G)</f>
        <v>0</v>
      </c>
      <c r="AV36" s="160" t="str">
        <f t="shared" si="49"/>
        <v>3903144317</v>
      </c>
      <c r="AW36" s="160">
        <f>SUMIF('All 390D Disbursements'!$F:$F,AV36,'All 390D Disbursements'!$G:$G)</f>
        <v>0</v>
      </c>
      <c r="AX36" s="160" t="str">
        <f t="shared" si="50"/>
        <v>3903144348</v>
      </c>
      <c r="AY36" s="160">
        <f>SUMIF('All 390D Disbursements'!$F:$F,AX36,'All 390D Disbursements'!$G:$G)</f>
        <v>0</v>
      </c>
      <c r="AZ36" s="160" t="str">
        <f t="shared" si="51"/>
        <v>3903144378</v>
      </c>
      <c r="BA36" s="160">
        <f>SUMIF('All 390D Disbursements'!$F:$F,AZ36,'All 390D Disbursements'!$G:$G)</f>
        <v>0</v>
      </c>
      <c r="BB36" s="160" t="str">
        <f t="shared" si="52"/>
        <v>3903144409</v>
      </c>
      <c r="BC36" s="160">
        <f>SUMIF('All 390D Disbursements'!$F:$F,BB36,'All 390D Disbursements'!$G:$G)</f>
        <v>0</v>
      </c>
      <c r="BD36" s="160" t="str">
        <f t="shared" si="53"/>
        <v>3903144440</v>
      </c>
      <c r="BE36" s="160">
        <f>SUMIF('All 390D Disbursements'!$F:$F,BD36,'All 390D Disbursements'!$G:$G)</f>
        <v>0</v>
      </c>
      <c r="BF36" s="160" t="str">
        <f t="shared" si="54"/>
        <v>3903144470</v>
      </c>
      <c r="BG36" s="160">
        <f>SUMIF('All 390D Disbursements'!$F:$F,BF36,'All 390D Disbursements'!$G:$G)</f>
        <v>0</v>
      </c>
      <c r="BH36" s="160" t="str">
        <f t="shared" si="55"/>
        <v>3903144501</v>
      </c>
      <c r="BI36" s="160">
        <f>SUMIF('All 390D Disbursements'!$F:$F,BH36,'All 390D Disbursements'!$G:$G)</f>
        <v>0</v>
      </c>
      <c r="BJ36" s="160" t="str">
        <f t="shared" si="56"/>
        <v>3903144531</v>
      </c>
      <c r="BK36" s="160">
        <f>SUMIF('All 390D Disbursements'!$F:$F,BJ36,'All 390D Disbursements'!$G:$G)</f>
        <v>0</v>
      </c>
      <c r="BL36" s="160">
        <f t="shared" si="29"/>
        <v>170239</v>
      </c>
      <c r="BM36" s="160">
        <f t="shared" si="57"/>
        <v>0</v>
      </c>
      <c r="BN36" s="160">
        <f t="shared" si="30"/>
        <v>0</v>
      </c>
      <c r="BO36" s="149"/>
    </row>
    <row r="37" spans="1:67" x14ac:dyDescent="0.3">
      <c r="A37" s="154" t="s">
        <v>34</v>
      </c>
      <c r="B37" s="155" t="s">
        <v>131</v>
      </c>
      <c r="C37" s="154" t="s">
        <v>132</v>
      </c>
      <c r="D37" s="156">
        <f>VLOOKUP(B37,'19-20 Allocation'!A:C,3,FALSE)</f>
        <v>21822</v>
      </c>
      <c r="E37" s="156">
        <v>0</v>
      </c>
      <c r="F37" s="156">
        <f t="shared" si="27"/>
        <v>21822</v>
      </c>
      <c r="G37" s="156">
        <f>-SUMIF('All 390D Disbursements'!A:A,Recon!A:A,'All 390D Disbursements'!G:G)</f>
        <v>-21822</v>
      </c>
      <c r="H37" s="156" t="str">
        <f t="shared" si="28"/>
        <v>4101043709</v>
      </c>
      <c r="I37" s="156">
        <f>SUMIF('All 390D Disbursements'!$F:$F,H37,'All 390D Disbursements'!$G:$G)</f>
        <v>0</v>
      </c>
      <c r="J37" s="156" t="str">
        <f t="shared" si="28"/>
        <v>4101043739</v>
      </c>
      <c r="K37" s="156">
        <f>SUMIF('All 390D Disbursements'!$F:$F,J37,'All 390D Disbursements'!$G:$G)</f>
        <v>0</v>
      </c>
      <c r="L37" s="156" t="str">
        <f t="shared" si="31"/>
        <v>4101043770</v>
      </c>
      <c r="M37" s="156">
        <f>SUMIF('All 390D Disbursements'!$F:$F,L37,'All 390D Disbursements'!$G:$G)</f>
        <v>0</v>
      </c>
      <c r="N37" s="156" t="str">
        <f t="shared" si="32"/>
        <v>4101043800</v>
      </c>
      <c r="O37" s="156">
        <f>SUMIF('All 390D Disbursements'!$F:$F,N37,'All 390D Disbursements'!$G:$G)</f>
        <v>0</v>
      </c>
      <c r="P37" s="156" t="str">
        <f t="shared" si="33"/>
        <v>4101043831</v>
      </c>
      <c r="Q37" s="156">
        <f>SUMIF('All 390D Disbursements'!$F:$F,P37,'All 390D Disbursements'!$G:$G)</f>
        <v>0</v>
      </c>
      <c r="R37" s="156" t="str">
        <f t="shared" si="34"/>
        <v>4101043862</v>
      </c>
      <c r="S37" s="156">
        <f>SUMIF('All 390D Disbursements'!$F:$F,R37,'All 390D Disbursements'!$G:$G)</f>
        <v>0</v>
      </c>
      <c r="T37" s="156" t="str">
        <f t="shared" si="35"/>
        <v>4101043891</v>
      </c>
      <c r="U37" s="156">
        <f>SUMIF('All 390D Disbursements'!$F:$F,T37,'All 390D Disbursements'!$G:$G)</f>
        <v>0</v>
      </c>
      <c r="V37" s="156" t="str">
        <f t="shared" si="36"/>
        <v>4101043922</v>
      </c>
      <c r="W37" s="156">
        <f>SUMIF('All 390D Disbursements'!$F:$F,V37,'All 390D Disbursements'!$G:$G)</f>
        <v>0</v>
      </c>
      <c r="X37" s="156" t="str">
        <f t="shared" si="37"/>
        <v>4101043952</v>
      </c>
      <c r="Y37" s="156">
        <f>SUMIF('All 390D Disbursements'!$F:$F,X37,'All 390D Disbursements'!$G:$G)</f>
        <v>0</v>
      </c>
      <c r="Z37" s="156" t="str">
        <f t="shared" si="38"/>
        <v>4101043983</v>
      </c>
      <c r="AA37" s="156">
        <f>SUMIF('All 390D Disbursements'!$F:$F,Z37,'All 390D Disbursements'!$G:$G)</f>
        <v>21822</v>
      </c>
      <c r="AB37" s="156" t="str">
        <f t="shared" si="39"/>
        <v>4101044013</v>
      </c>
      <c r="AC37" s="156">
        <f>SUMIF('All 390D Disbursements'!$F:$F,AB37,'All 390D Disbursements'!$G:$G)</f>
        <v>0</v>
      </c>
      <c r="AD37" s="156" t="str">
        <f t="shared" si="40"/>
        <v>4101044044</v>
      </c>
      <c r="AE37" s="156">
        <f>SUMIF('All 390D Disbursements'!$F:$F,AD37,'All 390D Disbursements'!$G:$G)</f>
        <v>0</v>
      </c>
      <c r="AF37" s="156" t="str">
        <f t="shared" si="41"/>
        <v>4101044075</v>
      </c>
      <c r="AG37" s="156">
        <f>SUMIF('All 390D Disbursements'!$F:$F,AF37,'All 390D Disbursements'!$G:$G)</f>
        <v>0</v>
      </c>
      <c r="AH37" s="156" t="str">
        <f t="shared" si="42"/>
        <v>4101044105</v>
      </c>
      <c r="AI37" s="156">
        <f>SUMIF('All 390D Disbursements'!$F:$F,AH37,'All 390D Disbursements'!$G:$G)</f>
        <v>0</v>
      </c>
      <c r="AJ37" s="156" t="str">
        <f t="shared" si="43"/>
        <v>4101044136</v>
      </c>
      <c r="AK37" s="156">
        <f>SUMIF('All 390D Disbursements'!$F:$F,AJ37,'All 390D Disbursements'!$G:$G)</f>
        <v>0</v>
      </c>
      <c r="AL37" s="156" t="str">
        <f t="shared" si="44"/>
        <v>4101044166</v>
      </c>
      <c r="AM37" s="156">
        <f>SUMIF('All 390D Disbursements'!$F:$F,AL37,'All 390D Disbursements'!$G:$G)</f>
        <v>0</v>
      </c>
      <c r="AN37" s="156" t="str">
        <f t="shared" si="45"/>
        <v>4101044197</v>
      </c>
      <c r="AO37" s="156">
        <f>SUMIF('All 390D Disbursements'!$F:$F,AN37,'All 390D Disbursements'!$G:$G)</f>
        <v>0</v>
      </c>
      <c r="AP37" s="156" t="str">
        <f t="shared" si="46"/>
        <v>4101044228</v>
      </c>
      <c r="AQ37" s="156">
        <f>SUMIF('All 390D Disbursements'!$F:$F,AP37,'All 390D Disbursements'!$G:$G)</f>
        <v>0</v>
      </c>
      <c r="AR37" s="156" t="str">
        <f t="shared" si="47"/>
        <v>4101044256</v>
      </c>
      <c r="AS37" s="156">
        <f>SUMIF('All 390D Disbursements'!$F:$F,AR37,'All 390D Disbursements'!$G:$G)</f>
        <v>0</v>
      </c>
      <c r="AT37" s="156" t="str">
        <f t="shared" si="48"/>
        <v>4101044287</v>
      </c>
      <c r="AU37" s="156">
        <f>SUMIF('All 390D Disbursements'!$F:$F,AT37,'All 390D Disbursements'!$G:$G)</f>
        <v>0</v>
      </c>
      <c r="AV37" s="156" t="str">
        <f t="shared" si="49"/>
        <v>4101044317</v>
      </c>
      <c r="AW37" s="156">
        <f>SUMIF('All 390D Disbursements'!$F:$F,AV37,'All 390D Disbursements'!$G:$G)</f>
        <v>0</v>
      </c>
      <c r="AX37" s="156" t="str">
        <f t="shared" si="50"/>
        <v>4101044348</v>
      </c>
      <c r="AY37" s="156">
        <f>SUMIF('All 390D Disbursements'!$F:$F,AX37,'All 390D Disbursements'!$G:$G)</f>
        <v>0</v>
      </c>
      <c r="AZ37" s="156" t="str">
        <f t="shared" si="51"/>
        <v>4101044378</v>
      </c>
      <c r="BA37" s="156">
        <f>SUMIF('All 390D Disbursements'!$F:$F,AZ37,'All 390D Disbursements'!$G:$G)</f>
        <v>0</v>
      </c>
      <c r="BB37" s="156" t="str">
        <f t="shared" si="52"/>
        <v>4101044409</v>
      </c>
      <c r="BC37" s="156">
        <f>SUMIF('All 390D Disbursements'!$F:$F,BB37,'All 390D Disbursements'!$G:$G)</f>
        <v>0</v>
      </c>
      <c r="BD37" s="156" t="str">
        <f t="shared" si="53"/>
        <v>4101044440</v>
      </c>
      <c r="BE37" s="156">
        <f>SUMIF('All 390D Disbursements'!$F:$F,BD37,'All 390D Disbursements'!$G:$G)</f>
        <v>0</v>
      </c>
      <c r="BF37" s="156" t="str">
        <f t="shared" si="54"/>
        <v>4101044470</v>
      </c>
      <c r="BG37" s="156">
        <f>SUMIF('All 390D Disbursements'!$F:$F,BF37,'All 390D Disbursements'!$G:$G)</f>
        <v>0</v>
      </c>
      <c r="BH37" s="156" t="str">
        <f t="shared" si="55"/>
        <v>4101044501</v>
      </c>
      <c r="BI37" s="156">
        <f>SUMIF('All 390D Disbursements'!$F:$F,BH37,'All 390D Disbursements'!$G:$G)</f>
        <v>0</v>
      </c>
      <c r="BJ37" s="156" t="str">
        <f t="shared" si="56"/>
        <v>4101044531</v>
      </c>
      <c r="BK37" s="156">
        <f>SUMIF('All 390D Disbursements'!$F:$F,BJ37,'All 390D Disbursements'!$G:$G)</f>
        <v>0</v>
      </c>
      <c r="BL37" s="156">
        <f t="shared" si="29"/>
        <v>21822</v>
      </c>
      <c r="BM37" s="156">
        <f t="shared" si="57"/>
        <v>0</v>
      </c>
      <c r="BN37" s="157">
        <f t="shared" si="30"/>
        <v>0</v>
      </c>
    </row>
    <row r="38" spans="1:67" s="153" customFormat="1" x14ac:dyDescent="0.3">
      <c r="A38" s="158" t="s">
        <v>35</v>
      </c>
      <c r="B38" s="159" t="s">
        <v>133</v>
      </c>
      <c r="C38" s="158" t="s">
        <v>134</v>
      </c>
      <c r="D38" s="160">
        <f>VLOOKUP(B38,'19-20 Allocation'!A:C,3,FALSE)</f>
        <v>31043</v>
      </c>
      <c r="E38" s="160">
        <v>0</v>
      </c>
      <c r="F38" s="160">
        <f t="shared" si="27"/>
        <v>31043</v>
      </c>
      <c r="G38" s="160">
        <f>-SUMIF('All 390D Disbursements'!A:A,Recon!A:A,'All 390D Disbursements'!G:G)</f>
        <v>-31043</v>
      </c>
      <c r="H38" s="160" t="str">
        <f t="shared" si="28"/>
        <v>4301043709</v>
      </c>
      <c r="I38" s="160">
        <f>SUMIF('All 390D Disbursements'!$F:$F,H38,'All 390D Disbursements'!$G:$G)</f>
        <v>0</v>
      </c>
      <c r="J38" s="160" t="str">
        <f t="shared" si="28"/>
        <v>4301043739</v>
      </c>
      <c r="K38" s="160">
        <f>SUMIF('All 390D Disbursements'!$F:$F,J38,'All 390D Disbursements'!$G:$G)</f>
        <v>0</v>
      </c>
      <c r="L38" s="160" t="str">
        <f t="shared" si="31"/>
        <v>4301043770</v>
      </c>
      <c r="M38" s="160">
        <f>SUMIF('All 390D Disbursements'!$F:$F,L38,'All 390D Disbursements'!$G:$G)</f>
        <v>0</v>
      </c>
      <c r="N38" s="160" t="str">
        <f t="shared" si="32"/>
        <v>4301043800</v>
      </c>
      <c r="O38" s="160">
        <f>SUMIF('All 390D Disbursements'!$F:$F,N38,'All 390D Disbursements'!$G:$G)</f>
        <v>995</v>
      </c>
      <c r="P38" s="160" t="str">
        <f t="shared" si="33"/>
        <v>4301043831</v>
      </c>
      <c r="Q38" s="160">
        <f>SUMIF('All 390D Disbursements'!$F:$F,P38,'All 390D Disbursements'!$G:$G)</f>
        <v>0</v>
      </c>
      <c r="R38" s="160" t="str">
        <f t="shared" si="34"/>
        <v>4301043862</v>
      </c>
      <c r="S38" s="160">
        <f>SUMIF('All 390D Disbursements'!$F:$F,R38,'All 390D Disbursements'!$G:$G)</f>
        <v>0</v>
      </c>
      <c r="T38" s="160" t="str">
        <f t="shared" si="35"/>
        <v>4301043891</v>
      </c>
      <c r="U38" s="160">
        <f>SUMIF('All 390D Disbursements'!$F:$F,T38,'All 390D Disbursements'!$G:$G)</f>
        <v>0</v>
      </c>
      <c r="V38" s="160" t="str">
        <f t="shared" si="36"/>
        <v>4301043922</v>
      </c>
      <c r="W38" s="160">
        <f>SUMIF('All 390D Disbursements'!$F:$F,V38,'All 390D Disbursements'!$G:$G)</f>
        <v>9134</v>
      </c>
      <c r="X38" s="160" t="str">
        <f t="shared" si="37"/>
        <v>4301043952</v>
      </c>
      <c r="Y38" s="160">
        <f>SUMIF('All 390D Disbursements'!$F:$F,X38,'All 390D Disbursements'!$G:$G)</f>
        <v>0</v>
      </c>
      <c r="Z38" s="160" t="str">
        <f t="shared" si="38"/>
        <v>4301043983</v>
      </c>
      <c r="AA38" s="160">
        <f>SUMIF('All 390D Disbursements'!$F:$F,Z38,'All 390D Disbursements'!$G:$G)</f>
        <v>9087.09</v>
      </c>
      <c r="AB38" s="160" t="str">
        <f t="shared" si="39"/>
        <v>4301044013</v>
      </c>
      <c r="AC38" s="160">
        <f>SUMIF('All 390D Disbursements'!$F:$F,AB38,'All 390D Disbursements'!$G:$G)</f>
        <v>0</v>
      </c>
      <c r="AD38" s="160" t="str">
        <f t="shared" si="40"/>
        <v>4301044044</v>
      </c>
      <c r="AE38" s="160">
        <f>SUMIF('All 390D Disbursements'!$F:$F,AD38,'All 390D Disbursements'!$G:$G)</f>
        <v>0</v>
      </c>
      <c r="AF38" s="160" t="str">
        <f t="shared" si="41"/>
        <v>4301044075</v>
      </c>
      <c r="AG38" s="160">
        <f>SUMIF('All 390D Disbursements'!$F:$F,AF38,'All 390D Disbursements'!$G:$G)</f>
        <v>0</v>
      </c>
      <c r="AH38" s="160" t="str">
        <f t="shared" si="42"/>
        <v>4301044105</v>
      </c>
      <c r="AI38" s="160">
        <f>SUMIF('All 390D Disbursements'!$F:$F,AH38,'All 390D Disbursements'!$G:$G)</f>
        <v>0</v>
      </c>
      <c r="AJ38" s="160" t="str">
        <f t="shared" si="43"/>
        <v>4301044136</v>
      </c>
      <c r="AK38" s="160">
        <f>SUMIF('All 390D Disbursements'!$F:$F,AJ38,'All 390D Disbursements'!$G:$G)</f>
        <v>9084.65</v>
      </c>
      <c r="AL38" s="160" t="str">
        <f t="shared" si="44"/>
        <v>4301044166</v>
      </c>
      <c r="AM38" s="160">
        <f>SUMIF('All 390D Disbursements'!$F:$F,AL38,'All 390D Disbursements'!$G:$G)</f>
        <v>0</v>
      </c>
      <c r="AN38" s="160" t="str">
        <f t="shared" si="45"/>
        <v>4301044197</v>
      </c>
      <c r="AO38" s="160">
        <f>SUMIF('All 390D Disbursements'!$F:$F,AN38,'All 390D Disbursements'!$G:$G)</f>
        <v>0</v>
      </c>
      <c r="AP38" s="160" t="str">
        <f t="shared" si="46"/>
        <v>4301044228</v>
      </c>
      <c r="AQ38" s="160">
        <f>SUMIF('All 390D Disbursements'!$F:$F,AP38,'All 390D Disbursements'!$G:$G)</f>
        <v>2742.26</v>
      </c>
      <c r="AR38" s="160" t="str">
        <f t="shared" si="47"/>
        <v>4301044256</v>
      </c>
      <c r="AS38" s="160">
        <f>SUMIF('All 390D Disbursements'!$F:$F,AR38,'All 390D Disbursements'!$G:$G)</f>
        <v>0</v>
      </c>
      <c r="AT38" s="160" t="str">
        <f t="shared" si="48"/>
        <v>4301044287</v>
      </c>
      <c r="AU38" s="160">
        <f>SUMIF('All 390D Disbursements'!$F:$F,AT38,'All 390D Disbursements'!$G:$G)</f>
        <v>0</v>
      </c>
      <c r="AV38" s="160" t="str">
        <f t="shared" si="49"/>
        <v>4301044317</v>
      </c>
      <c r="AW38" s="160">
        <f>SUMIF('All 390D Disbursements'!$F:$F,AV38,'All 390D Disbursements'!$G:$G)</f>
        <v>0</v>
      </c>
      <c r="AX38" s="160" t="str">
        <f t="shared" si="50"/>
        <v>4301044348</v>
      </c>
      <c r="AY38" s="160">
        <f>SUMIF('All 390D Disbursements'!$F:$F,AX38,'All 390D Disbursements'!$G:$G)</f>
        <v>0</v>
      </c>
      <c r="AZ38" s="160" t="str">
        <f t="shared" si="51"/>
        <v>4301044378</v>
      </c>
      <c r="BA38" s="160">
        <f>SUMIF('All 390D Disbursements'!$F:$F,AZ38,'All 390D Disbursements'!$G:$G)</f>
        <v>0</v>
      </c>
      <c r="BB38" s="160" t="str">
        <f t="shared" si="52"/>
        <v>4301044409</v>
      </c>
      <c r="BC38" s="160">
        <f>SUMIF('All 390D Disbursements'!$F:$F,BB38,'All 390D Disbursements'!$G:$G)</f>
        <v>0</v>
      </c>
      <c r="BD38" s="160" t="str">
        <f t="shared" si="53"/>
        <v>4301044440</v>
      </c>
      <c r="BE38" s="160">
        <f>SUMIF('All 390D Disbursements'!$F:$F,BD38,'All 390D Disbursements'!$G:$G)</f>
        <v>0</v>
      </c>
      <c r="BF38" s="160" t="str">
        <f t="shared" si="54"/>
        <v>4301044470</v>
      </c>
      <c r="BG38" s="160">
        <f>SUMIF('All 390D Disbursements'!$F:$F,BF38,'All 390D Disbursements'!$G:$G)</f>
        <v>0</v>
      </c>
      <c r="BH38" s="160" t="str">
        <f t="shared" si="55"/>
        <v>4301044501</v>
      </c>
      <c r="BI38" s="160">
        <f>SUMIF('All 390D Disbursements'!$F:$F,BH38,'All 390D Disbursements'!$G:$G)</f>
        <v>0</v>
      </c>
      <c r="BJ38" s="160" t="str">
        <f t="shared" si="56"/>
        <v>4301044531</v>
      </c>
      <c r="BK38" s="160">
        <f>SUMIF('All 390D Disbursements'!$F:$F,BJ38,'All 390D Disbursements'!$G:$G)</f>
        <v>0</v>
      </c>
      <c r="BL38" s="160">
        <f t="shared" si="29"/>
        <v>31043</v>
      </c>
      <c r="BM38" s="160">
        <f t="shared" si="57"/>
        <v>0</v>
      </c>
      <c r="BN38" s="160">
        <f t="shared" si="30"/>
        <v>0</v>
      </c>
      <c r="BO38" s="149"/>
    </row>
    <row r="39" spans="1:67" x14ac:dyDescent="0.3">
      <c r="A39" s="154" t="s">
        <v>23</v>
      </c>
      <c r="B39" s="155" t="s">
        <v>135</v>
      </c>
      <c r="C39" s="154" t="s">
        <v>136</v>
      </c>
      <c r="D39" s="156">
        <f>VLOOKUP(B39,'19-20 Allocation'!A:C,3,FALSE)</f>
        <v>27505</v>
      </c>
      <c r="E39" s="156">
        <v>0</v>
      </c>
      <c r="F39" s="156">
        <f t="shared" si="27"/>
        <v>27505</v>
      </c>
      <c r="G39" s="156">
        <f>-SUMIF('All 390D Disbursements'!A:A,Recon!A:A,'All 390D Disbursements'!G:G)</f>
        <v>-27505</v>
      </c>
      <c r="H39" s="156" t="str">
        <f t="shared" si="28"/>
        <v>4402043709</v>
      </c>
      <c r="I39" s="156">
        <f>SUMIF('All 390D Disbursements'!$F:$F,H39,'All 390D Disbursements'!$G:$G)</f>
        <v>0</v>
      </c>
      <c r="J39" s="156" t="str">
        <f t="shared" si="28"/>
        <v>4402043739</v>
      </c>
      <c r="K39" s="156">
        <f>SUMIF('All 390D Disbursements'!$F:$F,J39,'All 390D Disbursements'!$G:$G)</f>
        <v>0</v>
      </c>
      <c r="L39" s="156" t="str">
        <f t="shared" si="31"/>
        <v>4402043770</v>
      </c>
      <c r="M39" s="156">
        <f>SUMIF('All 390D Disbursements'!$F:$F,L39,'All 390D Disbursements'!$G:$G)</f>
        <v>0</v>
      </c>
      <c r="N39" s="156" t="str">
        <f t="shared" si="32"/>
        <v>4402043800</v>
      </c>
      <c r="O39" s="156">
        <f>SUMIF('All 390D Disbursements'!$F:$F,N39,'All 390D Disbursements'!$G:$G)</f>
        <v>0</v>
      </c>
      <c r="P39" s="156" t="str">
        <f t="shared" si="33"/>
        <v>4402043831</v>
      </c>
      <c r="Q39" s="156">
        <f>SUMIF('All 390D Disbursements'!$F:$F,P39,'All 390D Disbursements'!$G:$G)</f>
        <v>0</v>
      </c>
      <c r="R39" s="156" t="str">
        <f t="shared" si="34"/>
        <v>4402043862</v>
      </c>
      <c r="S39" s="156">
        <f>SUMIF('All 390D Disbursements'!$F:$F,R39,'All 390D Disbursements'!$G:$G)</f>
        <v>2283.7600000000002</v>
      </c>
      <c r="T39" s="156" t="str">
        <f t="shared" si="35"/>
        <v>4402043891</v>
      </c>
      <c r="U39" s="156">
        <f>SUMIF('All 390D Disbursements'!$F:$F,T39,'All 390D Disbursements'!$G:$G)</f>
        <v>7769.3</v>
      </c>
      <c r="V39" s="156" t="str">
        <f t="shared" si="36"/>
        <v>4402043922</v>
      </c>
      <c r="W39" s="156">
        <f>SUMIF('All 390D Disbursements'!$F:$F,V39,'All 390D Disbursements'!$G:$G)</f>
        <v>0</v>
      </c>
      <c r="X39" s="156" t="str">
        <f t="shared" si="37"/>
        <v>4402043952</v>
      </c>
      <c r="Y39" s="156">
        <f>SUMIF('All 390D Disbursements'!$F:$F,X39,'All 390D Disbursements'!$G:$G)</f>
        <v>6775.94</v>
      </c>
      <c r="Z39" s="156" t="str">
        <f t="shared" si="38"/>
        <v>4402043983</v>
      </c>
      <c r="AA39" s="156">
        <f>SUMIF('All 390D Disbursements'!$F:$F,Z39,'All 390D Disbursements'!$G:$G)</f>
        <v>10676</v>
      </c>
      <c r="AB39" s="156" t="str">
        <f t="shared" si="39"/>
        <v>4402044013</v>
      </c>
      <c r="AC39" s="156">
        <f>SUMIF('All 390D Disbursements'!$F:$F,AB39,'All 390D Disbursements'!$G:$G)</f>
        <v>0</v>
      </c>
      <c r="AD39" s="156" t="str">
        <f t="shared" si="40"/>
        <v>4402044044</v>
      </c>
      <c r="AE39" s="156">
        <f>SUMIF('All 390D Disbursements'!$F:$F,AD39,'All 390D Disbursements'!$G:$G)</f>
        <v>0</v>
      </c>
      <c r="AF39" s="156" t="str">
        <f t="shared" si="41"/>
        <v>4402044075</v>
      </c>
      <c r="AG39" s="156">
        <f>SUMIF('All 390D Disbursements'!$F:$F,AF39,'All 390D Disbursements'!$G:$G)</f>
        <v>0</v>
      </c>
      <c r="AH39" s="156" t="str">
        <f t="shared" si="42"/>
        <v>4402044105</v>
      </c>
      <c r="AI39" s="156">
        <f>SUMIF('All 390D Disbursements'!$F:$F,AH39,'All 390D Disbursements'!$G:$G)</f>
        <v>0</v>
      </c>
      <c r="AJ39" s="156" t="str">
        <f t="shared" si="43"/>
        <v>4402044136</v>
      </c>
      <c r="AK39" s="156">
        <f>SUMIF('All 390D Disbursements'!$F:$F,AJ39,'All 390D Disbursements'!$G:$G)</f>
        <v>0</v>
      </c>
      <c r="AL39" s="156" t="str">
        <f t="shared" si="44"/>
        <v>4402044166</v>
      </c>
      <c r="AM39" s="156">
        <f>SUMIF('All 390D Disbursements'!$F:$F,AL39,'All 390D Disbursements'!$G:$G)</f>
        <v>0</v>
      </c>
      <c r="AN39" s="156" t="str">
        <f t="shared" si="45"/>
        <v>4402044197</v>
      </c>
      <c r="AO39" s="156">
        <f>SUMIF('All 390D Disbursements'!$F:$F,AN39,'All 390D Disbursements'!$G:$G)</f>
        <v>0</v>
      </c>
      <c r="AP39" s="156" t="str">
        <f t="shared" si="46"/>
        <v>4402044228</v>
      </c>
      <c r="AQ39" s="156">
        <f>SUMIF('All 390D Disbursements'!$F:$F,AP39,'All 390D Disbursements'!$G:$G)</f>
        <v>0</v>
      </c>
      <c r="AR39" s="156" t="str">
        <f t="shared" si="47"/>
        <v>4402044256</v>
      </c>
      <c r="AS39" s="156">
        <f>SUMIF('All 390D Disbursements'!$F:$F,AR39,'All 390D Disbursements'!$G:$G)</f>
        <v>0</v>
      </c>
      <c r="AT39" s="156" t="str">
        <f t="shared" si="48"/>
        <v>4402044287</v>
      </c>
      <c r="AU39" s="156">
        <f>SUMIF('All 390D Disbursements'!$F:$F,AT39,'All 390D Disbursements'!$G:$G)</f>
        <v>0</v>
      </c>
      <c r="AV39" s="156" t="str">
        <f t="shared" si="49"/>
        <v>4402044317</v>
      </c>
      <c r="AW39" s="156">
        <f>SUMIF('All 390D Disbursements'!$F:$F,AV39,'All 390D Disbursements'!$G:$G)</f>
        <v>0</v>
      </c>
      <c r="AX39" s="156" t="str">
        <f t="shared" si="50"/>
        <v>4402044348</v>
      </c>
      <c r="AY39" s="156">
        <f>SUMIF('All 390D Disbursements'!$F:$F,AX39,'All 390D Disbursements'!$G:$G)</f>
        <v>0</v>
      </c>
      <c r="AZ39" s="156" t="str">
        <f t="shared" si="51"/>
        <v>4402044378</v>
      </c>
      <c r="BA39" s="156">
        <f>SUMIF('All 390D Disbursements'!$F:$F,AZ39,'All 390D Disbursements'!$G:$G)</f>
        <v>0</v>
      </c>
      <c r="BB39" s="156" t="str">
        <f t="shared" si="52"/>
        <v>4402044409</v>
      </c>
      <c r="BC39" s="156">
        <f>SUMIF('All 390D Disbursements'!$F:$F,BB39,'All 390D Disbursements'!$G:$G)</f>
        <v>0</v>
      </c>
      <c r="BD39" s="156" t="str">
        <f t="shared" si="53"/>
        <v>4402044440</v>
      </c>
      <c r="BE39" s="156">
        <f>SUMIF('All 390D Disbursements'!$F:$F,BD39,'All 390D Disbursements'!$G:$G)</f>
        <v>0</v>
      </c>
      <c r="BF39" s="156" t="str">
        <f t="shared" si="54"/>
        <v>4402044470</v>
      </c>
      <c r="BG39" s="156">
        <f>SUMIF('All 390D Disbursements'!$F:$F,BF39,'All 390D Disbursements'!$G:$G)</f>
        <v>0</v>
      </c>
      <c r="BH39" s="156" t="str">
        <f t="shared" si="55"/>
        <v>4402044501</v>
      </c>
      <c r="BI39" s="156">
        <f>SUMIF('All 390D Disbursements'!$F:$F,BH39,'All 390D Disbursements'!$G:$G)</f>
        <v>0</v>
      </c>
      <c r="BJ39" s="156" t="str">
        <f t="shared" si="56"/>
        <v>4402044531</v>
      </c>
      <c r="BK39" s="156">
        <f>SUMIF('All 390D Disbursements'!$F:$F,BJ39,'All 390D Disbursements'!$G:$G)</f>
        <v>0</v>
      </c>
      <c r="BL39" s="156">
        <f t="shared" si="29"/>
        <v>27505</v>
      </c>
      <c r="BM39" s="156">
        <f t="shared" si="57"/>
        <v>0</v>
      </c>
      <c r="BN39" s="157">
        <f t="shared" si="30"/>
        <v>0</v>
      </c>
    </row>
    <row r="40" spans="1:67" s="153" customFormat="1" x14ac:dyDescent="0.3">
      <c r="A40" s="158" t="s">
        <v>1282</v>
      </c>
      <c r="B40" s="159" t="s">
        <v>3327</v>
      </c>
      <c r="C40" s="158" t="s">
        <v>3328</v>
      </c>
      <c r="D40" s="160">
        <f>VLOOKUP(B40,'19-20 Allocation'!A:C,3,FALSE)</f>
        <v>5341</v>
      </c>
      <c r="E40" s="160">
        <v>0</v>
      </c>
      <c r="F40" s="160">
        <f t="shared" si="27"/>
        <v>5341</v>
      </c>
      <c r="G40" s="160">
        <f>-SUMIF('All 390D Disbursements'!A:A,Recon!A:A,'All 390D Disbursements'!G:G)</f>
        <v>-5341</v>
      </c>
      <c r="H40" s="160" t="str">
        <f t="shared" si="28"/>
        <v>4901043709</v>
      </c>
      <c r="I40" s="160">
        <f>SUMIF('All 390D Disbursements'!$F:$F,H40,'All 390D Disbursements'!$G:$G)</f>
        <v>0</v>
      </c>
      <c r="J40" s="160" t="str">
        <f t="shared" si="28"/>
        <v>4901043739</v>
      </c>
      <c r="K40" s="160">
        <f>SUMIF('All 390D Disbursements'!$F:$F,J40,'All 390D Disbursements'!$G:$G)</f>
        <v>0</v>
      </c>
      <c r="L40" s="160" t="str">
        <f t="shared" si="31"/>
        <v>4901043770</v>
      </c>
      <c r="M40" s="160">
        <f>SUMIF('All 390D Disbursements'!$F:$F,L40,'All 390D Disbursements'!$G:$G)</f>
        <v>0</v>
      </c>
      <c r="N40" s="160" t="str">
        <f t="shared" si="32"/>
        <v>4901043800</v>
      </c>
      <c r="O40" s="160">
        <f>SUMIF('All 390D Disbursements'!$F:$F,N40,'All 390D Disbursements'!$G:$G)</f>
        <v>0</v>
      </c>
      <c r="P40" s="160" t="str">
        <f t="shared" si="33"/>
        <v>4901043831</v>
      </c>
      <c r="Q40" s="160">
        <f>SUMIF('All 390D Disbursements'!$F:$F,P40,'All 390D Disbursements'!$G:$G)</f>
        <v>0</v>
      </c>
      <c r="R40" s="160" t="str">
        <f t="shared" si="34"/>
        <v>4901043862</v>
      </c>
      <c r="S40" s="160">
        <f>SUMIF('All 390D Disbursements'!$F:$F,R40,'All 390D Disbursements'!$G:$G)</f>
        <v>0</v>
      </c>
      <c r="T40" s="160" t="str">
        <f t="shared" si="35"/>
        <v>4901043891</v>
      </c>
      <c r="U40" s="160">
        <f>SUMIF('All 390D Disbursements'!$F:$F,T40,'All 390D Disbursements'!$G:$G)</f>
        <v>0</v>
      </c>
      <c r="V40" s="160" t="str">
        <f t="shared" si="36"/>
        <v>4901043922</v>
      </c>
      <c r="W40" s="160">
        <f>SUMIF('All 390D Disbursements'!$F:$F,V40,'All 390D Disbursements'!$G:$G)</f>
        <v>0</v>
      </c>
      <c r="X40" s="160" t="str">
        <f t="shared" si="37"/>
        <v>4901043952</v>
      </c>
      <c r="Y40" s="160">
        <f>SUMIF('All 390D Disbursements'!$F:$F,X40,'All 390D Disbursements'!$G:$G)</f>
        <v>0</v>
      </c>
      <c r="Z40" s="160" t="str">
        <f t="shared" si="38"/>
        <v>4901043983</v>
      </c>
      <c r="AA40" s="160">
        <f>SUMIF('All 390D Disbursements'!$F:$F,Z40,'All 390D Disbursements'!$G:$G)</f>
        <v>0</v>
      </c>
      <c r="AB40" s="160" t="str">
        <f t="shared" si="39"/>
        <v>4901044013</v>
      </c>
      <c r="AC40" s="160">
        <f>SUMIF('All 390D Disbursements'!$F:$F,AB40,'All 390D Disbursements'!$G:$G)</f>
        <v>0</v>
      </c>
      <c r="AD40" s="160" t="str">
        <f t="shared" si="40"/>
        <v>4901044044</v>
      </c>
      <c r="AE40" s="160">
        <f>SUMIF('All 390D Disbursements'!$F:$F,AD40,'All 390D Disbursements'!$G:$G)</f>
        <v>0</v>
      </c>
      <c r="AF40" s="160" t="str">
        <f t="shared" si="41"/>
        <v>4901044075</v>
      </c>
      <c r="AG40" s="160">
        <f>SUMIF('All 390D Disbursements'!$F:$F,AF40,'All 390D Disbursements'!$G:$G)</f>
        <v>0</v>
      </c>
      <c r="AH40" s="160" t="str">
        <f t="shared" si="42"/>
        <v>4901044105</v>
      </c>
      <c r="AI40" s="160">
        <f>SUMIF('All 390D Disbursements'!$F:$F,AH40,'All 390D Disbursements'!$G:$G)</f>
        <v>0</v>
      </c>
      <c r="AJ40" s="160" t="str">
        <f t="shared" si="43"/>
        <v>4901044136</v>
      </c>
      <c r="AK40" s="160">
        <f>SUMIF('All 390D Disbursements'!$F:$F,AJ40,'All 390D Disbursements'!$G:$G)</f>
        <v>0</v>
      </c>
      <c r="AL40" s="160" t="str">
        <f t="shared" si="44"/>
        <v>4901044166</v>
      </c>
      <c r="AM40" s="160">
        <f>SUMIF('All 390D Disbursements'!$F:$F,AL40,'All 390D Disbursements'!$G:$G)</f>
        <v>0</v>
      </c>
      <c r="AN40" s="160" t="str">
        <f t="shared" si="45"/>
        <v>4901044197</v>
      </c>
      <c r="AO40" s="160">
        <f>SUMIF('All 390D Disbursements'!$F:$F,AN40,'All 390D Disbursements'!$G:$G)</f>
        <v>0</v>
      </c>
      <c r="AP40" s="160" t="str">
        <f t="shared" si="46"/>
        <v>4901044228</v>
      </c>
      <c r="AQ40" s="160">
        <f>SUMIF('All 390D Disbursements'!$F:$F,AP40,'All 390D Disbursements'!$G:$G)</f>
        <v>0</v>
      </c>
      <c r="AR40" s="160" t="str">
        <f t="shared" si="47"/>
        <v>4901044256</v>
      </c>
      <c r="AS40" s="160">
        <f>SUMIF('All 390D Disbursements'!$F:$F,AR40,'All 390D Disbursements'!$G:$G)</f>
        <v>0</v>
      </c>
      <c r="AT40" s="160" t="str">
        <f t="shared" si="48"/>
        <v>4901044287</v>
      </c>
      <c r="AU40" s="160">
        <f>SUMIF('All 390D Disbursements'!$F:$F,AT40,'All 390D Disbursements'!$G:$G)</f>
        <v>0</v>
      </c>
      <c r="AV40" s="160" t="str">
        <f t="shared" si="49"/>
        <v>4901044317</v>
      </c>
      <c r="AW40" s="160">
        <f>SUMIF('All 390D Disbursements'!$F:$F,AV40,'All 390D Disbursements'!$G:$G)</f>
        <v>0</v>
      </c>
      <c r="AX40" s="160" t="str">
        <f t="shared" si="50"/>
        <v>4901044348</v>
      </c>
      <c r="AY40" s="160">
        <f>SUMIF('All 390D Disbursements'!$F:$F,AX40,'All 390D Disbursements'!$G:$G)</f>
        <v>0</v>
      </c>
      <c r="AZ40" s="160" t="str">
        <f t="shared" si="51"/>
        <v>4901044378</v>
      </c>
      <c r="BA40" s="160">
        <f>SUMIF('All 390D Disbursements'!$F:$F,AZ40,'All 390D Disbursements'!$G:$G)</f>
        <v>0</v>
      </c>
      <c r="BB40" s="160" t="str">
        <f t="shared" si="52"/>
        <v>4901044409</v>
      </c>
      <c r="BC40" s="160">
        <f>SUMIF('All 390D Disbursements'!$F:$F,BB40,'All 390D Disbursements'!$G:$G)</f>
        <v>0</v>
      </c>
      <c r="BD40" s="160" t="str">
        <f t="shared" si="53"/>
        <v>4901044440</v>
      </c>
      <c r="BE40" s="160">
        <f>SUMIF('All 390D Disbursements'!$F:$F,BD40,'All 390D Disbursements'!$G:$G)</f>
        <v>0</v>
      </c>
      <c r="BF40" s="160" t="str">
        <f t="shared" si="54"/>
        <v>4901044470</v>
      </c>
      <c r="BG40" s="160">
        <f>SUMIF('All 390D Disbursements'!$F:$F,BF40,'All 390D Disbursements'!$G:$G)</f>
        <v>5341</v>
      </c>
      <c r="BH40" s="160" t="str">
        <f t="shared" si="55"/>
        <v>4901044501</v>
      </c>
      <c r="BI40" s="160">
        <f>SUMIF('All 390D Disbursements'!$F:$F,BH40,'All 390D Disbursements'!$G:$G)</f>
        <v>0</v>
      </c>
      <c r="BJ40" s="160" t="str">
        <f t="shared" si="56"/>
        <v>4901044531</v>
      </c>
      <c r="BK40" s="160">
        <f>SUMIF('All 390D Disbursements'!$F:$F,BJ40,'All 390D Disbursements'!$G:$G)</f>
        <v>0</v>
      </c>
      <c r="BL40" s="160">
        <f t="shared" si="29"/>
        <v>5341</v>
      </c>
      <c r="BM40" s="160">
        <f t="shared" si="57"/>
        <v>0</v>
      </c>
      <c r="BN40" s="160">
        <f t="shared" si="30"/>
        <v>0</v>
      </c>
      <c r="BO40" s="149"/>
    </row>
    <row r="41" spans="1:67" x14ac:dyDescent="0.3">
      <c r="A41" s="154" t="s">
        <v>42</v>
      </c>
      <c r="B41" s="155" t="s">
        <v>137</v>
      </c>
      <c r="C41" s="154" t="s">
        <v>138</v>
      </c>
      <c r="D41" s="156">
        <f>VLOOKUP(B41,'19-20 Allocation'!A:C,3,FALSE)</f>
        <v>77987</v>
      </c>
      <c r="E41" s="156">
        <v>0</v>
      </c>
      <c r="F41" s="156">
        <f t="shared" si="27"/>
        <v>77987</v>
      </c>
      <c r="G41" s="156">
        <f>-SUMIF('All 390D Disbursements'!A:A,Recon!A:A,'All 390D Disbursements'!G:G)</f>
        <v>-77986.999999999985</v>
      </c>
      <c r="H41" s="156" t="str">
        <f t="shared" si="28"/>
        <v>5101043709</v>
      </c>
      <c r="I41" s="156">
        <f>SUMIF('All 390D Disbursements'!$F:$F,H41,'All 390D Disbursements'!$G:$G)</f>
        <v>0</v>
      </c>
      <c r="J41" s="156" t="str">
        <f t="shared" si="28"/>
        <v>5101043739</v>
      </c>
      <c r="K41" s="156">
        <f>SUMIF('All 390D Disbursements'!$F:$F,J41,'All 390D Disbursements'!$G:$G)</f>
        <v>0</v>
      </c>
      <c r="L41" s="156" t="str">
        <f t="shared" si="31"/>
        <v>5101043770</v>
      </c>
      <c r="M41" s="156">
        <f>SUMIF('All 390D Disbursements'!$F:$F,L41,'All 390D Disbursements'!$G:$G)</f>
        <v>0</v>
      </c>
      <c r="N41" s="156" t="str">
        <f t="shared" si="32"/>
        <v>5101043800</v>
      </c>
      <c r="O41" s="156">
        <f>SUMIF('All 390D Disbursements'!$F:$F,N41,'All 390D Disbursements'!$G:$G)</f>
        <v>0</v>
      </c>
      <c r="P41" s="156" t="str">
        <f t="shared" si="33"/>
        <v>5101043831</v>
      </c>
      <c r="Q41" s="156">
        <f>SUMIF('All 390D Disbursements'!$F:$F,P41,'All 390D Disbursements'!$G:$G)</f>
        <v>0</v>
      </c>
      <c r="R41" s="156" t="str">
        <f t="shared" si="34"/>
        <v>5101043862</v>
      </c>
      <c r="S41" s="156">
        <f>SUMIF('All 390D Disbursements'!$F:$F,R41,'All 390D Disbursements'!$G:$G)</f>
        <v>32381.17</v>
      </c>
      <c r="T41" s="156" t="str">
        <f t="shared" si="35"/>
        <v>5101043891</v>
      </c>
      <c r="U41" s="156">
        <f>SUMIF('All 390D Disbursements'!$F:$F,T41,'All 390D Disbursements'!$G:$G)</f>
        <v>13289.08</v>
      </c>
      <c r="V41" s="156" t="str">
        <f t="shared" si="36"/>
        <v>5101043922</v>
      </c>
      <c r="W41" s="156">
        <f>SUMIF('All 390D Disbursements'!$F:$F,V41,'All 390D Disbursements'!$G:$G)</f>
        <v>0</v>
      </c>
      <c r="X41" s="156" t="str">
        <f t="shared" si="37"/>
        <v>5101043952</v>
      </c>
      <c r="Y41" s="156">
        <f>SUMIF('All 390D Disbursements'!$F:$F,X41,'All 390D Disbursements'!$G:$G)</f>
        <v>0</v>
      </c>
      <c r="Z41" s="156" t="str">
        <f t="shared" si="38"/>
        <v>5101043983</v>
      </c>
      <c r="AA41" s="156">
        <f>SUMIF('All 390D Disbursements'!$F:$F,Z41,'All 390D Disbursements'!$G:$G)</f>
        <v>12562.28</v>
      </c>
      <c r="AB41" s="156" t="str">
        <f t="shared" si="39"/>
        <v>5101044013</v>
      </c>
      <c r="AC41" s="156">
        <f>SUMIF('All 390D Disbursements'!$F:$F,AB41,'All 390D Disbursements'!$G:$G)</f>
        <v>0</v>
      </c>
      <c r="AD41" s="156" t="str">
        <f t="shared" si="40"/>
        <v>5101044044</v>
      </c>
      <c r="AE41" s="156">
        <f>SUMIF('All 390D Disbursements'!$F:$F,AD41,'All 390D Disbursements'!$G:$G)</f>
        <v>0</v>
      </c>
      <c r="AF41" s="156" t="str">
        <f t="shared" si="41"/>
        <v>5101044075</v>
      </c>
      <c r="AG41" s="156">
        <f>SUMIF('All 390D Disbursements'!$F:$F,AF41,'All 390D Disbursements'!$G:$G)</f>
        <v>17221.71</v>
      </c>
      <c r="AH41" s="156" t="str">
        <f t="shared" si="42"/>
        <v>5101044105</v>
      </c>
      <c r="AI41" s="156">
        <f>SUMIF('All 390D Disbursements'!$F:$F,AH41,'All 390D Disbursements'!$G:$G)</f>
        <v>14.83</v>
      </c>
      <c r="AJ41" s="156" t="str">
        <f t="shared" si="43"/>
        <v>5101044136</v>
      </c>
      <c r="AK41" s="156">
        <f>SUMIF('All 390D Disbursements'!$F:$F,AJ41,'All 390D Disbursements'!$G:$G)</f>
        <v>2517.9299999999998</v>
      </c>
      <c r="AL41" s="156" t="str">
        <f t="shared" si="44"/>
        <v>5101044166</v>
      </c>
      <c r="AM41" s="156">
        <f>SUMIF('All 390D Disbursements'!$F:$F,AL41,'All 390D Disbursements'!$G:$G)</f>
        <v>0</v>
      </c>
      <c r="AN41" s="156" t="str">
        <f t="shared" si="45"/>
        <v>5101044197</v>
      </c>
      <c r="AO41" s="156">
        <f>SUMIF('All 390D Disbursements'!$F:$F,AN41,'All 390D Disbursements'!$G:$G)</f>
        <v>0</v>
      </c>
      <c r="AP41" s="156" t="str">
        <f t="shared" si="46"/>
        <v>5101044228</v>
      </c>
      <c r="AQ41" s="156">
        <f>SUMIF('All 390D Disbursements'!$F:$F,AP41,'All 390D Disbursements'!$G:$G)</f>
        <v>0</v>
      </c>
      <c r="AR41" s="156" t="str">
        <f t="shared" si="47"/>
        <v>5101044256</v>
      </c>
      <c r="AS41" s="156">
        <f>SUMIF('All 390D Disbursements'!$F:$F,AR41,'All 390D Disbursements'!$G:$G)</f>
        <v>0</v>
      </c>
      <c r="AT41" s="156" t="str">
        <f t="shared" si="48"/>
        <v>5101044287</v>
      </c>
      <c r="AU41" s="156">
        <f>SUMIF('All 390D Disbursements'!$F:$F,AT41,'All 390D Disbursements'!$G:$G)</f>
        <v>0</v>
      </c>
      <c r="AV41" s="156" t="str">
        <f t="shared" si="49"/>
        <v>5101044317</v>
      </c>
      <c r="AW41" s="156">
        <f>SUMIF('All 390D Disbursements'!$F:$F,AV41,'All 390D Disbursements'!$G:$G)</f>
        <v>0</v>
      </c>
      <c r="AX41" s="156" t="str">
        <f t="shared" si="50"/>
        <v>5101044348</v>
      </c>
      <c r="AY41" s="156">
        <f>SUMIF('All 390D Disbursements'!$F:$F,AX41,'All 390D Disbursements'!$G:$G)</f>
        <v>0</v>
      </c>
      <c r="AZ41" s="156" t="str">
        <f t="shared" si="51"/>
        <v>5101044378</v>
      </c>
      <c r="BA41" s="156">
        <f>SUMIF('All 390D Disbursements'!$F:$F,AZ41,'All 390D Disbursements'!$G:$G)</f>
        <v>0</v>
      </c>
      <c r="BB41" s="156" t="str">
        <f t="shared" si="52"/>
        <v>5101044409</v>
      </c>
      <c r="BC41" s="156">
        <f>SUMIF('All 390D Disbursements'!$F:$F,BB41,'All 390D Disbursements'!$G:$G)</f>
        <v>0</v>
      </c>
      <c r="BD41" s="156" t="str">
        <f t="shared" si="53"/>
        <v>5101044440</v>
      </c>
      <c r="BE41" s="156">
        <f>SUMIF('All 390D Disbursements'!$F:$F,BD41,'All 390D Disbursements'!$G:$G)</f>
        <v>0</v>
      </c>
      <c r="BF41" s="156" t="str">
        <f t="shared" si="54"/>
        <v>5101044470</v>
      </c>
      <c r="BG41" s="156">
        <f>SUMIF('All 390D Disbursements'!$F:$F,BF41,'All 390D Disbursements'!$G:$G)</f>
        <v>0</v>
      </c>
      <c r="BH41" s="156" t="str">
        <f t="shared" si="55"/>
        <v>5101044501</v>
      </c>
      <c r="BI41" s="156">
        <f>SUMIF('All 390D Disbursements'!$F:$F,BH41,'All 390D Disbursements'!$G:$G)</f>
        <v>0</v>
      </c>
      <c r="BJ41" s="156" t="str">
        <f t="shared" si="56"/>
        <v>5101044531</v>
      </c>
      <c r="BK41" s="156">
        <f>SUMIF('All 390D Disbursements'!$F:$F,BJ41,'All 390D Disbursements'!$G:$G)</f>
        <v>0</v>
      </c>
      <c r="BL41" s="156">
        <f t="shared" si="29"/>
        <v>77987</v>
      </c>
      <c r="BM41" s="156">
        <f t="shared" si="57"/>
        <v>0</v>
      </c>
      <c r="BN41" s="157">
        <f t="shared" si="30"/>
        <v>0</v>
      </c>
    </row>
    <row r="42" spans="1:67" s="153" customFormat="1" x14ac:dyDescent="0.3">
      <c r="A42" s="158" t="s">
        <v>43</v>
      </c>
      <c r="B42" s="159" t="s">
        <v>139</v>
      </c>
      <c r="C42" s="158" t="s">
        <v>140</v>
      </c>
      <c r="D42" s="160">
        <f>VLOOKUP(B42,'19-20 Allocation'!A:C,3,FALSE)</f>
        <v>18655</v>
      </c>
      <c r="E42" s="160">
        <v>0</v>
      </c>
      <c r="F42" s="160">
        <f t="shared" si="27"/>
        <v>18655</v>
      </c>
      <c r="G42" s="160">
        <f>-SUMIF('All 390D Disbursements'!A:A,Recon!A:A,'All 390D Disbursements'!G:G)</f>
        <v>-18655</v>
      </c>
      <c r="H42" s="160" t="str">
        <f t="shared" si="28"/>
        <v>5102043709</v>
      </c>
      <c r="I42" s="160">
        <f>SUMIF('All 390D Disbursements'!$F:$F,H42,'All 390D Disbursements'!$G:$G)</f>
        <v>2982.78</v>
      </c>
      <c r="J42" s="160" t="str">
        <f t="shared" si="28"/>
        <v>5102043739</v>
      </c>
      <c r="K42" s="160">
        <f>SUMIF('All 390D Disbursements'!$F:$F,J42,'All 390D Disbursements'!$G:$G)</f>
        <v>1557.41</v>
      </c>
      <c r="L42" s="160" t="str">
        <f t="shared" si="31"/>
        <v>5102043770</v>
      </c>
      <c r="M42" s="160">
        <f>SUMIF('All 390D Disbursements'!$F:$F,L42,'All 390D Disbursements'!$G:$G)</f>
        <v>0</v>
      </c>
      <c r="N42" s="160" t="str">
        <f t="shared" si="32"/>
        <v>5102043800</v>
      </c>
      <c r="O42" s="160">
        <f>SUMIF('All 390D Disbursements'!$F:$F,N42,'All 390D Disbursements'!$G:$G)</f>
        <v>3165.16</v>
      </c>
      <c r="P42" s="160" t="str">
        <f t="shared" si="33"/>
        <v>5102043831</v>
      </c>
      <c r="Q42" s="160">
        <f>SUMIF('All 390D Disbursements'!$F:$F,P42,'All 390D Disbursements'!$G:$G)</f>
        <v>1531.4</v>
      </c>
      <c r="R42" s="160" t="str">
        <f t="shared" si="34"/>
        <v>5102043862</v>
      </c>
      <c r="S42" s="160">
        <f>SUMIF('All 390D Disbursements'!$F:$F,R42,'All 390D Disbursements'!$G:$G)</f>
        <v>0</v>
      </c>
      <c r="T42" s="160" t="str">
        <f t="shared" si="35"/>
        <v>5102043891</v>
      </c>
      <c r="U42" s="160">
        <f>SUMIF('All 390D Disbursements'!$F:$F,T42,'All 390D Disbursements'!$G:$G)</f>
        <v>3293.7</v>
      </c>
      <c r="V42" s="160" t="str">
        <f t="shared" si="36"/>
        <v>5102043922</v>
      </c>
      <c r="W42" s="160">
        <f>SUMIF('All 390D Disbursements'!$F:$F,V42,'All 390D Disbursements'!$G:$G)</f>
        <v>1636.8</v>
      </c>
      <c r="X42" s="160" t="str">
        <f t="shared" si="37"/>
        <v>5102043952</v>
      </c>
      <c r="Y42" s="160">
        <f>SUMIF('All 390D Disbursements'!$F:$F,X42,'All 390D Disbursements'!$G:$G)</f>
        <v>1534.45</v>
      </c>
      <c r="Z42" s="160" t="str">
        <f t="shared" si="38"/>
        <v>5102043983</v>
      </c>
      <c r="AA42" s="160">
        <f>SUMIF('All 390D Disbursements'!$F:$F,Z42,'All 390D Disbursements'!$G:$G)</f>
        <v>1534.45</v>
      </c>
      <c r="AB42" s="160" t="str">
        <f t="shared" si="39"/>
        <v>5102044013</v>
      </c>
      <c r="AC42" s="160">
        <f>SUMIF('All 390D Disbursements'!$F:$F,AB42,'All 390D Disbursements'!$G:$G)</f>
        <v>0</v>
      </c>
      <c r="AD42" s="160" t="str">
        <f t="shared" si="40"/>
        <v>5102044044</v>
      </c>
      <c r="AE42" s="160">
        <f>SUMIF('All 390D Disbursements'!$F:$F,AD42,'All 390D Disbursements'!$G:$G)</f>
        <v>1271.68</v>
      </c>
      <c r="AF42" s="160" t="str">
        <f t="shared" si="41"/>
        <v>5102044075</v>
      </c>
      <c r="AG42" s="160">
        <f>SUMIF('All 390D Disbursements'!$F:$F,AF42,'All 390D Disbursements'!$G:$G)</f>
        <v>0</v>
      </c>
      <c r="AH42" s="160" t="str">
        <f t="shared" si="42"/>
        <v>5102044105</v>
      </c>
      <c r="AI42" s="160">
        <f>SUMIF('All 390D Disbursements'!$F:$F,AH42,'All 390D Disbursements'!$G:$G)</f>
        <v>0</v>
      </c>
      <c r="AJ42" s="160" t="str">
        <f t="shared" si="43"/>
        <v>5102044136</v>
      </c>
      <c r="AK42" s="160">
        <f>SUMIF('All 390D Disbursements'!$F:$F,AJ42,'All 390D Disbursements'!$G:$G)</f>
        <v>0</v>
      </c>
      <c r="AL42" s="160" t="str">
        <f t="shared" si="44"/>
        <v>5102044166</v>
      </c>
      <c r="AM42" s="160">
        <f>SUMIF('All 390D Disbursements'!$F:$F,AL42,'All 390D Disbursements'!$G:$G)</f>
        <v>147.16999999999999</v>
      </c>
      <c r="AN42" s="160" t="str">
        <f t="shared" si="45"/>
        <v>5102044197</v>
      </c>
      <c r="AO42" s="160">
        <f>SUMIF('All 390D Disbursements'!$F:$F,AN42,'All 390D Disbursements'!$G:$G)</f>
        <v>0</v>
      </c>
      <c r="AP42" s="160" t="str">
        <f t="shared" si="46"/>
        <v>5102044228</v>
      </c>
      <c r="AQ42" s="160">
        <f>SUMIF('All 390D Disbursements'!$F:$F,AP42,'All 390D Disbursements'!$G:$G)</f>
        <v>0</v>
      </c>
      <c r="AR42" s="160" t="str">
        <f t="shared" si="47"/>
        <v>5102044256</v>
      </c>
      <c r="AS42" s="160">
        <f>SUMIF('All 390D Disbursements'!$F:$F,AR42,'All 390D Disbursements'!$G:$G)</f>
        <v>0</v>
      </c>
      <c r="AT42" s="160" t="str">
        <f t="shared" si="48"/>
        <v>5102044287</v>
      </c>
      <c r="AU42" s="160">
        <f>SUMIF('All 390D Disbursements'!$F:$F,AT42,'All 390D Disbursements'!$G:$G)</f>
        <v>0</v>
      </c>
      <c r="AV42" s="160" t="str">
        <f t="shared" si="49"/>
        <v>5102044317</v>
      </c>
      <c r="AW42" s="160">
        <f>SUMIF('All 390D Disbursements'!$F:$F,AV42,'All 390D Disbursements'!$G:$G)</f>
        <v>0</v>
      </c>
      <c r="AX42" s="160" t="str">
        <f t="shared" si="50"/>
        <v>5102044348</v>
      </c>
      <c r="AY42" s="160">
        <f>SUMIF('All 390D Disbursements'!$F:$F,AX42,'All 390D Disbursements'!$G:$G)</f>
        <v>0</v>
      </c>
      <c r="AZ42" s="160" t="str">
        <f t="shared" si="51"/>
        <v>5102044378</v>
      </c>
      <c r="BA42" s="160">
        <f>SUMIF('All 390D Disbursements'!$F:$F,AZ42,'All 390D Disbursements'!$G:$G)</f>
        <v>0</v>
      </c>
      <c r="BB42" s="160" t="str">
        <f t="shared" si="52"/>
        <v>5102044409</v>
      </c>
      <c r="BC42" s="160">
        <f>SUMIF('All 390D Disbursements'!$F:$F,BB42,'All 390D Disbursements'!$G:$G)</f>
        <v>0</v>
      </c>
      <c r="BD42" s="160" t="str">
        <f t="shared" si="53"/>
        <v>5102044440</v>
      </c>
      <c r="BE42" s="160">
        <f>SUMIF('All 390D Disbursements'!$F:$F,BD42,'All 390D Disbursements'!$G:$G)</f>
        <v>0</v>
      </c>
      <c r="BF42" s="160" t="str">
        <f t="shared" si="54"/>
        <v>5102044470</v>
      </c>
      <c r="BG42" s="160">
        <f>SUMIF('All 390D Disbursements'!$F:$F,BF42,'All 390D Disbursements'!$G:$G)</f>
        <v>0</v>
      </c>
      <c r="BH42" s="160" t="str">
        <f t="shared" si="55"/>
        <v>5102044501</v>
      </c>
      <c r="BI42" s="160">
        <f>SUMIF('All 390D Disbursements'!$F:$F,BH42,'All 390D Disbursements'!$G:$G)</f>
        <v>0</v>
      </c>
      <c r="BJ42" s="160" t="str">
        <f t="shared" si="56"/>
        <v>5102044531</v>
      </c>
      <c r="BK42" s="160">
        <f>SUMIF('All 390D Disbursements'!$F:$F,BJ42,'All 390D Disbursements'!$G:$G)</f>
        <v>0</v>
      </c>
      <c r="BL42" s="160">
        <f t="shared" si="29"/>
        <v>18655</v>
      </c>
      <c r="BM42" s="160">
        <f t="shared" si="57"/>
        <v>0</v>
      </c>
      <c r="BN42" s="160">
        <f t="shared" si="30"/>
        <v>0</v>
      </c>
      <c r="BO42" s="149"/>
    </row>
    <row r="43" spans="1:67" x14ac:dyDescent="0.3">
      <c r="A43" s="154" t="s">
        <v>1439</v>
      </c>
      <c r="B43" s="155" t="s">
        <v>3329</v>
      </c>
      <c r="C43" s="154" t="s">
        <v>3330</v>
      </c>
      <c r="D43" s="156">
        <f>VLOOKUP(B43,'19-20 Allocation'!A:C,3,FALSE)</f>
        <v>13509</v>
      </c>
      <c r="E43" s="156">
        <v>0</v>
      </c>
      <c r="F43" s="156">
        <f t="shared" si="27"/>
        <v>13509</v>
      </c>
      <c r="G43" s="156">
        <f>-SUMIF('All 390D Disbursements'!A:A,Recon!A:A,'All 390D Disbursements'!G:G)</f>
        <v>-13509</v>
      </c>
      <c r="H43" s="156" t="str">
        <f t="shared" si="28"/>
        <v>5901043709</v>
      </c>
      <c r="I43" s="156">
        <f>SUMIF('All 390D Disbursements'!$F:$F,H43,'All 390D Disbursements'!$G:$G)</f>
        <v>0</v>
      </c>
      <c r="J43" s="156" t="str">
        <f t="shared" si="28"/>
        <v>5901043739</v>
      </c>
      <c r="K43" s="156">
        <f>SUMIF('All 390D Disbursements'!$F:$F,J43,'All 390D Disbursements'!$G:$G)</f>
        <v>2305.63</v>
      </c>
      <c r="L43" s="156" t="str">
        <f t="shared" si="31"/>
        <v>5901043770</v>
      </c>
      <c r="M43" s="156">
        <f>SUMIF('All 390D Disbursements'!$F:$F,L43,'All 390D Disbursements'!$G:$G)</f>
        <v>1155.02</v>
      </c>
      <c r="N43" s="156" t="str">
        <f t="shared" si="32"/>
        <v>5901043800</v>
      </c>
      <c r="O43" s="156">
        <f>SUMIF('All 390D Disbursements'!$F:$F,N43,'All 390D Disbursements'!$G:$G)</f>
        <v>930.32</v>
      </c>
      <c r="P43" s="156" t="str">
        <f t="shared" si="33"/>
        <v>5901043831</v>
      </c>
      <c r="Q43" s="156">
        <f>SUMIF('All 390D Disbursements'!$F:$F,P43,'All 390D Disbursements'!$G:$G)</f>
        <v>1083.97</v>
      </c>
      <c r="R43" s="156" t="str">
        <f t="shared" si="34"/>
        <v>5901043862</v>
      </c>
      <c r="S43" s="156">
        <f>SUMIF('All 390D Disbursements'!$F:$F,R43,'All 390D Disbursements'!$G:$G)</f>
        <v>1023.21</v>
      </c>
      <c r="T43" s="156" t="str">
        <f t="shared" si="35"/>
        <v>5901043891</v>
      </c>
      <c r="U43" s="156">
        <f>SUMIF('All 390D Disbursements'!$F:$F,T43,'All 390D Disbursements'!$G:$G)</f>
        <v>1218.1400000000001</v>
      </c>
      <c r="V43" s="156" t="str">
        <f t="shared" si="36"/>
        <v>5901043922</v>
      </c>
      <c r="W43" s="156">
        <f>SUMIF('All 390D Disbursements'!$F:$F,V43,'All 390D Disbursements'!$G:$G)</f>
        <v>0</v>
      </c>
      <c r="X43" s="156" t="str">
        <f t="shared" si="37"/>
        <v>5901043952</v>
      </c>
      <c r="Y43" s="156">
        <f>SUMIF('All 390D Disbursements'!$F:$F,X43,'All 390D Disbursements'!$G:$G)</f>
        <v>1103.1199999999999</v>
      </c>
      <c r="Z43" s="156" t="str">
        <f t="shared" si="38"/>
        <v>5901043983</v>
      </c>
      <c r="AA43" s="156">
        <f>SUMIF('All 390D Disbursements'!$F:$F,Z43,'All 390D Disbursements'!$G:$G)</f>
        <v>1103.27</v>
      </c>
      <c r="AB43" s="156" t="str">
        <f t="shared" si="39"/>
        <v>5901044013</v>
      </c>
      <c r="AC43" s="156">
        <f>SUMIF('All 390D Disbursements'!$F:$F,AB43,'All 390D Disbursements'!$G:$G)</f>
        <v>0</v>
      </c>
      <c r="AD43" s="156" t="str">
        <f t="shared" si="40"/>
        <v>5901044044</v>
      </c>
      <c r="AE43" s="156">
        <f>SUMIF('All 390D Disbursements'!$F:$F,AD43,'All 390D Disbursements'!$G:$G)</f>
        <v>2483.1999999999998</v>
      </c>
      <c r="AF43" s="156" t="str">
        <f t="shared" si="41"/>
        <v>5901044075</v>
      </c>
      <c r="AG43" s="156">
        <f>SUMIF('All 390D Disbursements'!$F:$F,AF43,'All 390D Disbursements'!$G:$G)</f>
        <v>0</v>
      </c>
      <c r="AH43" s="156" t="str">
        <f t="shared" si="42"/>
        <v>5901044105</v>
      </c>
      <c r="AI43" s="156">
        <f>SUMIF('All 390D Disbursements'!$F:$F,AH43,'All 390D Disbursements'!$G:$G)</f>
        <v>1103.1199999999999</v>
      </c>
      <c r="AJ43" s="156" t="str">
        <f t="shared" si="43"/>
        <v>5901044136</v>
      </c>
      <c r="AK43" s="156">
        <f>SUMIF('All 390D Disbursements'!$F:$F,AJ43,'All 390D Disbursements'!$G:$G)</f>
        <v>0</v>
      </c>
      <c r="AL43" s="156" t="str">
        <f t="shared" si="44"/>
        <v>5901044166</v>
      </c>
      <c r="AM43" s="156">
        <f>SUMIF('All 390D Disbursements'!$F:$F,AL43,'All 390D Disbursements'!$G:$G)</f>
        <v>0</v>
      </c>
      <c r="AN43" s="156" t="str">
        <f t="shared" si="45"/>
        <v>5901044197</v>
      </c>
      <c r="AO43" s="156">
        <f>SUMIF('All 390D Disbursements'!$F:$F,AN43,'All 390D Disbursements'!$G:$G)</f>
        <v>0</v>
      </c>
      <c r="AP43" s="156" t="str">
        <f t="shared" si="46"/>
        <v>5901044228</v>
      </c>
      <c r="AQ43" s="156">
        <f>SUMIF('All 390D Disbursements'!$F:$F,AP43,'All 390D Disbursements'!$G:$G)</f>
        <v>0</v>
      </c>
      <c r="AR43" s="156" t="str">
        <f t="shared" si="47"/>
        <v>5901044256</v>
      </c>
      <c r="AS43" s="156">
        <f>SUMIF('All 390D Disbursements'!$F:$F,AR43,'All 390D Disbursements'!$G:$G)</f>
        <v>0</v>
      </c>
      <c r="AT43" s="156" t="str">
        <f t="shared" si="48"/>
        <v>5901044287</v>
      </c>
      <c r="AU43" s="156">
        <f>SUMIF('All 390D Disbursements'!$F:$F,AT43,'All 390D Disbursements'!$G:$G)</f>
        <v>0</v>
      </c>
      <c r="AV43" s="156" t="str">
        <f t="shared" si="49"/>
        <v>5901044317</v>
      </c>
      <c r="AW43" s="156">
        <f>SUMIF('All 390D Disbursements'!$F:$F,AV43,'All 390D Disbursements'!$G:$G)</f>
        <v>0</v>
      </c>
      <c r="AX43" s="156" t="str">
        <f t="shared" si="50"/>
        <v>5901044348</v>
      </c>
      <c r="AY43" s="156">
        <f>SUMIF('All 390D Disbursements'!$F:$F,AX43,'All 390D Disbursements'!$G:$G)</f>
        <v>0</v>
      </c>
      <c r="AZ43" s="156" t="str">
        <f t="shared" si="51"/>
        <v>5901044378</v>
      </c>
      <c r="BA43" s="156">
        <f>SUMIF('All 390D Disbursements'!$F:$F,AZ43,'All 390D Disbursements'!$G:$G)</f>
        <v>0</v>
      </c>
      <c r="BB43" s="156" t="str">
        <f t="shared" si="52"/>
        <v>5901044409</v>
      </c>
      <c r="BC43" s="156">
        <f>SUMIF('All 390D Disbursements'!$F:$F,BB43,'All 390D Disbursements'!$G:$G)</f>
        <v>0</v>
      </c>
      <c r="BD43" s="156" t="str">
        <f t="shared" si="53"/>
        <v>5901044440</v>
      </c>
      <c r="BE43" s="156">
        <f>SUMIF('All 390D Disbursements'!$F:$F,BD43,'All 390D Disbursements'!$G:$G)</f>
        <v>0</v>
      </c>
      <c r="BF43" s="156" t="str">
        <f t="shared" si="54"/>
        <v>5901044470</v>
      </c>
      <c r="BG43" s="156">
        <f>SUMIF('All 390D Disbursements'!$F:$F,BF43,'All 390D Disbursements'!$G:$G)</f>
        <v>0</v>
      </c>
      <c r="BH43" s="156" t="str">
        <f t="shared" si="55"/>
        <v>5901044501</v>
      </c>
      <c r="BI43" s="156">
        <f>SUMIF('All 390D Disbursements'!$F:$F,BH43,'All 390D Disbursements'!$G:$G)</f>
        <v>0</v>
      </c>
      <c r="BJ43" s="156" t="str">
        <f t="shared" si="56"/>
        <v>5901044531</v>
      </c>
      <c r="BK43" s="156">
        <f>SUMIF('All 390D Disbursements'!$F:$F,BJ43,'All 390D Disbursements'!$G:$G)</f>
        <v>0</v>
      </c>
      <c r="BL43" s="156">
        <f t="shared" si="29"/>
        <v>13509</v>
      </c>
      <c r="BM43" s="156">
        <f t="shared" si="57"/>
        <v>0</v>
      </c>
      <c r="BN43" s="157">
        <f t="shared" si="30"/>
        <v>0</v>
      </c>
    </row>
    <row r="44" spans="1:67" s="153" customFormat="1" x14ac:dyDescent="0.3">
      <c r="A44" s="158" t="s">
        <v>59</v>
      </c>
      <c r="B44" s="159" t="s">
        <v>141</v>
      </c>
      <c r="C44" s="158" t="s">
        <v>142</v>
      </c>
      <c r="D44" s="160">
        <f>VLOOKUP(B44,'19-20 Allocation'!A:C,3,FALSE)</f>
        <v>17827</v>
      </c>
      <c r="E44" s="160">
        <v>0</v>
      </c>
      <c r="F44" s="160">
        <f t="shared" si="27"/>
        <v>17827</v>
      </c>
      <c r="G44" s="160">
        <f>-SUMIF('All 390D Disbursements'!A:A,Recon!A:A,'All 390D Disbursements'!G:G)</f>
        <v>-17827</v>
      </c>
      <c r="H44" s="160" t="str">
        <f t="shared" si="28"/>
        <v>6204043709</v>
      </c>
      <c r="I44" s="160">
        <f>SUMIF('All 390D Disbursements'!$F:$F,H44,'All 390D Disbursements'!$G:$G)</f>
        <v>0</v>
      </c>
      <c r="J44" s="160" t="str">
        <f t="shared" si="28"/>
        <v>6204043739</v>
      </c>
      <c r="K44" s="160">
        <f>SUMIF('All 390D Disbursements'!$F:$F,J44,'All 390D Disbursements'!$G:$G)</f>
        <v>0</v>
      </c>
      <c r="L44" s="160" t="str">
        <f t="shared" si="31"/>
        <v>6204043770</v>
      </c>
      <c r="M44" s="160">
        <f>SUMIF('All 390D Disbursements'!$F:$F,L44,'All 390D Disbursements'!$G:$G)</f>
        <v>0</v>
      </c>
      <c r="N44" s="160" t="str">
        <f t="shared" si="32"/>
        <v>6204043800</v>
      </c>
      <c r="O44" s="160">
        <f>SUMIF('All 390D Disbursements'!$F:$F,N44,'All 390D Disbursements'!$G:$G)</f>
        <v>0</v>
      </c>
      <c r="P44" s="160" t="str">
        <f t="shared" si="33"/>
        <v>6204043831</v>
      </c>
      <c r="Q44" s="160">
        <f>SUMIF('All 390D Disbursements'!$F:$F,P44,'All 390D Disbursements'!$G:$G)</f>
        <v>0</v>
      </c>
      <c r="R44" s="160" t="str">
        <f t="shared" si="34"/>
        <v>6204043862</v>
      </c>
      <c r="S44" s="160">
        <f>SUMIF('All 390D Disbursements'!$F:$F,R44,'All 390D Disbursements'!$G:$G)</f>
        <v>0</v>
      </c>
      <c r="T44" s="160" t="str">
        <f t="shared" si="35"/>
        <v>6204043891</v>
      </c>
      <c r="U44" s="160">
        <f>SUMIF('All 390D Disbursements'!$F:$F,T44,'All 390D Disbursements'!$G:$G)</f>
        <v>0</v>
      </c>
      <c r="V44" s="160" t="str">
        <f t="shared" si="36"/>
        <v>6204043922</v>
      </c>
      <c r="W44" s="160">
        <f>SUMIF('All 390D Disbursements'!$F:$F,V44,'All 390D Disbursements'!$G:$G)</f>
        <v>0</v>
      </c>
      <c r="X44" s="160" t="str">
        <f t="shared" si="37"/>
        <v>6204043952</v>
      </c>
      <c r="Y44" s="160">
        <f>SUMIF('All 390D Disbursements'!$F:$F,X44,'All 390D Disbursements'!$G:$G)</f>
        <v>0</v>
      </c>
      <c r="Z44" s="160" t="str">
        <f t="shared" si="38"/>
        <v>6204043983</v>
      </c>
      <c r="AA44" s="160">
        <f>SUMIF('All 390D Disbursements'!$F:$F,Z44,'All 390D Disbursements'!$G:$G)</f>
        <v>13108.73</v>
      </c>
      <c r="AB44" s="160" t="str">
        <f t="shared" si="39"/>
        <v>6204044013</v>
      </c>
      <c r="AC44" s="160">
        <f>SUMIF('All 390D Disbursements'!$F:$F,AB44,'All 390D Disbursements'!$G:$G)</f>
        <v>0</v>
      </c>
      <c r="AD44" s="160" t="str">
        <f t="shared" si="40"/>
        <v>6204044044</v>
      </c>
      <c r="AE44" s="160">
        <f>SUMIF('All 390D Disbursements'!$F:$F,AD44,'All 390D Disbursements'!$G:$G)</f>
        <v>0</v>
      </c>
      <c r="AF44" s="160" t="str">
        <f t="shared" si="41"/>
        <v>6204044075</v>
      </c>
      <c r="AG44" s="160">
        <f>SUMIF('All 390D Disbursements'!$F:$F,AF44,'All 390D Disbursements'!$G:$G)</f>
        <v>382.94</v>
      </c>
      <c r="AH44" s="160" t="str">
        <f t="shared" si="42"/>
        <v>6204044105</v>
      </c>
      <c r="AI44" s="160">
        <f>SUMIF('All 390D Disbursements'!$F:$F,AH44,'All 390D Disbursements'!$G:$G)</f>
        <v>0</v>
      </c>
      <c r="AJ44" s="160" t="str">
        <f t="shared" si="43"/>
        <v>6204044136</v>
      </c>
      <c r="AK44" s="160">
        <f>SUMIF('All 390D Disbursements'!$F:$F,AJ44,'All 390D Disbursements'!$G:$G)</f>
        <v>0</v>
      </c>
      <c r="AL44" s="160" t="str">
        <f t="shared" si="44"/>
        <v>6204044166</v>
      </c>
      <c r="AM44" s="160">
        <f>SUMIF('All 390D Disbursements'!$F:$F,AL44,'All 390D Disbursements'!$G:$G)</f>
        <v>3818.32</v>
      </c>
      <c r="AN44" s="160" t="str">
        <f t="shared" si="45"/>
        <v>6204044197</v>
      </c>
      <c r="AO44" s="160">
        <f>SUMIF('All 390D Disbursements'!$F:$F,AN44,'All 390D Disbursements'!$G:$G)</f>
        <v>0</v>
      </c>
      <c r="AP44" s="160" t="str">
        <f t="shared" si="46"/>
        <v>6204044228</v>
      </c>
      <c r="AQ44" s="160">
        <f>SUMIF('All 390D Disbursements'!$F:$F,AP44,'All 390D Disbursements'!$G:$G)</f>
        <v>517.01</v>
      </c>
      <c r="AR44" s="160" t="str">
        <f t="shared" si="47"/>
        <v>6204044256</v>
      </c>
      <c r="AS44" s="160">
        <f>SUMIF('All 390D Disbursements'!$F:$F,AR44,'All 390D Disbursements'!$G:$G)</f>
        <v>0</v>
      </c>
      <c r="AT44" s="160" t="str">
        <f t="shared" si="48"/>
        <v>6204044287</v>
      </c>
      <c r="AU44" s="160">
        <f>SUMIF('All 390D Disbursements'!$F:$F,AT44,'All 390D Disbursements'!$G:$G)</f>
        <v>0</v>
      </c>
      <c r="AV44" s="160" t="str">
        <f t="shared" si="49"/>
        <v>6204044317</v>
      </c>
      <c r="AW44" s="160">
        <f>SUMIF('All 390D Disbursements'!$F:$F,AV44,'All 390D Disbursements'!$G:$G)</f>
        <v>0</v>
      </c>
      <c r="AX44" s="160" t="str">
        <f t="shared" si="50"/>
        <v>6204044348</v>
      </c>
      <c r="AY44" s="160">
        <f>SUMIF('All 390D Disbursements'!$F:$F,AX44,'All 390D Disbursements'!$G:$G)</f>
        <v>0</v>
      </c>
      <c r="AZ44" s="160" t="str">
        <f t="shared" si="51"/>
        <v>6204044378</v>
      </c>
      <c r="BA44" s="160">
        <f>SUMIF('All 390D Disbursements'!$F:$F,AZ44,'All 390D Disbursements'!$G:$G)</f>
        <v>0</v>
      </c>
      <c r="BB44" s="160" t="str">
        <f t="shared" si="52"/>
        <v>6204044409</v>
      </c>
      <c r="BC44" s="160">
        <f>SUMIF('All 390D Disbursements'!$F:$F,BB44,'All 390D Disbursements'!$G:$G)</f>
        <v>0</v>
      </c>
      <c r="BD44" s="160" t="str">
        <f t="shared" si="53"/>
        <v>6204044440</v>
      </c>
      <c r="BE44" s="160">
        <f>SUMIF('All 390D Disbursements'!$F:$F,BD44,'All 390D Disbursements'!$G:$G)</f>
        <v>0</v>
      </c>
      <c r="BF44" s="160" t="str">
        <f t="shared" si="54"/>
        <v>6204044470</v>
      </c>
      <c r="BG44" s="160">
        <f>SUMIF('All 390D Disbursements'!$F:$F,BF44,'All 390D Disbursements'!$G:$G)</f>
        <v>0</v>
      </c>
      <c r="BH44" s="160" t="str">
        <f t="shared" si="55"/>
        <v>6204044501</v>
      </c>
      <c r="BI44" s="160">
        <f>SUMIF('All 390D Disbursements'!$F:$F,BH44,'All 390D Disbursements'!$G:$G)</f>
        <v>0</v>
      </c>
      <c r="BJ44" s="160" t="str">
        <f t="shared" si="56"/>
        <v>6204044531</v>
      </c>
      <c r="BK44" s="160">
        <f>SUMIF('All 390D Disbursements'!$F:$F,BJ44,'All 390D Disbursements'!$G:$G)</f>
        <v>0</v>
      </c>
      <c r="BL44" s="160">
        <f t="shared" si="29"/>
        <v>17827</v>
      </c>
      <c r="BM44" s="160">
        <f t="shared" si="57"/>
        <v>0</v>
      </c>
      <c r="BN44" s="160">
        <f t="shared" si="30"/>
        <v>0</v>
      </c>
      <c r="BO44" s="149"/>
    </row>
    <row r="45" spans="1:67" x14ac:dyDescent="0.3">
      <c r="A45" s="154" t="s">
        <v>29</v>
      </c>
      <c r="B45" s="155" t="s">
        <v>143</v>
      </c>
      <c r="C45" s="154" t="s">
        <v>144</v>
      </c>
      <c r="D45" s="156">
        <f>VLOOKUP(B45,'19-20 Allocation'!A:C,3,FALSE)</f>
        <v>14815</v>
      </c>
      <c r="E45" s="156">
        <v>0</v>
      </c>
      <c r="F45" s="156">
        <f t="shared" si="27"/>
        <v>14815</v>
      </c>
      <c r="G45" s="156">
        <f>-SUMIF('All 390D Disbursements'!A:A,Recon!A:A,'All 390D Disbursements'!G:G)</f>
        <v>-14815</v>
      </c>
      <c r="H45" s="156" t="str">
        <f t="shared" si="28"/>
        <v>6205043709</v>
      </c>
      <c r="I45" s="156">
        <f>SUMIF('All 390D Disbursements'!$F:$F,H45,'All 390D Disbursements'!$G:$G)</f>
        <v>0</v>
      </c>
      <c r="J45" s="156" t="str">
        <f t="shared" si="28"/>
        <v>6205043739</v>
      </c>
      <c r="K45" s="156">
        <f>SUMIF('All 390D Disbursements'!$F:$F,J45,'All 390D Disbursements'!$G:$G)</f>
        <v>0</v>
      </c>
      <c r="L45" s="156" t="str">
        <f t="shared" si="31"/>
        <v>6205043770</v>
      </c>
      <c r="M45" s="156">
        <f>SUMIF('All 390D Disbursements'!$F:$F,L45,'All 390D Disbursements'!$G:$G)</f>
        <v>9994</v>
      </c>
      <c r="N45" s="156" t="str">
        <f t="shared" si="32"/>
        <v>6205043800</v>
      </c>
      <c r="O45" s="156">
        <f>SUMIF('All 390D Disbursements'!$F:$F,N45,'All 390D Disbursements'!$G:$G)</f>
        <v>4816</v>
      </c>
      <c r="P45" s="156" t="str">
        <f t="shared" si="33"/>
        <v>6205043831</v>
      </c>
      <c r="Q45" s="156">
        <f>SUMIF('All 390D Disbursements'!$F:$F,P45,'All 390D Disbursements'!$G:$G)</f>
        <v>0</v>
      </c>
      <c r="R45" s="156" t="str">
        <f t="shared" si="34"/>
        <v>6205043862</v>
      </c>
      <c r="S45" s="156">
        <f>SUMIF('All 390D Disbursements'!$F:$F,R45,'All 390D Disbursements'!$G:$G)</f>
        <v>0</v>
      </c>
      <c r="T45" s="156" t="str">
        <f t="shared" si="35"/>
        <v>6205043891</v>
      </c>
      <c r="U45" s="156">
        <f>SUMIF('All 390D Disbursements'!$F:$F,T45,'All 390D Disbursements'!$G:$G)</f>
        <v>0</v>
      </c>
      <c r="V45" s="156" t="str">
        <f t="shared" si="36"/>
        <v>6205043922</v>
      </c>
      <c r="W45" s="156">
        <f>SUMIF('All 390D Disbursements'!$F:$F,V45,'All 390D Disbursements'!$G:$G)</f>
        <v>0</v>
      </c>
      <c r="X45" s="156" t="str">
        <f t="shared" si="37"/>
        <v>6205043952</v>
      </c>
      <c r="Y45" s="156">
        <f>SUMIF('All 390D Disbursements'!$F:$F,X45,'All 390D Disbursements'!$G:$G)</f>
        <v>0</v>
      </c>
      <c r="Z45" s="156" t="str">
        <f t="shared" si="38"/>
        <v>6205043983</v>
      </c>
      <c r="AA45" s="156">
        <f>SUMIF('All 390D Disbursements'!$F:$F,Z45,'All 390D Disbursements'!$G:$G)</f>
        <v>0</v>
      </c>
      <c r="AB45" s="156" t="str">
        <f t="shared" si="39"/>
        <v>6205044013</v>
      </c>
      <c r="AC45" s="156">
        <f>SUMIF('All 390D Disbursements'!$F:$F,AB45,'All 390D Disbursements'!$G:$G)</f>
        <v>0</v>
      </c>
      <c r="AD45" s="156" t="str">
        <f t="shared" si="40"/>
        <v>6205044044</v>
      </c>
      <c r="AE45" s="156">
        <f>SUMIF('All 390D Disbursements'!$F:$F,AD45,'All 390D Disbursements'!$G:$G)</f>
        <v>0</v>
      </c>
      <c r="AF45" s="156" t="str">
        <f t="shared" si="41"/>
        <v>6205044075</v>
      </c>
      <c r="AG45" s="156">
        <f>SUMIF('All 390D Disbursements'!$F:$F,AF45,'All 390D Disbursements'!$G:$G)</f>
        <v>0</v>
      </c>
      <c r="AH45" s="156" t="str">
        <f t="shared" si="42"/>
        <v>6205044105</v>
      </c>
      <c r="AI45" s="156">
        <f>SUMIF('All 390D Disbursements'!$F:$F,AH45,'All 390D Disbursements'!$G:$G)</f>
        <v>0</v>
      </c>
      <c r="AJ45" s="156" t="str">
        <f t="shared" si="43"/>
        <v>6205044136</v>
      </c>
      <c r="AK45" s="156">
        <f>SUMIF('All 390D Disbursements'!$F:$F,AJ45,'All 390D Disbursements'!$G:$G)</f>
        <v>0</v>
      </c>
      <c r="AL45" s="156" t="str">
        <f t="shared" si="44"/>
        <v>6205044166</v>
      </c>
      <c r="AM45" s="156">
        <f>SUMIF('All 390D Disbursements'!$F:$F,AL45,'All 390D Disbursements'!$G:$G)</f>
        <v>0</v>
      </c>
      <c r="AN45" s="156" t="str">
        <f t="shared" si="45"/>
        <v>6205044197</v>
      </c>
      <c r="AO45" s="156">
        <f>SUMIF('All 390D Disbursements'!$F:$F,AN45,'All 390D Disbursements'!$G:$G)</f>
        <v>0</v>
      </c>
      <c r="AP45" s="156" t="str">
        <f t="shared" si="46"/>
        <v>6205044228</v>
      </c>
      <c r="AQ45" s="156">
        <f>SUMIF('All 390D Disbursements'!$F:$F,AP45,'All 390D Disbursements'!$G:$G)</f>
        <v>0</v>
      </c>
      <c r="AR45" s="156" t="str">
        <f t="shared" si="47"/>
        <v>6205044256</v>
      </c>
      <c r="AS45" s="156">
        <f>SUMIF('All 390D Disbursements'!$F:$F,AR45,'All 390D Disbursements'!$G:$G)</f>
        <v>0</v>
      </c>
      <c r="AT45" s="156" t="str">
        <f t="shared" si="48"/>
        <v>6205044287</v>
      </c>
      <c r="AU45" s="156">
        <f>SUMIF('All 390D Disbursements'!$F:$F,AT45,'All 390D Disbursements'!$G:$G)</f>
        <v>0</v>
      </c>
      <c r="AV45" s="156" t="str">
        <f t="shared" si="49"/>
        <v>6205044317</v>
      </c>
      <c r="AW45" s="156">
        <f>SUMIF('All 390D Disbursements'!$F:$F,AV45,'All 390D Disbursements'!$G:$G)</f>
        <v>0</v>
      </c>
      <c r="AX45" s="156" t="str">
        <f t="shared" si="50"/>
        <v>6205044348</v>
      </c>
      <c r="AY45" s="156">
        <f>SUMIF('All 390D Disbursements'!$F:$F,AX45,'All 390D Disbursements'!$G:$G)</f>
        <v>0</v>
      </c>
      <c r="AZ45" s="156" t="str">
        <f t="shared" si="51"/>
        <v>6205044378</v>
      </c>
      <c r="BA45" s="156">
        <f>SUMIF('All 390D Disbursements'!$F:$F,AZ45,'All 390D Disbursements'!$G:$G)</f>
        <v>0</v>
      </c>
      <c r="BB45" s="156" t="str">
        <f t="shared" si="52"/>
        <v>6205044409</v>
      </c>
      <c r="BC45" s="156">
        <f>SUMIF('All 390D Disbursements'!$F:$F,BB45,'All 390D Disbursements'!$G:$G)</f>
        <v>0</v>
      </c>
      <c r="BD45" s="156" t="str">
        <f t="shared" si="53"/>
        <v>6205044440</v>
      </c>
      <c r="BE45" s="156">
        <f>SUMIF('All 390D Disbursements'!$F:$F,BD45,'All 390D Disbursements'!$G:$G)</f>
        <v>0</v>
      </c>
      <c r="BF45" s="156" t="str">
        <f t="shared" si="54"/>
        <v>6205044470</v>
      </c>
      <c r="BG45" s="156">
        <f>SUMIF('All 390D Disbursements'!$F:$F,BF45,'All 390D Disbursements'!$G:$G)</f>
        <v>5</v>
      </c>
      <c r="BH45" s="156" t="str">
        <f t="shared" si="55"/>
        <v>6205044501</v>
      </c>
      <c r="BI45" s="156">
        <f>SUMIF('All 390D Disbursements'!$F:$F,BH45,'All 390D Disbursements'!$G:$G)</f>
        <v>0</v>
      </c>
      <c r="BJ45" s="156" t="str">
        <f t="shared" si="56"/>
        <v>6205044531</v>
      </c>
      <c r="BK45" s="156">
        <f>SUMIF('All 390D Disbursements'!$F:$F,BJ45,'All 390D Disbursements'!$G:$G)</f>
        <v>0</v>
      </c>
      <c r="BL45" s="156">
        <f t="shared" si="29"/>
        <v>14815</v>
      </c>
      <c r="BM45" s="156">
        <f t="shared" si="57"/>
        <v>0</v>
      </c>
      <c r="BN45" s="157">
        <f t="shared" si="30"/>
        <v>0</v>
      </c>
    </row>
    <row r="46" spans="1:67" s="153" customFormat="1" x14ac:dyDescent="0.3">
      <c r="A46" s="158" t="s">
        <v>25</v>
      </c>
      <c r="B46" s="159" t="s">
        <v>145</v>
      </c>
      <c r="C46" s="158" t="s">
        <v>146</v>
      </c>
      <c r="D46" s="160">
        <f>VLOOKUP(B46,'19-20 Allocation'!A:C,3,FALSE)</f>
        <v>93440</v>
      </c>
      <c r="E46" s="160">
        <v>0</v>
      </c>
      <c r="F46" s="160">
        <f t="shared" si="27"/>
        <v>93440</v>
      </c>
      <c r="G46" s="160">
        <f>-SUMIF('All 390D Disbursements'!A:A,Recon!A:A,'All 390D Disbursements'!G:G)</f>
        <v>-93440</v>
      </c>
      <c r="H46" s="160" t="str">
        <f t="shared" si="28"/>
        <v>6206043709</v>
      </c>
      <c r="I46" s="160">
        <f>SUMIF('All 390D Disbursements'!$F:$F,H46,'All 390D Disbursements'!$G:$G)</f>
        <v>0</v>
      </c>
      <c r="J46" s="160" t="str">
        <f t="shared" si="28"/>
        <v>6206043739</v>
      </c>
      <c r="K46" s="160">
        <f>SUMIF('All 390D Disbursements'!$F:$F,J46,'All 390D Disbursements'!$G:$G)</f>
        <v>7552.74</v>
      </c>
      <c r="L46" s="160" t="str">
        <f t="shared" si="31"/>
        <v>6206043770</v>
      </c>
      <c r="M46" s="160">
        <f>SUMIF('All 390D Disbursements'!$F:$F,L46,'All 390D Disbursements'!$G:$G)</f>
        <v>0</v>
      </c>
      <c r="N46" s="160" t="str">
        <f t="shared" si="32"/>
        <v>6206043800</v>
      </c>
      <c r="O46" s="160">
        <f>SUMIF('All 390D Disbursements'!$F:$F,N46,'All 390D Disbursements'!$G:$G)</f>
        <v>23381.22</v>
      </c>
      <c r="P46" s="160" t="str">
        <f t="shared" si="33"/>
        <v>6206043831</v>
      </c>
      <c r="Q46" s="160">
        <f>SUMIF('All 390D Disbursements'!$F:$F,P46,'All 390D Disbursements'!$G:$G)</f>
        <v>0</v>
      </c>
      <c r="R46" s="160" t="str">
        <f t="shared" si="34"/>
        <v>6206043862</v>
      </c>
      <c r="S46" s="160">
        <f>SUMIF('All 390D Disbursements'!$F:$F,R46,'All 390D Disbursements'!$G:$G)</f>
        <v>0</v>
      </c>
      <c r="T46" s="160" t="str">
        <f t="shared" si="35"/>
        <v>6206043891</v>
      </c>
      <c r="U46" s="160">
        <f>SUMIF('All 390D Disbursements'!$F:$F,T46,'All 390D Disbursements'!$G:$G)</f>
        <v>7793.62</v>
      </c>
      <c r="V46" s="160" t="str">
        <f t="shared" si="36"/>
        <v>6206043922</v>
      </c>
      <c r="W46" s="160">
        <f>SUMIF('All 390D Disbursements'!$F:$F,V46,'All 390D Disbursements'!$G:$G)</f>
        <v>15587.24</v>
      </c>
      <c r="X46" s="160" t="str">
        <f t="shared" si="37"/>
        <v>6206043952</v>
      </c>
      <c r="Y46" s="160">
        <f>SUMIF('All 390D Disbursements'!$F:$F,X46,'All 390D Disbursements'!$G:$G)</f>
        <v>7793.62</v>
      </c>
      <c r="Z46" s="160" t="str">
        <f t="shared" si="38"/>
        <v>6206043983</v>
      </c>
      <c r="AA46" s="160">
        <f>SUMIF('All 390D Disbursements'!$F:$F,Z46,'All 390D Disbursements'!$G:$G)</f>
        <v>14016.09</v>
      </c>
      <c r="AB46" s="160" t="str">
        <f t="shared" si="39"/>
        <v>6206044013</v>
      </c>
      <c r="AC46" s="160">
        <f>SUMIF('All 390D Disbursements'!$F:$F,AB46,'All 390D Disbursements'!$G:$G)</f>
        <v>0</v>
      </c>
      <c r="AD46" s="160" t="str">
        <f t="shared" si="40"/>
        <v>6206044044</v>
      </c>
      <c r="AE46" s="160">
        <f>SUMIF('All 390D Disbursements'!$F:$F,AD46,'All 390D Disbursements'!$G:$G)</f>
        <v>0</v>
      </c>
      <c r="AF46" s="160" t="str">
        <f t="shared" si="41"/>
        <v>6206044075</v>
      </c>
      <c r="AG46" s="160">
        <f>SUMIF('All 390D Disbursements'!$F:$F,AF46,'All 390D Disbursements'!$G:$G)</f>
        <v>0</v>
      </c>
      <c r="AH46" s="160" t="str">
        <f t="shared" si="42"/>
        <v>6206044105</v>
      </c>
      <c r="AI46" s="160">
        <f>SUMIF('All 390D Disbursements'!$F:$F,AH46,'All 390D Disbursements'!$G:$G)</f>
        <v>17315.47</v>
      </c>
      <c r="AJ46" s="160" t="str">
        <f t="shared" si="43"/>
        <v>6206044136</v>
      </c>
      <c r="AK46" s="160">
        <f>SUMIF('All 390D Disbursements'!$F:$F,AJ46,'All 390D Disbursements'!$G:$G)</f>
        <v>0</v>
      </c>
      <c r="AL46" s="160" t="str">
        <f t="shared" si="44"/>
        <v>6206044166</v>
      </c>
      <c r="AM46" s="160">
        <f>SUMIF('All 390D Disbursements'!$F:$F,AL46,'All 390D Disbursements'!$G:$G)</f>
        <v>0</v>
      </c>
      <c r="AN46" s="160" t="str">
        <f t="shared" si="45"/>
        <v>6206044197</v>
      </c>
      <c r="AO46" s="160">
        <f>SUMIF('All 390D Disbursements'!$F:$F,AN46,'All 390D Disbursements'!$G:$G)</f>
        <v>0</v>
      </c>
      <c r="AP46" s="160" t="str">
        <f t="shared" si="46"/>
        <v>6206044228</v>
      </c>
      <c r="AQ46" s="160">
        <f>SUMIF('All 390D Disbursements'!$F:$F,AP46,'All 390D Disbursements'!$G:$G)</f>
        <v>0</v>
      </c>
      <c r="AR46" s="160" t="str">
        <f t="shared" si="47"/>
        <v>6206044256</v>
      </c>
      <c r="AS46" s="160">
        <f>SUMIF('All 390D Disbursements'!$F:$F,AR46,'All 390D Disbursements'!$G:$G)</f>
        <v>0</v>
      </c>
      <c r="AT46" s="160" t="str">
        <f t="shared" si="48"/>
        <v>6206044287</v>
      </c>
      <c r="AU46" s="160">
        <f>SUMIF('All 390D Disbursements'!$F:$F,AT46,'All 390D Disbursements'!$G:$G)</f>
        <v>0</v>
      </c>
      <c r="AV46" s="160" t="str">
        <f t="shared" si="49"/>
        <v>6206044317</v>
      </c>
      <c r="AW46" s="160">
        <f>SUMIF('All 390D Disbursements'!$F:$F,AV46,'All 390D Disbursements'!$G:$G)</f>
        <v>0</v>
      </c>
      <c r="AX46" s="160" t="str">
        <f t="shared" si="50"/>
        <v>6206044348</v>
      </c>
      <c r="AY46" s="160">
        <f>SUMIF('All 390D Disbursements'!$F:$F,AX46,'All 390D Disbursements'!$G:$G)</f>
        <v>0</v>
      </c>
      <c r="AZ46" s="160" t="str">
        <f t="shared" si="51"/>
        <v>6206044378</v>
      </c>
      <c r="BA46" s="160">
        <f>SUMIF('All 390D Disbursements'!$F:$F,AZ46,'All 390D Disbursements'!$G:$G)</f>
        <v>0</v>
      </c>
      <c r="BB46" s="160" t="str">
        <f t="shared" si="52"/>
        <v>6206044409</v>
      </c>
      <c r="BC46" s="160">
        <f>SUMIF('All 390D Disbursements'!$F:$F,BB46,'All 390D Disbursements'!$G:$G)</f>
        <v>0</v>
      </c>
      <c r="BD46" s="160" t="str">
        <f t="shared" si="53"/>
        <v>6206044440</v>
      </c>
      <c r="BE46" s="160">
        <f>SUMIF('All 390D Disbursements'!$F:$F,BD46,'All 390D Disbursements'!$G:$G)</f>
        <v>0</v>
      </c>
      <c r="BF46" s="160" t="str">
        <f t="shared" si="54"/>
        <v>6206044470</v>
      </c>
      <c r="BG46" s="160">
        <f>SUMIF('All 390D Disbursements'!$F:$F,BF46,'All 390D Disbursements'!$G:$G)</f>
        <v>0</v>
      </c>
      <c r="BH46" s="160" t="str">
        <f t="shared" si="55"/>
        <v>6206044501</v>
      </c>
      <c r="BI46" s="160">
        <f>SUMIF('All 390D Disbursements'!$F:$F,BH46,'All 390D Disbursements'!$G:$G)</f>
        <v>0</v>
      </c>
      <c r="BJ46" s="160" t="str">
        <f t="shared" si="56"/>
        <v>6206044531</v>
      </c>
      <c r="BK46" s="160">
        <f>SUMIF('All 390D Disbursements'!$F:$F,BJ46,'All 390D Disbursements'!$G:$G)</f>
        <v>0</v>
      </c>
      <c r="BL46" s="160">
        <f t="shared" si="29"/>
        <v>93440.000000000015</v>
      </c>
      <c r="BM46" s="160">
        <f t="shared" si="57"/>
        <v>0</v>
      </c>
      <c r="BN46" s="160">
        <f t="shared" si="30"/>
        <v>0</v>
      </c>
      <c r="BO46" s="149"/>
    </row>
    <row r="47" spans="1:67" x14ac:dyDescent="0.3">
      <c r="A47" s="154" t="s">
        <v>20</v>
      </c>
      <c r="B47" s="155" t="s">
        <v>147</v>
      </c>
      <c r="C47" s="154" t="s">
        <v>148</v>
      </c>
      <c r="D47" s="156">
        <f>VLOOKUP(B47,'19-20 Allocation'!A:C,3,FALSE)</f>
        <v>43741</v>
      </c>
      <c r="E47" s="156">
        <v>0</v>
      </c>
      <c r="F47" s="156">
        <f t="shared" si="27"/>
        <v>43741</v>
      </c>
      <c r="G47" s="156">
        <f>-SUMIF('All 390D Disbursements'!A:A,Recon!A:A,'All 390D Disbursements'!G:G)</f>
        <v>-43741</v>
      </c>
      <c r="H47" s="156" t="str">
        <f t="shared" si="28"/>
        <v>6404343709</v>
      </c>
      <c r="I47" s="156">
        <f>SUMIF('All 390D Disbursements'!$F:$F,H47,'All 390D Disbursements'!$G:$G)</f>
        <v>0</v>
      </c>
      <c r="J47" s="156" t="str">
        <f t="shared" si="28"/>
        <v>6404343739</v>
      </c>
      <c r="K47" s="156">
        <f>SUMIF('All 390D Disbursements'!$F:$F,J47,'All 390D Disbursements'!$G:$G)</f>
        <v>0</v>
      </c>
      <c r="L47" s="156" t="str">
        <f t="shared" si="31"/>
        <v>6404343770</v>
      </c>
      <c r="M47" s="156">
        <f>SUMIF('All 390D Disbursements'!$F:$F,L47,'All 390D Disbursements'!$G:$G)</f>
        <v>5051.17</v>
      </c>
      <c r="N47" s="156" t="str">
        <f t="shared" si="32"/>
        <v>6404343800</v>
      </c>
      <c r="O47" s="156">
        <f>SUMIF('All 390D Disbursements'!$F:$F,N47,'All 390D Disbursements'!$G:$G)</f>
        <v>3575.57</v>
      </c>
      <c r="P47" s="156" t="str">
        <f t="shared" si="33"/>
        <v>6404343831</v>
      </c>
      <c r="Q47" s="156">
        <f>SUMIF('All 390D Disbursements'!$F:$F,P47,'All 390D Disbursements'!$G:$G)</f>
        <v>3791.85</v>
      </c>
      <c r="R47" s="156" t="str">
        <f t="shared" si="34"/>
        <v>6404343862</v>
      </c>
      <c r="S47" s="156">
        <f>SUMIF('All 390D Disbursements'!$F:$F,R47,'All 390D Disbursements'!$G:$G)</f>
        <v>3608.04</v>
      </c>
      <c r="T47" s="156" t="str">
        <f t="shared" si="35"/>
        <v>6404343891</v>
      </c>
      <c r="U47" s="156">
        <f>SUMIF('All 390D Disbursements'!$F:$F,T47,'All 390D Disbursements'!$G:$G)</f>
        <v>5898.42</v>
      </c>
      <c r="V47" s="156" t="str">
        <f t="shared" si="36"/>
        <v>6404343922</v>
      </c>
      <c r="W47" s="156">
        <f>SUMIF('All 390D Disbursements'!$F:$F,V47,'All 390D Disbursements'!$G:$G)</f>
        <v>0</v>
      </c>
      <c r="X47" s="156" t="str">
        <f t="shared" si="37"/>
        <v>6404343952</v>
      </c>
      <c r="Y47" s="156">
        <f>SUMIF('All 390D Disbursements'!$F:$F,X47,'All 390D Disbursements'!$G:$G)</f>
        <v>4016.78</v>
      </c>
      <c r="Z47" s="156" t="str">
        <f t="shared" si="38"/>
        <v>6404343983</v>
      </c>
      <c r="AA47" s="156">
        <f>SUMIF('All 390D Disbursements'!$F:$F,Z47,'All 390D Disbursements'!$G:$G)</f>
        <v>3278.24</v>
      </c>
      <c r="AB47" s="156" t="str">
        <f t="shared" si="39"/>
        <v>6404344013</v>
      </c>
      <c r="AC47" s="156">
        <f>SUMIF('All 390D Disbursements'!$F:$F,AB47,'All 390D Disbursements'!$G:$G)</f>
        <v>4444.08</v>
      </c>
      <c r="AD47" s="156" t="str">
        <f t="shared" si="40"/>
        <v>6404344044</v>
      </c>
      <c r="AE47" s="156">
        <f>SUMIF('All 390D Disbursements'!$F:$F,AD47,'All 390D Disbursements'!$G:$G)</f>
        <v>10076.85</v>
      </c>
      <c r="AF47" s="156" t="str">
        <f t="shared" si="41"/>
        <v>6404344075</v>
      </c>
      <c r="AG47" s="156">
        <f>SUMIF('All 390D Disbursements'!$F:$F,AF47,'All 390D Disbursements'!$G:$G)</f>
        <v>0</v>
      </c>
      <c r="AH47" s="156" t="str">
        <f t="shared" si="42"/>
        <v>6404344105</v>
      </c>
      <c r="AI47" s="156">
        <f>SUMIF('All 390D Disbursements'!$F:$F,AH47,'All 390D Disbursements'!$G:$G)</f>
        <v>0</v>
      </c>
      <c r="AJ47" s="156" t="str">
        <f t="shared" si="43"/>
        <v>6404344136</v>
      </c>
      <c r="AK47" s="156">
        <f>SUMIF('All 390D Disbursements'!$F:$F,AJ47,'All 390D Disbursements'!$G:$G)</f>
        <v>0</v>
      </c>
      <c r="AL47" s="156" t="str">
        <f t="shared" si="44"/>
        <v>6404344166</v>
      </c>
      <c r="AM47" s="156">
        <f>SUMIF('All 390D Disbursements'!$F:$F,AL47,'All 390D Disbursements'!$G:$G)</f>
        <v>0</v>
      </c>
      <c r="AN47" s="156" t="str">
        <f t="shared" si="45"/>
        <v>6404344197</v>
      </c>
      <c r="AO47" s="156">
        <f>SUMIF('All 390D Disbursements'!$F:$F,AN47,'All 390D Disbursements'!$G:$G)</f>
        <v>0</v>
      </c>
      <c r="AP47" s="156" t="str">
        <f t="shared" si="46"/>
        <v>6404344228</v>
      </c>
      <c r="AQ47" s="156">
        <f>SUMIF('All 390D Disbursements'!$F:$F,AP47,'All 390D Disbursements'!$G:$G)</f>
        <v>0</v>
      </c>
      <c r="AR47" s="156" t="str">
        <f t="shared" si="47"/>
        <v>6404344256</v>
      </c>
      <c r="AS47" s="156">
        <f>SUMIF('All 390D Disbursements'!$F:$F,AR47,'All 390D Disbursements'!$G:$G)</f>
        <v>0</v>
      </c>
      <c r="AT47" s="156" t="str">
        <f t="shared" si="48"/>
        <v>6404344287</v>
      </c>
      <c r="AU47" s="156">
        <f>SUMIF('All 390D Disbursements'!$F:$F,AT47,'All 390D Disbursements'!$G:$G)</f>
        <v>0</v>
      </c>
      <c r="AV47" s="156" t="str">
        <f t="shared" si="49"/>
        <v>6404344317</v>
      </c>
      <c r="AW47" s="156">
        <f>SUMIF('All 390D Disbursements'!$F:$F,AV47,'All 390D Disbursements'!$G:$G)</f>
        <v>0</v>
      </c>
      <c r="AX47" s="156" t="str">
        <f t="shared" si="50"/>
        <v>6404344348</v>
      </c>
      <c r="AY47" s="156">
        <f>SUMIF('All 390D Disbursements'!$F:$F,AX47,'All 390D Disbursements'!$G:$G)</f>
        <v>0</v>
      </c>
      <c r="AZ47" s="156" t="str">
        <f t="shared" si="51"/>
        <v>6404344378</v>
      </c>
      <c r="BA47" s="156">
        <f>SUMIF('All 390D Disbursements'!$F:$F,AZ47,'All 390D Disbursements'!$G:$G)</f>
        <v>0</v>
      </c>
      <c r="BB47" s="156" t="str">
        <f t="shared" si="52"/>
        <v>6404344409</v>
      </c>
      <c r="BC47" s="156">
        <f>SUMIF('All 390D Disbursements'!$F:$F,BB47,'All 390D Disbursements'!$G:$G)</f>
        <v>0</v>
      </c>
      <c r="BD47" s="156" t="str">
        <f t="shared" si="53"/>
        <v>6404344440</v>
      </c>
      <c r="BE47" s="156">
        <f>SUMIF('All 390D Disbursements'!$F:$F,BD47,'All 390D Disbursements'!$G:$G)</f>
        <v>0</v>
      </c>
      <c r="BF47" s="156" t="str">
        <f t="shared" si="54"/>
        <v>6404344470</v>
      </c>
      <c r="BG47" s="156">
        <f>SUMIF('All 390D Disbursements'!$F:$F,BF47,'All 390D Disbursements'!$G:$G)</f>
        <v>0</v>
      </c>
      <c r="BH47" s="156" t="str">
        <f t="shared" si="55"/>
        <v>6404344501</v>
      </c>
      <c r="BI47" s="156">
        <f>SUMIF('All 390D Disbursements'!$F:$F,BH47,'All 390D Disbursements'!$G:$G)</f>
        <v>0</v>
      </c>
      <c r="BJ47" s="156" t="str">
        <f t="shared" si="56"/>
        <v>6404344531</v>
      </c>
      <c r="BK47" s="156">
        <f>SUMIF('All 390D Disbursements'!$F:$F,BJ47,'All 390D Disbursements'!$G:$G)</f>
        <v>0</v>
      </c>
      <c r="BL47" s="156">
        <f t="shared" si="29"/>
        <v>43740.999999999993</v>
      </c>
      <c r="BM47" s="156">
        <f t="shared" si="57"/>
        <v>0</v>
      </c>
      <c r="BN47" s="157">
        <f t="shared" si="30"/>
        <v>0</v>
      </c>
    </row>
    <row r="48" spans="1:67" x14ac:dyDescent="0.3">
      <c r="A48" s="154"/>
      <c r="B48" s="155" t="s">
        <v>3457</v>
      </c>
      <c r="C48" s="154" t="s">
        <v>3475</v>
      </c>
      <c r="D48" s="156">
        <f>VLOOKUP(B48,'19-20 Allocation'!A:C,3,FALSE)</f>
        <v>467</v>
      </c>
      <c r="E48" s="156">
        <v>0</v>
      </c>
      <c r="F48" s="156">
        <f t="shared" si="27"/>
        <v>467</v>
      </c>
      <c r="G48" s="156">
        <f>-SUMIF('All 390D Disbursements'!A:A,Recon!A:A,'All 390D Disbursements'!G:G)</f>
        <v>-467</v>
      </c>
      <c r="H48" s="156" t="str">
        <f t="shared" si="28"/>
        <v>6404543709</v>
      </c>
      <c r="I48" s="156">
        <f>SUMIF('All 390D Disbursements'!$F:$F,H48,'All 390D Disbursements'!$G:$G)</f>
        <v>0</v>
      </c>
      <c r="J48" s="156" t="str">
        <f t="shared" si="28"/>
        <v>6404543739</v>
      </c>
      <c r="K48" s="156">
        <f>SUMIF('All 390D Disbursements'!$F:$F,J48,'All 390D Disbursements'!$G:$G)</f>
        <v>0</v>
      </c>
      <c r="L48" s="156" t="str">
        <f t="shared" si="31"/>
        <v>6404543770</v>
      </c>
      <c r="M48" s="156">
        <f>SUMIF('All 390D Disbursements'!$F:$F,L48,'All 390D Disbursements'!$G:$G)</f>
        <v>0</v>
      </c>
      <c r="N48" s="156" t="str">
        <f t="shared" si="32"/>
        <v>6404543800</v>
      </c>
      <c r="O48" s="156">
        <f>SUMIF('All 390D Disbursements'!$F:$F,N48,'All 390D Disbursements'!$G:$G)</f>
        <v>0</v>
      </c>
      <c r="P48" s="156" t="str">
        <f t="shared" si="33"/>
        <v>6404543831</v>
      </c>
      <c r="Q48" s="156">
        <f>SUMIF('All 390D Disbursements'!$F:$F,P48,'All 390D Disbursements'!$G:$G)</f>
        <v>0</v>
      </c>
      <c r="R48" s="156" t="str">
        <f t="shared" si="34"/>
        <v>6404543862</v>
      </c>
      <c r="S48" s="156">
        <f>SUMIF('All 390D Disbursements'!$F:$F,R48,'All 390D Disbursements'!$G:$G)</f>
        <v>0</v>
      </c>
      <c r="T48" s="156" t="str">
        <f t="shared" si="35"/>
        <v>6404543891</v>
      </c>
      <c r="U48" s="156">
        <f>SUMIF('All 390D Disbursements'!$F:$F,T48,'All 390D Disbursements'!$G:$G)</f>
        <v>0</v>
      </c>
      <c r="V48" s="156" t="str">
        <f t="shared" si="36"/>
        <v>6404543922</v>
      </c>
      <c r="W48" s="156">
        <f>SUMIF('All 390D Disbursements'!$F:$F,V48,'All 390D Disbursements'!$G:$G)</f>
        <v>0</v>
      </c>
      <c r="X48" s="156" t="str">
        <f t="shared" si="37"/>
        <v>6404543952</v>
      </c>
      <c r="Y48" s="156">
        <f>SUMIF('All 390D Disbursements'!$F:$F,X48,'All 390D Disbursements'!$G:$G)</f>
        <v>0</v>
      </c>
      <c r="Z48" s="156" t="str">
        <f t="shared" si="38"/>
        <v>6404543983</v>
      </c>
      <c r="AA48" s="156">
        <f>SUMIF('All 390D Disbursements'!$F:$F,Z48,'All 390D Disbursements'!$G:$G)</f>
        <v>0</v>
      </c>
      <c r="AB48" s="156" t="str">
        <f t="shared" si="39"/>
        <v>6404544013</v>
      </c>
      <c r="AC48" s="156">
        <f>SUMIF('All 390D Disbursements'!$F:$F,AB48,'All 390D Disbursements'!$G:$G)</f>
        <v>0</v>
      </c>
      <c r="AD48" s="156" t="str">
        <f t="shared" si="40"/>
        <v>6404544044</v>
      </c>
      <c r="AE48" s="156">
        <f>SUMIF('All 390D Disbursements'!$F:$F,AD48,'All 390D Disbursements'!$G:$G)</f>
        <v>0</v>
      </c>
      <c r="AF48" s="156" t="str">
        <f t="shared" si="41"/>
        <v>6404544075</v>
      </c>
      <c r="AG48" s="156">
        <f>SUMIF('All 390D Disbursements'!$F:$F,AF48,'All 390D Disbursements'!$G:$G)</f>
        <v>0</v>
      </c>
      <c r="AH48" s="156" t="str">
        <f t="shared" si="42"/>
        <v>6404544105</v>
      </c>
      <c r="AI48" s="156">
        <f>SUMIF('All 390D Disbursements'!$F:$F,AH48,'All 390D Disbursements'!$G:$G)</f>
        <v>0</v>
      </c>
      <c r="AJ48" s="156" t="str">
        <f t="shared" si="43"/>
        <v>6404544136</v>
      </c>
      <c r="AK48" s="156">
        <f>SUMIF('All 390D Disbursements'!$F:$F,AJ48,'All 390D Disbursements'!$G:$G)</f>
        <v>0</v>
      </c>
      <c r="AL48" s="156" t="str">
        <f t="shared" si="44"/>
        <v>6404544166</v>
      </c>
      <c r="AM48" s="156">
        <f>SUMIF('All 390D Disbursements'!$F:$F,AL48,'All 390D Disbursements'!$G:$G)</f>
        <v>0</v>
      </c>
      <c r="AN48" s="156" t="str">
        <f t="shared" si="45"/>
        <v>6404544197</v>
      </c>
      <c r="AO48" s="156">
        <f>SUMIF('All 390D Disbursements'!$F:$F,AN48,'All 390D Disbursements'!$G:$G)</f>
        <v>0</v>
      </c>
      <c r="AP48" s="156" t="str">
        <f t="shared" si="46"/>
        <v>6404544228</v>
      </c>
      <c r="AQ48" s="156">
        <f>SUMIF('All 390D Disbursements'!$F:$F,AP48,'All 390D Disbursements'!$G:$G)</f>
        <v>0</v>
      </c>
      <c r="AR48" s="156" t="str">
        <f t="shared" si="47"/>
        <v>6404544256</v>
      </c>
      <c r="AS48" s="156">
        <f>SUMIF('All 390D Disbursements'!$F:$F,AR48,'All 390D Disbursements'!$G:$G)</f>
        <v>0</v>
      </c>
      <c r="AT48" s="156" t="str">
        <f t="shared" si="48"/>
        <v>6404544287</v>
      </c>
      <c r="AU48" s="156">
        <f>SUMIF('All 390D Disbursements'!$F:$F,AT48,'All 390D Disbursements'!$G:$G)</f>
        <v>0</v>
      </c>
      <c r="AV48" s="156" t="str">
        <f t="shared" si="49"/>
        <v>6404544317</v>
      </c>
      <c r="AW48" s="156">
        <f>SUMIF('All 390D Disbursements'!$F:$F,AV48,'All 390D Disbursements'!$G:$G)</f>
        <v>0</v>
      </c>
      <c r="AX48" s="156" t="str">
        <f t="shared" si="50"/>
        <v>6404544348</v>
      </c>
      <c r="AY48" s="156">
        <f>SUMIF('All 390D Disbursements'!$F:$F,AX48,'All 390D Disbursements'!$G:$G)</f>
        <v>0</v>
      </c>
      <c r="AZ48" s="156" t="str">
        <f t="shared" si="51"/>
        <v>6404544378</v>
      </c>
      <c r="BA48" s="156">
        <f>SUMIF('All 390D Disbursements'!$F:$F,AZ48,'All 390D Disbursements'!$G:$G)</f>
        <v>0</v>
      </c>
      <c r="BB48" s="156" t="str">
        <f t="shared" si="52"/>
        <v>6404544409</v>
      </c>
      <c r="BC48" s="156">
        <f>SUMIF('All 390D Disbursements'!$F:$F,BB48,'All 390D Disbursements'!$G:$G)</f>
        <v>0</v>
      </c>
      <c r="BD48" s="156" t="str">
        <f t="shared" si="53"/>
        <v>6404544440</v>
      </c>
      <c r="BE48" s="156">
        <f>SUMIF('All 390D Disbursements'!$F:$F,BD48,'All 390D Disbursements'!$G:$G)</f>
        <v>0</v>
      </c>
      <c r="BF48" s="156" t="str">
        <f t="shared" si="54"/>
        <v>6404544470</v>
      </c>
      <c r="BG48" s="156">
        <f>SUMIF('All 390D Disbursements'!$F:$F,BF48,'All 390D Disbursements'!$G:$G)</f>
        <v>0</v>
      </c>
      <c r="BH48" s="156" t="str">
        <f t="shared" si="55"/>
        <v>6404544501</v>
      </c>
      <c r="BI48" s="156">
        <f>SUMIF('All 390D Disbursements'!$F:$F,BH48,'All 390D Disbursements'!$G:$G)</f>
        <v>0</v>
      </c>
      <c r="BJ48" s="156" t="str">
        <f t="shared" si="56"/>
        <v>6404544531</v>
      </c>
      <c r="BK48" s="156">
        <f>SUMIF('All 390D Disbursements'!$F:$F,BJ48,'All 390D Disbursements'!$G:$G)</f>
        <v>467</v>
      </c>
      <c r="BL48" s="156">
        <f t="shared" si="29"/>
        <v>467</v>
      </c>
      <c r="BM48" s="156">
        <f t="shared" si="57"/>
        <v>0</v>
      </c>
      <c r="BN48" s="157">
        <f t="shared" si="30"/>
        <v>0</v>
      </c>
    </row>
    <row r="49" spans="1:67" s="153" customFormat="1" x14ac:dyDescent="0.3">
      <c r="A49" s="158" t="s">
        <v>36</v>
      </c>
      <c r="B49" s="159" t="s">
        <v>149</v>
      </c>
      <c r="C49" s="158" t="s">
        <v>150</v>
      </c>
      <c r="D49" s="160">
        <f>VLOOKUP(B49,'19-20 Allocation'!A:C,3,FALSE)</f>
        <v>27114</v>
      </c>
      <c r="E49" s="160">
        <v>0</v>
      </c>
      <c r="F49" s="160">
        <f t="shared" si="27"/>
        <v>27114</v>
      </c>
      <c r="G49" s="160">
        <f>-SUMIF('All 390D Disbursements'!A:A,Recon!A:A,'All 390D Disbursements'!G:G)</f>
        <v>-27114</v>
      </c>
      <c r="H49" s="160" t="str">
        <f t="shared" si="28"/>
        <v>6405343709</v>
      </c>
      <c r="I49" s="160">
        <f>SUMIF('All 390D Disbursements'!$F:$F,H49,'All 390D Disbursements'!$G:$G)</f>
        <v>0</v>
      </c>
      <c r="J49" s="160" t="str">
        <f t="shared" si="28"/>
        <v>6405343739</v>
      </c>
      <c r="K49" s="160">
        <f>SUMIF('All 390D Disbursements'!$F:$F,J49,'All 390D Disbursements'!$G:$G)</f>
        <v>0</v>
      </c>
      <c r="L49" s="160" t="str">
        <f t="shared" si="31"/>
        <v>6405343770</v>
      </c>
      <c r="M49" s="160">
        <f>SUMIF('All 390D Disbursements'!$F:$F,L49,'All 390D Disbursements'!$G:$G)</f>
        <v>0</v>
      </c>
      <c r="N49" s="160" t="str">
        <f t="shared" si="32"/>
        <v>6405343800</v>
      </c>
      <c r="O49" s="160">
        <f>SUMIF('All 390D Disbursements'!$F:$F,N49,'All 390D Disbursements'!$G:$G)</f>
        <v>0</v>
      </c>
      <c r="P49" s="160" t="str">
        <f t="shared" si="33"/>
        <v>6405343831</v>
      </c>
      <c r="Q49" s="160">
        <f>SUMIF('All 390D Disbursements'!$F:$F,P49,'All 390D Disbursements'!$G:$G)</f>
        <v>3767</v>
      </c>
      <c r="R49" s="160" t="str">
        <f t="shared" si="34"/>
        <v>6405343862</v>
      </c>
      <c r="S49" s="160">
        <f>SUMIF('All 390D Disbursements'!$F:$F,R49,'All 390D Disbursements'!$G:$G)</f>
        <v>6150</v>
      </c>
      <c r="T49" s="160" t="str">
        <f t="shared" si="35"/>
        <v>6405343891</v>
      </c>
      <c r="U49" s="160">
        <f>SUMIF('All 390D Disbursements'!$F:$F,T49,'All 390D Disbursements'!$G:$G)</f>
        <v>0</v>
      </c>
      <c r="V49" s="160" t="str">
        <f t="shared" si="36"/>
        <v>6405343922</v>
      </c>
      <c r="W49" s="160">
        <f>SUMIF('All 390D Disbursements'!$F:$F,V49,'All 390D Disbursements'!$G:$G)</f>
        <v>0</v>
      </c>
      <c r="X49" s="160" t="str">
        <f t="shared" si="37"/>
        <v>6405343952</v>
      </c>
      <c r="Y49" s="160">
        <f>SUMIF('All 390D Disbursements'!$F:$F,X49,'All 390D Disbursements'!$G:$G)</f>
        <v>6105</v>
      </c>
      <c r="Z49" s="160" t="str">
        <f t="shared" si="38"/>
        <v>6405343983</v>
      </c>
      <c r="AA49" s="160">
        <f>SUMIF('All 390D Disbursements'!$F:$F,Z49,'All 390D Disbursements'!$G:$G)</f>
        <v>0</v>
      </c>
      <c r="AB49" s="160" t="str">
        <f t="shared" si="39"/>
        <v>6405344013</v>
      </c>
      <c r="AC49" s="160">
        <f>SUMIF('All 390D Disbursements'!$F:$F,AB49,'All 390D Disbursements'!$G:$G)</f>
        <v>0</v>
      </c>
      <c r="AD49" s="160" t="str">
        <f t="shared" si="40"/>
        <v>6405344044</v>
      </c>
      <c r="AE49" s="160">
        <f>SUMIF('All 390D Disbursements'!$F:$F,AD49,'All 390D Disbursements'!$G:$G)</f>
        <v>0</v>
      </c>
      <c r="AF49" s="160" t="str">
        <f t="shared" si="41"/>
        <v>6405344075</v>
      </c>
      <c r="AG49" s="160">
        <f>SUMIF('All 390D Disbursements'!$F:$F,AF49,'All 390D Disbursements'!$G:$G)</f>
        <v>9311</v>
      </c>
      <c r="AH49" s="160" t="str">
        <f t="shared" si="42"/>
        <v>6405344105</v>
      </c>
      <c r="AI49" s="160">
        <f>SUMIF('All 390D Disbursements'!$F:$F,AH49,'All 390D Disbursements'!$G:$G)</f>
        <v>0</v>
      </c>
      <c r="AJ49" s="160" t="str">
        <f t="shared" si="43"/>
        <v>6405344136</v>
      </c>
      <c r="AK49" s="160">
        <f>SUMIF('All 390D Disbursements'!$F:$F,AJ49,'All 390D Disbursements'!$G:$G)</f>
        <v>0</v>
      </c>
      <c r="AL49" s="160" t="str">
        <f t="shared" si="44"/>
        <v>6405344166</v>
      </c>
      <c r="AM49" s="160">
        <f>SUMIF('All 390D Disbursements'!$F:$F,AL49,'All 390D Disbursements'!$G:$G)</f>
        <v>1781</v>
      </c>
      <c r="AN49" s="160" t="str">
        <f t="shared" si="45"/>
        <v>6405344197</v>
      </c>
      <c r="AO49" s="160">
        <f>SUMIF('All 390D Disbursements'!$F:$F,AN49,'All 390D Disbursements'!$G:$G)</f>
        <v>0</v>
      </c>
      <c r="AP49" s="160" t="str">
        <f t="shared" si="46"/>
        <v>6405344228</v>
      </c>
      <c r="AQ49" s="160">
        <f>SUMIF('All 390D Disbursements'!$F:$F,AP49,'All 390D Disbursements'!$G:$G)</f>
        <v>0</v>
      </c>
      <c r="AR49" s="160" t="str">
        <f t="shared" si="47"/>
        <v>6405344256</v>
      </c>
      <c r="AS49" s="160">
        <f>SUMIF('All 390D Disbursements'!$F:$F,AR49,'All 390D Disbursements'!$G:$G)</f>
        <v>0</v>
      </c>
      <c r="AT49" s="160" t="str">
        <f t="shared" si="48"/>
        <v>6405344287</v>
      </c>
      <c r="AU49" s="160">
        <f>SUMIF('All 390D Disbursements'!$F:$F,AT49,'All 390D Disbursements'!$G:$G)</f>
        <v>0</v>
      </c>
      <c r="AV49" s="160" t="str">
        <f t="shared" si="49"/>
        <v>6405344317</v>
      </c>
      <c r="AW49" s="160">
        <f>SUMIF('All 390D Disbursements'!$F:$F,AV49,'All 390D Disbursements'!$G:$G)</f>
        <v>0</v>
      </c>
      <c r="AX49" s="160" t="str">
        <f t="shared" si="50"/>
        <v>6405344348</v>
      </c>
      <c r="AY49" s="160">
        <f>SUMIF('All 390D Disbursements'!$F:$F,AX49,'All 390D Disbursements'!$G:$G)</f>
        <v>0</v>
      </c>
      <c r="AZ49" s="160" t="str">
        <f t="shared" si="51"/>
        <v>6405344378</v>
      </c>
      <c r="BA49" s="160">
        <f>SUMIF('All 390D Disbursements'!$F:$F,AZ49,'All 390D Disbursements'!$G:$G)</f>
        <v>0</v>
      </c>
      <c r="BB49" s="160" t="str">
        <f t="shared" si="52"/>
        <v>6405344409</v>
      </c>
      <c r="BC49" s="160">
        <f>SUMIF('All 390D Disbursements'!$F:$F,BB49,'All 390D Disbursements'!$G:$G)</f>
        <v>0</v>
      </c>
      <c r="BD49" s="160" t="str">
        <f t="shared" si="53"/>
        <v>6405344440</v>
      </c>
      <c r="BE49" s="160">
        <f>SUMIF('All 390D Disbursements'!$F:$F,BD49,'All 390D Disbursements'!$G:$G)</f>
        <v>0</v>
      </c>
      <c r="BF49" s="160" t="str">
        <f t="shared" si="54"/>
        <v>6405344470</v>
      </c>
      <c r="BG49" s="160">
        <f>SUMIF('All 390D Disbursements'!$F:$F,BF49,'All 390D Disbursements'!$G:$G)</f>
        <v>0</v>
      </c>
      <c r="BH49" s="160" t="str">
        <f t="shared" si="55"/>
        <v>6405344501</v>
      </c>
      <c r="BI49" s="160">
        <f>SUMIF('All 390D Disbursements'!$F:$F,BH49,'All 390D Disbursements'!$G:$G)</f>
        <v>0</v>
      </c>
      <c r="BJ49" s="160" t="str">
        <f t="shared" si="56"/>
        <v>6405344531</v>
      </c>
      <c r="BK49" s="160">
        <f>SUMIF('All 390D Disbursements'!$F:$F,BJ49,'All 390D Disbursements'!$G:$G)</f>
        <v>0</v>
      </c>
      <c r="BL49" s="160">
        <f t="shared" si="29"/>
        <v>27114</v>
      </c>
      <c r="BM49" s="160">
        <f t="shared" si="57"/>
        <v>0</v>
      </c>
      <c r="BN49" s="160">
        <f t="shared" si="30"/>
        <v>0</v>
      </c>
      <c r="BO49" s="149"/>
    </row>
    <row r="50" spans="1:67" x14ac:dyDescent="0.3">
      <c r="A50" s="154" t="s">
        <v>37</v>
      </c>
      <c r="B50" s="155" t="s">
        <v>151</v>
      </c>
      <c r="C50" s="154" t="s">
        <v>152</v>
      </c>
      <c r="D50" s="156">
        <f>VLOOKUP(B50,'19-20 Allocation'!A:C,3,FALSE)</f>
        <v>17780</v>
      </c>
      <c r="E50" s="156">
        <v>0</v>
      </c>
      <c r="F50" s="156">
        <f t="shared" si="27"/>
        <v>17780</v>
      </c>
      <c r="G50" s="156">
        <f>-SUMIF('All 390D Disbursements'!A:A,Recon!A:A,'All 390D Disbursements'!G:G)</f>
        <v>-17780</v>
      </c>
      <c r="H50" s="156" t="str">
        <f t="shared" si="28"/>
        <v>6409343709</v>
      </c>
      <c r="I50" s="156">
        <f>SUMIF('All 390D Disbursements'!$F:$F,H50,'All 390D Disbursements'!$G:$G)</f>
        <v>0</v>
      </c>
      <c r="J50" s="156" t="str">
        <f t="shared" si="28"/>
        <v>6409343739</v>
      </c>
      <c r="K50" s="156">
        <f>SUMIF('All 390D Disbursements'!$F:$F,J50,'All 390D Disbursements'!$G:$G)</f>
        <v>380</v>
      </c>
      <c r="L50" s="156" t="str">
        <f t="shared" si="31"/>
        <v>6409343770</v>
      </c>
      <c r="M50" s="156">
        <f>SUMIF('All 390D Disbursements'!$F:$F,L50,'All 390D Disbursements'!$G:$G)</f>
        <v>0</v>
      </c>
      <c r="N50" s="156" t="str">
        <f t="shared" si="32"/>
        <v>6409343800</v>
      </c>
      <c r="O50" s="156">
        <f>SUMIF('All 390D Disbursements'!$F:$F,N50,'All 390D Disbursements'!$G:$G)</f>
        <v>0</v>
      </c>
      <c r="P50" s="156" t="str">
        <f t="shared" si="33"/>
        <v>6409343831</v>
      </c>
      <c r="Q50" s="156">
        <f>SUMIF('All 390D Disbursements'!$F:$F,P50,'All 390D Disbursements'!$G:$G)</f>
        <v>6023</v>
      </c>
      <c r="R50" s="156" t="str">
        <f t="shared" si="34"/>
        <v>6409343862</v>
      </c>
      <c r="S50" s="156">
        <f>SUMIF('All 390D Disbursements'!$F:$F,R50,'All 390D Disbursements'!$G:$G)</f>
        <v>3214</v>
      </c>
      <c r="T50" s="156" t="str">
        <f t="shared" si="35"/>
        <v>6409343891</v>
      </c>
      <c r="U50" s="156">
        <f>SUMIF('All 390D Disbursements'!$F:$F,T50,'All 390D Disbursements'!$G:$G)</f>
        <v>2287</v>
      </c>
      <c r="V50" s="156" t="str">
        <f t="shared" si="36"/>
        <v>6409343922</v>
      </c>
      <c r="W50" s="156">
        <f>SUMIF('All 390D Disbursements'!$F:$F,V50,'All 390D Disbursements'!$G:$G)</f>
        <v>452</v>
      </c>
      <c r="X50" s="156" t="str">
        <f t="shared" si="37"/>
        <v>6409343952</v>
      </c>
      <c r="Y50" s="156">
        <f>SUMIF('All 390D Disbursements'!$F:$F,X50,'All 390D Disbursements'!$G:$G)</f>
        <v>452</v>
      </c>
      <c r="Z50" s="156" t="str">
        <f t="shared" si="38"/>
        <v>6409343983</v>
      </c>
      <c r="AA50" s="156">
        <f>SUMIF('All 390D Disbursements'!$F:$F,Z50,'All 390D Disbursements'!$G:$G)</f>
        <v>4972</v>
      </c>
      <c r="AB50" s="156" t="str">
        <f t="shared" si="39"/>
        <v>6409344013</v>
      </c>
      <c r="AC50" s="156">
        <f>SUMIF('All 390D Disbursements'!$F:$F,AB50,'All 390D Disbursements'!$G:$G)</f>
        <v>0</v>
      </c>
      <c r="AD50" s="156" t="str">
        <f t="shared" si="40"/>
        <v>6409344044</v>
      </c>
      <c r="AE50" s="156">
        <f>SUMIF('All 390D Disbursements'!$F:$F,AD50,'All 390D Disbursements'!$G:$G)</f>
        <v>0</v>
      </c>
      <c r="AF50" s="156" t="str">
        <f t="shared" si="41"/>
        <v>6409344075</v>
      </c>
      <c r="AG50" s="156">
        <f>SUMIF('All 390D Disbursements'!$F:$F,AF50,'All 390D Disbursements'!$G:$G)</f>
        <v>0</v>
      </c>
      <c r="AH50" s="156" t="str">
        <f t="shared" si="42"/>
        <v>6409344105</v>
      </c>
      <c r="AI50" s="156">
        <f>SUMIF('All 390D Disbursements'!$F:$F,AH50,'All 390D Disbursements'!$G:$G)</f>
        <v>0</v>
      </c>
      <c r="AJ50" s="156" t="str">
        <f t="shared" si="43"/>
        <v>6409344136</v>
      </c>
      <c r="AK50" s="156">
        <f>SUMIF('All 390D Disbursements'!$F:$F,AJ50,'All 390D Disbursements'!$G:$G)</f>
        <v>0</v>
      </c>
      <c r="AL50" s="156" t="str">
        <f t="shared" si="44"/>
        <v>6409344166</v>
      </c>
      <c r="AM50" s="156">
        <f>SUMIF('All 390D Disbursements'!$F:$F,AL50,'All 390D Disbursements'!$G:$G)</f>
        <v>0</v>
      </c>
      <c r="AN50" s="156" t="str">
        <f t="shared" si="45"/>
        <v>6409344197</v>
      </c>
      <c r="AO50" s="156">
        <f>SUMIF('All 390D Disbursements'!$F:$F,AN50,'All 390D Disbursements'!$G:$G)</f>
        <v>0</v>
      </c>
      <c r="AP50" s="156" t="str">
        <f t="shared" si="46"/>
        <v>6409344228</v>
      </c>
      <c r="AQ50" s="156">
        <f>SUMIF('All 390D Disbursements'!$F:$F,AP50,'All 390D Disbursements'!$G:$G)</f>
        <v>0</v>
      </c>
      <c r="AR50" s="156" t="str">
        <f t="shared" si="47"/>
        <v>6409344256</v>
      </c>
      <c r="AS50" s="156">
        <f>SUMIF('All 390D Disbursements'!$F:$F,AR50,'All 390D Disbursements'!$G:$G)</f>
        <v>0</v>
      </c>
      <c r="AT50" s="156" t="str">
        <f t="shared" si="48"/>
        <v>6409344287</v>
      </c>
      <c r="AU50" s="156">
        <f>SUMIF('All 390D Disbursements'!$F:$F,AT50,'All 390D Disbursements'!$G:$G)</f>
        <v>0</v>
      </c>
      <c r="AV50" s="156" t="str">
        <f t="shared" si="49"/>
        <v>6409344317</v>
      </c>
      <c r="AW50" s="156">
        <f>SUMIF('All 390D Disbursements'!$F:$F,AV50,'All 390D Disbursements'!$G:$G)</f>
        <v>0</v>
      </c>
      <c r="AX50" s="156" t="str">
        <f t="shared" si="50"/>
        <v>6409344348</v>
      </c>
      <c r="AY50" s="156">
        <f>SUMIF('All 390D Disbursements'!$F:$F,AX50,'All 390D Disbursements'!$G:$G)</f>
        <v>0</v>
      </c>
      <c r="AZ50" s="156" t="str">
        <f t="shared" si="51"/>
        <v>6409344378</v>
      </c>
      <c r="BA50" s="156">
        <f>SUMIF('All 390D Disbursements'!$F:$F,AZ50,'All 390D Disbursements'!$G:$G)</f>
        <v>0</v>
      </c>
      <c r="BB50" s="156" t="str">
        <f t="shared" si="52"/>
        <v>6409344409</v>
      </c>
      <c r="BC50" s="156">
        <f>SUMIF('All 390D Disbursements'!$F:$F,BB50,'All 390D Disbursements'!$G:$G)</f>
        <v>0</v>
      </c>
      <c r="BD50" s="156" t="str">
        <f t="shared" si="53"/>
        <v>6409344440</v>
      </c>
      <c r="BE50" s="156">
        <f>SUMIF('All 390D Disbursements'!$F:$F,BD50,'All 390D Disbursements'!$G:$G)</f>
        <v>0</v>
      </c>
      <c r="BF50" s="156" t="str">
        <f t="shared" si="54"/>
        <v>6409344470</v>
      </c>
      <c r="BG50" s="156">
        <f>SUMIF('All 390D Disbursements'!$F:$F,BF50,'All 390D Disbursements'!$G:$G)</f>
        <v>0</v>
      </c>
      <c r="BH50" s="156" t="str">
        <f t="shared" si="55"/>
        <v>6409344501</v>
      </c>
      <c r="BI50" s="156">
        <f>SUMIF('All 390D Disbursements'!$F:$F,BH50,'All 390D Disbursements'!$G:$G)</f>
        <v>0</v>
      </c>
      <c r="BJ50" s="156" t="str">
        <f t="shared" si="56"/>
        <v>6409344531</v>
      </c>
      <c r="BK50" s="156">
        <f>SUMIF('All 390D Disbursements'!$F:$F,BJ50,'All 390D Disbursements'!$G:$G)</f>
        <v>0</v>
      </c>
      <c r="BL50" s="156">
        <f t="shared" si="29"/>
        <v>17780</v>
      </c>
      <c r="BM50" s="156">
        <f t="shared" si="57"/>
        <v>0</v>
      </c>
      <c r="BN50" s="157">
        <f t="shared" si="30"/>
        <v>0</v>
      </c>
    </row>
    <row r="51" spans="1:67" s="153" customFormat="1" x14ac:dyDescent="0.3">
      <c r="A51" s="158" t="s">
        <v>38</v>
      </c>
      <c r="B51" s="159" t="s">
        <v>153</v>
      </c>
      <c r="C51" s="158" t="s">
        <v>154</v>
      </c>
      <c r="D51" s="160">
        <f>VLOOKUP(B51,'19-20 Allocation'!A:C,3,FALSE)</f>
        <v>41557</v>
      </c>
      <c r="E51" s="160">
        <v>0</v>
      </c>
      <c r="F51" s="160">
        <f t="shared" si="27"/>
        <v>41557</v>
      </c>
      <c r="G51" s="160">
        <f>-SUMIF('All 390D Disbursements'!A:A,Recon!A:A,'All 390D Disbursements'!G:G)</f>
        <v>-41557</v>
      </c>
      <c r="H51" s="160" t="str">
        <f t="shared" si="28"/>
        <v>6410343709</v>
      </c>
      <c r="I51" s="160">
        <f>SUMIF('All 390D Disbursements'!$F:$F,H51,'All 390D Disbursements'!$G:$G)</f>
        <v>0</v>
      </c>
      <c r="J51" s="160" t="str">
        <f t="shared" si="28"/>
        <v>6410343739</v>
      </c>
      <c r="K51" s="160">
        <f>SUMIF('All 390D Disbursements'!$F:$F,J51,'All 390D Disbursements'!$G:$G)</f>
        <v>2882.47</v>
      </c>
      <c r="L51" s="160" t="str">
        <f t="shared" si="31"/>
        <v>6410343770</v>
      </c>
      <c r="M51" s="160">
        <f>SUMIF('All 390D Disbursements'!$F:$F,L51,'All 390D Disbursements'!$G:$G)</f>
        <v>2879.21</v>
      </c>
      <c r="N51" s="160" t="str">
        <f t="shared" si="32"/>
        <v>6410343800</v>
      </c>
      <c r="O51" s="160">
        <f>SUMIF('All 390D Disbursements'!$F:$F,N51,'All 390D Disbursements'!$G:$G)</f>
        <v>2879.21</v>
      </c>
      <c r="P51" s="160" t="str">
        <f t="shared" si="33"/>
        <v>6410343831</v>
      </c>
      <c r="Q51" s="160">
        <f>SUMIF('All 390D Disbursements'!$F:$F,P51,'All 390D Disbursements'!$G:$G)</f>
        <v>2879.69</v>
      </c>
      <c r="R51" s="160" t="str">
        <f t="shared" si="34"/>
        <v>6410343862</v>
      </c>
      <c r="S51" s="160">
        <f>SUMIF('All 390D Disbursements'!$F:$F,R51,'All 390D Disbursements'!$G:$G)</f>
        <v>2879.58</v>
      </c>
      <c r="T51" s="160" t="str">
        <f t="shared" si="35"/>
        <v>6410343891</v>
      </c>
      <c r="U51" s="160">
        <f>SUMIF('All 390D Disbursements'!$F:$F,T51,'All 390D Disbursements'!$G:$G)</f>
        <v>2878.94</v>
      </c>
      <c r="V51" s="160" t="str">
        <f t="shared" si="36"/>
        <v>6410343922</v>
      </c>
      <c r="W51" s="160">
        <f>SUMIF('All 390D Disbursements'!$F:$F,V51,'All 390D Disbursements'!$G:$G)</f>
        <v>2879.2</v>
      </c>
      <c r="X51" s="160" t="str">
        <f t="shared" si="37"/>
        <v>6410343952</v>
      </c>
      <c r="Y51" s="160">
        <f>SUMIF('All 390D Disbursements'!$F:$F,X51,'All 390D Disbursements'!$G:$G)</f>
        <v>6826.94</v>
      </c>
      <c r="Z51" s="160" t="str">
        <f t="shared" si="38"/>
        <v>6410343983</v>
      </c>
      <c r="AA51" s="160">
        <f>SUMIF('All 390D Disbursements'!$F:$F,Z51,'All 390D Disbursements'!$G:$G)</f>
        <v>2878.95</v>
      </c>
      <c r="AB51" s="160" t="str">
        <f t="shared" si="39"/>
        <v>6410344013</v>
      </c>
      <c r="AC51" s="160">
        <f>SUMIF('All 390D Disbursements'!$F:$F,AB51,'All 390D Disbursements'!$G:$G)</f>
        <v>2878.94</v>
      </c>
      <c r="AD51" s="160" t="str">
        <f t="shared" si="40"/>
        <v>6410344044</v>
      </c>
      <c r="AE51" s="160">
        <f>SUMIF('All 390D Disbursements'!$F:$F,AD51,'All 390D Disbursements'!$G:$G)</f>
        <v>2921.25</v>
      </c>
      <c r="AF51" s="160" t="str">
        <f t="shared" si="41"/>
        <v>6410344075</v>
      </c>
      <c r="AG51" s="160">
        <f>SUMIF('All 390D Disbursements'!$F:$F,AF51,'All 390D Disbursements'!$G:$G)</f>
        <v>5892.62</v>
      </c>
      <c r="AH51" s="160" t="str">
        <f t="shared" si="42"/>
        <v>6410344105</v>
      </c>
      <c r="AI51" s="160">
        <f>SUMIF('All 390D Disbursements'!$F:$F,AH51,'All 390D Disbursements'!$G:$G)</f>
        <v>0</v>
      </c>
      <c r="AJ51" s="160" t="str">
        <f t="shared" si="43"/>
        <v>6410344136</v>
      </c>
      <c r="AK51" s="160">
        <f>SUMIF('All 390D Disbursements'!$F:$F,AJ51,'All 390D Disbursements'!$G:$G)</f>
        <v>0</v>
      </c>
      <c r="AL51" s="160" t="str">
        <f t="shared" si="44"/>
        <v>6410344166</v>
      </c>
      <c r="AM51" s="160">
        <f>SUMIF('All 390D Disbursements'!$F:$F,AL51,'All 390D Disbursements'!$G:$G)</f>
        <v>0</v>
      </c>
      <c r="AN51" s="160" t="str">
        <f t="shared" si="45"/>
        <v>6410344197</v>
      </c>
      <c r="AO51" s="160">
        <f>SUMIF('All 390D Disbursements'!$F:$F,AN51,'All 390D Disbursements'!$G:$G)</f>
        <v>0</v>
      </c>
      <c r="AP51" s="160" t="str">
        <f t="shared" si="46"/>
        <v>6410344228</v>
      </c>
      <c r="AQ51" s="160">
        <f>SUMIF('All 390D Disbursements'!$F:$F,AP51,'All 390D Disbursements'!$G:$G)</f>
        <v>0</v>
      </c>
      <c r="AR51" s="160" t="str">
        <f t="shared" si="47"/>
        <v>6410344256</v>
      </c>
      <c r="AS51" s="160">
        <f>SUMIF('All 390D Disbursements'!$F:$F,AR51,'All 390D Disbursements'!$G:$G)</f>
        <v>0</v>
      </c>
      <c r="AT51" s="160" t="str">
        <f t="shared" si="48"/>
        <v>6410344287</v>
      </c>
      <c r="AU51" s="160">
        <f>SUMIF('All 390D Disbursements'!$F:$F,AT51,'All 390D Disbursements'!$G:$G)</f>
        <v>0</v>
      </c>
      <c r="AV51" s="160" t="str">
        <f t="shared" si="49"/>
        <v>6410344317</v>
      </c>
      <c r="AW51" s="160">
        <f>SUMIF('All 390D Disbursements'!$F:$F,AV51,'All 390D Disbursements'!$G:$G)</f>
        <v>0</v>
      </c>
      <c r="AX51" s="160" t="str">
        <f t="shared" si="50"/>
        <v>6410344348</v>
      </c>
      <c r="AY51" s="160">
        <f>SUMIF('All 390D Disbursements'!$F:$F,AX51,'All 390D Disbursements'!$G:$G)</f>
        <v>0</v>
      </c>
      <c r="AZ51" s="160" t="str">
        <f t="shared" si="51"/>
        <v>6410344378</v>
      </c>
      <c r="BA51" s="160">
        <f>SUMIF('All 390D Disbursements'!$F:$F,AZ51,'All 390D Disbursements'!$G:$G)</f>
        <v>0</v>
      </c>
      <c r="BB51" s="160" t="str">
        <f t="shared" si="52"/>
        <v>6410344409</v>
      </c>
      <c r="BC51" s="160">
        <f>SUMIF('All 390D Disbursements'!$F:$F,BB51,'All 390D Disbursements'!$G:$G)</f>
        <v>0</v>
      </c>
      <c r="BD51" s="160" t="str">
        <f t="shared" si="53"/>
        <v>6410344440</v>
      </c>
      <c r="BE51" s="160">
        <f>SUMIF('All 390D Disbursements'!$F:$F,BD51,'All 390D Disbursements'!$G:$G)</f>
        <v>0</v>
      </c>
      <c r="BF51" s="160" t="str">
        <f t="shared" si="54"/>
        <v>6410344470</v>
      </c>
      <c r="BG51" s="160">
        <f>SUMIF('All 390D Disbursements'!$F:$F,BF51,'All 390D Disbursements'!$G:$G)</f>
        <v>0</v>
      </c>
      <c r="BH51" s="160" t="str">
        <f t="shared" si="55"/>
        <v>6410344501</v>
      </c>
      <c r="BI51" s="160">
        <f>SUMIF('All 390D Disbursements'!$F:$F,BH51,'All 390D Disbursements'!$G:$G)</f>
        <v>0</v>
      </c>
      <c r="BJ51" s="160" t="str">
        <f t="shared" si="56"/>
        <v>6410344531</v>
      </c>
      <c r="BK51" s="160">
        <f>SUMIF('All 390D Disbursements'!$F:$F,BJ51,'All 390D Disbursements'!$G:$G)</f>
        <v>0</v>
      </c>
      <c r="BL51" s="160">
        <f t="shared" si="29"/>
        <v>41557</v>
      </c>
      <c r="BM51" s="160">
        <f t="shared" si="57"/>
        <v>0</v>
      </c>
      <c r="BN51" s="160">
        <f t="shared" si="30"/>
        <v>0</v>
      </c>
      <c r="BO51" s="149"/>
    </row>
    <row r="52" spans="1:67" x14ac:dyDescent="0.3">
      <c r="A52" s="154" t="s">
        <v>39</v>
      </c>
      <c r="B52" s="155" t="s">
        <v>155</v>
      </c>
      <c r="C52" s="154" t="s">
        <v>156</v>
      </c>
      <c r="D52" s="156">
        <f>VLOOKUP(B52,'19-20 Allocation'!A:C,3,FALSE)</f>
        <v>31700</v>
      </c>
      <c r="E52" s="156">
        <v>0</v>
      </c>
      <c r="F52" s="156">
        <f t="shared" si="27"/>
        <v>31700</v>
      </c>
      <c r="G52" s="156">
        <f>-SUMIF('All 390D Disbursements'!A:A,Recon!A:A,'All 390D Disbursements'!G:G)</f>
        <v>-31700</v>
      </c>
      <c r="H52" s="156" t="str">
        <f t="shared" si="28"/>
        <v>6412343709</v>
      </c>
      <c r="I52" s="156">
        <f>SUMIF('All 390D Disbursements'!$F:$F,H52,'All 390D Disbursements'!$G:$G)</f>
        <v>0</v>
      </c>
      <c r="J52" s="156" t="str">
        <f t="shared" si="28"/>
        <v>6412343739</v>
      </c>
      <c r="K52" s="156">
        <f>SUMIF('All 390D Disbursements'!$F:$F,J52,'All 390D Disbursements'!$G:$G)</f>
        <v>0</v>
      </c>
      <c r="L52" s="156" t="str">
        <f t="shared" si="31"/>
        <v>6412343770</v>
      </c>
      <c r="M52" s="156">
        <f>SUMIF('All 390D Disbursements'!$F:$F,L52,'All 390D Disbursements'!$G:$G)</f>
        <v>0</v>
      </c>
      <c r="N52" s="156" t="str">
        <f t="shared" si="32"/>
        <v>6412343800</v>
      </c>
      <c r="O52" s="156">
        <f>SUMIF('All 390D Disbursements'!$F:$F,N52,'All 390D Disbursements'!$G:$G)</f>
        <v>0</v>
      </c>
      <c r="P52" s="156" t="str">
        <f t="shared" si="33"/>
        <v>6412343831</v>
      </c>
      <c r="Q52" s="156">
        <f>SUMIF('All 390D Disbursements'!$F:$F,P52,'All 390D Disbursements'!$G:$G)</f>
        <v>0</v>
      </c>
      <c r="R52" s="156" t="str">
        <f t="shared" si="34"/>
        <v>6412343862</v>
      </c>
      <c r="S52" s="156">
        <f>SUMIF('All 390D Disbursements'!$F:$F,R52,'All 390D Disbursements'!$G:$G)</f>
        <v>0</v>
      </c>
      <c r="T52" s="156" t="str">
        <f t="shared" si="35"/>
        <v>6412343891</v>
      </c>
      <c r="U52" s="156">
        <f>SUMIF('All 390D Disbursements'!$F:$F,T52,'All 390D Disbursements'!$G:$G)</f>
        <v>0</v>
      </c>
      <c r="V52" s="156" t="str">
        <f t="shared" si="36"/>
        <v>6412343922</v>
      </c>
      <c r="W52" s="156">
        <f>SUMIF('All 390D Disbursements'!$F:$F,V52,'All 390D Disbursements'!$G:$G)</f>
        <v>0</v>
      </c>
      <c r="X52" s="156" t="str">
        <f t="shared" si="37"/>
        <v>6412343952</v>
      </c>
      <c r="Y52" s="156">
        <f>SUMIF('All 390D Disbursements'!$F:$F,X52,'All 390D Disbursements'!$G:$G)</f>
        <v>0</v>
      </c>
      <c r="Z52" s="156" t="str">
        <f t="shared" si="38"/>
        <v>6412343983</v>
      </c>
      <c r="AA52" s="156">
        <f>SUMIF('All 390D Disbursements'!$F:$F,Z52,'All 390D Disbursements'!$G:$G)</f>
        <v>0</v>
      </c>
      <c r="AB52" s="156" t="str">
        <f t="shared" si="39"/>
        <v>6412344013</v>
      </c>
      <c r="AC52" s="156">
        <f>SUMIF('All 390D Disbursements'!$F:$F,AB52,'All 390D Disbursements'!$G:$G)</f>
        <v>0</v>
      </c>
      <c r="AD52" s="156" t="str">
        <f t="shared" si="40"/>
        <v>6412344044</v>
      </c>
      <c r="AE52" s="156">
        <f>SUMIF('All 390D Disbursements'!$F:$F,AD52,'All 390D Disbursements'!$G:$G)</f>
        <v>0</v>
      </c>
      <c r="AF52" s="156" t="str">
        <f t="shared" si="41"/>
        <v>6412344075</v>
      </c>
      <c r="AG52" s="156">
        <f>SUMIF('All 390D Disbursements'!$F:$F,AF52,'All 390D Disbursements'!$G:$G)</f>
        <v>0</v>
      </c>
      <c r="AH52" s="156" t="str">
        <f t="shared" si="42"/>
        <v>6412344105</v>
      </c>
      <c r="AI52" s="156">
        <f>SUMIF('All 390D Disbursements'!$F:$F,AH52,'All 390D Disbursements'!$G:$G)</f>
        <v>31700</v>
      </c>
      <c r="AJ52" s="156" t="str">
        <f t="shared" si="43"/>
        <v>6412344136</v>
      </c>
      <c r="AK52" s="156">
        <f>SUMIF('All 390D Disbursements'!$F:$F,AJ52,'All 390D Disbursements'!$G:$G)</f>
        <v>0</v>
      </c>
      <c r="AL52" s="156" t="str">
        <f t="shared" si="44"/>
        <v>6412344166</v>
      </c>
      <c r="AM52" s="156">
        <f>SUMIF('All 390D Disbursements'!$F:$F,AL52,'All 390D Disbursements'!$G:$G)</f>
        <v>0</v>
      </c>
      <c r="AN52" s="156" t="str">
        <f t="shared" si="45"/>
        <v>6412344197</v>
      </c>
      <c r="AO52" s="156">
        <f>SUMIF('All 390D Disbursements'!$F:$F,AN52,'All 390D Disbursements'!$G:$G)</f>
        <v>0</v>
      </c>
      <c r="AP52" s="156" t="str">
        <f t="shared" si="46"/>
        <v>6412344228</v>
      </c>
      <c r="AQ52" s="156">
        <f>SUMIF('All 390D Disbursements'!$F:$F,AP52,'All 390D Disbursements'!$G:$G)</f>
        <v>0</v>
      </c>
      <c r="AR52" s="156" t="str">
        <f t="shared" si="47"/>
        <v>6412344256</v>
      </c>
      <c r="AS52" s="156">
        <f>SUMIF('All 390D Disbursements'!$F:$F,AR52,'All 390D Disbursements'!$G:$G)</f>
        <v>0</v>
      </c>
      <c r="AT52" s="156" t="str">
        <f t="shared" si="48"/>
        <v>6412344287</v>
      </c>
      <c r="AU52" s="156">
        <f>SUMIF('All 390D Disbursements'!$F:$F,AT52,'All 390D Disbursements'!$G:$G)</f>
        <v>0</v>
      </c>
      <c r="AV52" s="156" t="str">
        <f t="shared" si="49"/>
        <v>6412344317</v>
      </c>
      <c r="AW52" s="156">
        <f>SUMIF('All 390D Disbursements'!$F:$F,AV52,'All 390D Disbursements'!$G:$G)</f>
        <v>0</v>
      </c>
      <c r="AX52" s="156" t="str">
        <f t="shared" si="50"/>
        <v>6412344348</v>
      </c>
      <c r="AY52" s="156">
        <f>SUMIF('All 390D Disbursements'!$F:$F,AX52,'All 390D Disbursements'!$G:$G)</f>
        <v>0</v>
      </c>
      <c r="AZ52" s="156" t="str">
        <f t="shared" si="51"/>
        <v>6412344378</v>
      </c>
      <c r="BA52" s="156">
        <f>SUMIF('All 390D Disbursements'!$F:$F,AZ52,'All 390D Disbursements'!$G:$G)</f>
        <v>0</v>
      </c>
      <c r="BB52" s="156" t="str">
        <f t="shared" si="52"/>
        <v>6412344409</v>
      </c>
      <c r="BC52" s="156">
        <f>SUMIF('All 390D Disbursements'!$F:$F,BB52,'All 390D Disbursements'!$G:$G)</f>
        <v>0</v>
      </c>
      <c r="BD52" s="156" t="str">
        <f t="shared" si="53"/>
        <v>6412344440</v>
      </c>
      <c r="BE52" s="156">
        <f>SUMIF('All 390D Disbursements'!$F:$F,BD52,'All 390D Disbursements'!$G:$G)</f>
        <v>0</v>
      </c>
      <c r="BF52" s="156" t="str">
        <f t="shared" si="54"/>
        <v>6412344470</v>
      </c>
      <c r="BG52" s="156">
        <f>SUMIF('All 390D Disbursements'!$F:$F,BF52,'All 390D Disbursements'!$G:$G)</f>
        <v>0</v>
      </c>
      <c r="BH52" s="156" t="str">
        <f t="shared" si="55"/>
        <v>6412344501</v>
      </c>
      <c r="BI52" s="156">
        <f>SUMIF('All 390D Disbursements'!$F:$F,BH52,'All 390D Disbursements'!$G:$G)</f>
        <v>0</v>
      </c>
      <c r="BJ52" s="156" t="str">
        <f t="shared" si="56"/>
        <v>6412344531</v>
      </c>
      <c r="BK52" s="156">
        <f>SUMIF('All 390D Disbursements'!$F:$F,BJ52,'All 390D Disbursements'!$G:$G)</f>
        <v>0</v>
      </c>
      <c r="BL52" s="156">
        <f t="shared" si="29"/>
        <v>31700</v>
      </c>
      <c r="BM52" s="156">
        <f t="shared" si="57"/>
        <v>0</v>
      </c>
      <c r="BN52" s="157">
        <f t="shared" si="30"/>
        <v>0</v>
      </c>
    </row>
    <row r="53" spans="1:67" s="153" customFormat="1" x14ac:dyDescent="0.3">
      <c r="A53" s="158" t="s">
        <v>40</v>
      </c>
      <c r="B53" s="159" t="s">
        <v>157</v>
      </c>
      <c r="C53" s="158" t="s">
        <v>158</v>
      </c>
      <c r="D53" s="160">
        <f>VLOOKUP(B53,'19-20 Allocation'!A:C,3,FALSE)</f>
        <v>33659</v>
      </c>
      <c r="E53" s="160">
        <v>0</v>
      </c>
      <c r="F53" s="160">
        <f t="shared" si="27"/>
        <v>33659</v>
      </c>
      <c r="G53" s="160">
        <f>-SUMIF('All 390D Disbursements'!A:A,Recon!A:A,'All 390D Disbursements'!G:G)</f>
        <v>-33659</v>
      </c>
      <c r="H53" s="160" t="str">
        <f t="shared" si="28"/>
        <v>6413343709</v>
      </c>
      <c r="I53" s="160">
        <f>SUMIF('All 390D Disbursements'!$F:$F,H53,'All 390D Disbursements'!$G:$G)</f>
        <v>0</v>
      </c>
      <c r="J53" s="160" t="str">
        <f t="shared" si="28"/>
        <v>6413343739</v>
      </c>
      <c r="K53" s="160">
        <f>SUMIF('All 390D Disbursements'!$F:$F,J53,'All 390D Disbursements'!$G:$G)</f>
        <v>0</v>
      </c>
      <c r="L53" s="160" t="str">
        <f t="shared" si="31"/>
        <v>6413343770</v>
      </c>
      <c r="M53" s="160">
        <f>SUMIF('All 390D Disbursements'!$F:$F,L53,'All 390D Disbursements'!$G:$G)</f>
        <v>0</v>
      </c>
      <c r="N53" s="160" t="str">
        <f t="shared" si="32"/>
        <v>6413343800</v>
      </c>
      <c r="O53" s="160">
        <f>SUMIF('All 390D Disbursements'!$F:$F,N53,'All 390D Disbursements'!$G:$G)</f>
        <v>0</v>
      </c>
      <c r="P53" s="160" t="str">
        <f t="shared" si="33"/>
        <v>6413343831</v>
      </c>
      <c r="Q53" s="160">
        <f>SUMIF('All 390D Disbursements'!$F:$F,P53,'All 390D Disbursements'!$G:$G)</f>
        <v>0</v>
      </c>
      <c r="R53" s="160" t="str">
        <f t="shared" si="34"/>
        <v>6413343862</v>
      </c>
      <c r="S53" s="160">
        <f>SUMIF('All 390D Disbursements'!$F:$F,R53,'All 390D Disbursements'!$G:$G)</f>
        <v>0</v>
      </c>
      <c r="T53" s="160" t="str">
        <f t="shared" si="35"/>
        <v>6413343891</v>
      </c>
      <c r="U53" s="160">
        <f>SUMIF('All 390D Disbursements'!$F:$F,T53,'All 390D Disbursements'!$G:$G)</f>
        <v>16480.52</v>
      </c>
      <c r="V53" s="160" t="str">
        <f t="shared" si="36"/>
        <v>6413343922</v>
      </c>
      <c r="W53" s="160">
        <f>SUMIF('All 390D Disbursements'!$F:$F,V53,'All 390D Disbursements'!$G:$G)</f>
        <v>0</v>
      </c>
      <c r="X53" s="160" t="str">
        <f t="shared" si="37"/>
        <v>6413343952</v>
      </c>
      <c r="Y53" s="160">
        <f>SUMIF('All 390D Disbursements'!$F:$F,X53,'All 390D Disbursements'!$G:$G)</f>
        <v>0</v>
      </c>
      <c r="Z53" s="160" t="str">
        <f t="shared" si="38"/>
        <v>6413343983</v>
      </c>
      <c r="AA53" s="160">
        <f>SUMIF('All 390D Disbursements'!$F:$F,Z53,'All 390D Disbursements'!$G:$G)</f>
        <v>16829.52</v>
      </c>
      <c r="AB53" s="160" t="str">
        <f t="shared" si="39"/>
        <v>6413344013</v>
      </c>
      <c r="AC53" s="160">
        <f>SUMIF('All 390D Disbursements'!$F:$F,AB53,'All 390D Disbursements'!$G:$G)</f>
        <v>0</v>
      </c>
      <c r="AD53" s="160" t="str">
        <f t="shared" si="40"/>
        <v>6413344044</v>
      </c>
      <c r="AE53" s="160">
        <f>SUMIF('All 390D Disbursements'!$F:$F,AD53,'All 390D Disbursements'!$G:$G)</f>
        <v>0</v>
      </c>
      <c r="AF53" s="160" t="str">
        <f t="shared" si="41"/>
        <v>6413344075</v>
      </c>
      <c r="AG53" s="160">
        <f>SUMIF('All 390D Disbursements'!$F:$F,AF53,'All 390D Disbursements'!$G:$G)</f>
        <v>0</v>
      </c>
      <c r="AH53" s="160" t="str">
        <f t="shared" si="42"/>
        <v>6413344105</v>
      </c>
      <c r="AI53" s="160">
        <f>SUMIF('All 390D Disbursements'!$F:$F,AH53,'All 390D Disbursements'!$G:$G)</f>
        <v>0</v>
      </c>
      <c r="AJ53" s="160" t="str">
        <f t="shared" si="43"/>
        <v>6413344136</v>
      </c>
      <c r="AK53" s="160">
        <f>SUMIF('All 390D Disbursements'!$F:$F,AJ53,'All 390D Disbursements'!$G:$G)</f>
        <v>0</v>
      </c>
      <c r="AL53" s="160" t="str">
        <f t="shared" si="44"/>
        <v>6413344166</v>
      </c>
      <c r="AM53" s="160">
        <f>SUMIF('All 390D Disbursements'!$F:$F,AL53,'All 390D Disbursements'!$G:$G)</f>
        <v>0</v>
      </c>
      <c r="AN53" s="160" t="str">
        <f t="shared" si="45"/>
        <v>6413344197</v>
      </c>
      <c r="AO53" s="160">
        <f>SUMIF('All 390D Disbursements'!$F:$F,AN53,'All 390D Disbursements'!$G:$G)</f>
        <v>0</v>
      </c>
      <c r="AP53" s="160" t="str">
        <f t="shared" si="46"/>
        <v>6413344228</v>
      </c>
      <c r="AQ53" s="160">
        <f>SUMIF('All 390D Disbursements'!$F:$F,AP53,'All 390D Disbursements'!$G:$G)</f>
        <v>0</v>
      </c>
      <c r="AR53" s="160" t="str">
        <f t="shared" si="47"/>
        <v>6413344256</v>
      </c>
      <c r="AS53" s="160">
        <f>SUMIF('All 390D Disbursements'!$F:$F,AR53,'All 390D Disbursements'!$G:$G)</f>
        <v>0</v>
      </c>
      <c r="AT53" s="160" t="str">
        <f t="shared" si="48"/>
        <v>6413344287</v>
      </c>
      <c r="AU53" s="160">
        <f>SUMIF('All 390D Disbursements'!$F:$F,AT53,'All 390D Disbursements'!$G:$G)</f>
        <v>0</v>
      </c>
      <c r="AV53" s="160" t="str">
        <f t="shared" si="49"/>
        <v>6413344317</v>
      </c>
      <c r="AW53" s="160">
        <f>SUMIF('All 390D Disbursements'!$F:$F,AV53,'All 390D Disbursements'!$G:$G)</f>
        <v>0</v>
      </c>
      <c r="AX53" s="160" t="str">
        <f t="shared" si="50"/>
        <v>6413344348</v>
      </c>
      <c r="AY53" s="160">
        <f>SUMIF('All 390D Disbursements'!$F:$F,AX53,'All 390D Disbursements'!$G:$G)</f>
        <v>348.96</v>
      </c>
      <c r="AZ53" s="160" t="str">
        <f t="shared" si="51"/>
        <v>6413344378</v>
      </c>
      <c r="BA53" s="160">
        <f>SUMIF('All 390D Disbursements'!$F:$F,AZ53,'All 390D Disbursements'!$G:$G)</f>
        <v>0</v>
      </c>
      <c r="BB53" s="160" t="str">
        <f t="shared" si="52"/>
        <v>6413344409</v>
      </c>
      <c r="BC53" s="160">
        <f>SUMIF('All 390D Disbursements'!$F:$F,BB53,'All 390D Disbursements'!$G:$G)</f>
        <v>0</v>
      </c>
      <c r="BD53" s="160" t="str">
        <f t="shared" si="53"/>
        <v>6413344440</v>
      </c>
      <c r="BE53" s="160">
        <f>SUMIF('All 390D Disbursements'!$F:$F,BD53,'All 390D Disbursements'!$G:$G)</f>
        <v>0</v>
      </c>
      <c r="BF53" s="160" t="str">
        <f t="shared" si="54"/>
        <v>6413344470</v>
      </c>
      <c r="BG53" s="160">
        <f>SUMIF('All 390D Disbursements'!$F:$F,BF53,'All 390D Disbursements'!$G:$G)</f>
        <v>0</v>
      </c>
      <c r="BH53" s="160" t="str">
        <f t="shared" si="55"/>
        <v>6413344501</v>
      </c>
      <c r="BI53" s="160">
        <f>SUMIF('All 390D Disbursements'!$F:$F,BH53,'All 390D Disbursements'!$G:$G)</f>
        <v>0</v>
      </c>
      <c r="BJ53" s="160" t="str">
        <f t="shared" si="56"/>
        <v>6413344531</v>
      </c>
      <c r="BK53" s="160">
        <f>SUMIF('All 390D Disbursements'!$F:$F,BJ53,'All 390D Disbursements'!$G:$G)</f>
        <v>0</v>
      </c>
      <c r="BL53" s="160">
        <f t="shared" si="29"/>
        <v>33659</v>
      </c>
      <c r="BM53" s="160">
        <f t="shared" si="57"/>
        <v>0</v>
      </c>
      <c r="BN53" s="160">
        <f t="shared" si="30"/>
        <v>0</v>
      </c>
      <c r="BO53" s="149"/>
    </row>
    <row r="54" spans="1:67" x14ac:dyDescent="0.3">
      <c r="A54" s="154" t="s">
        <v>46</v>
      </c>
      <c r="B54" s="155" t="s">
        <v>159</v>
      </c>
      <c r="C54" s="154" t="s">
        <v>160</v>
      </c>
      <c r="D54" s="156">
        <f>VLOOKUP(B54,'19-20 Allocation'!A:C,3,FALSE)</f>
        <v>31884</v>
      </c>
      <c r="E54" s="156">
        <v>0</v>
      </c>
      <c r="F54" s="156">
        <f t="shared" si="27"/>
        <v>31884</v>
      </c>
      <c r="G54" s="156">
        <f>-SUMIF('All 390D Disbursements'!A:A,Recon!A:A,'All 390D Disbursements'!G:G)</f>
        <v>-31883.999999999996</v>
      </c>
      <c r="H54" s="156" t="str">
        <f t="shared" si="28"/>
        <v>6414343709</v>
      </c>
      <c r="I54" s="156">
        <f>SUMIF('All 390D Disbursements'!$F:$F,H54,'All 390D Disbursements'!$G:$G)</f>
        <v>2067.27</v>
      </c>
      <c r="J54" s="156" t="str">
        <f t="shared" si="28"/>
        <v>6414343739</v>
      </c>
      <c r="K54" s="156">
        <f>SUMIF('All 390D Disbursements'!$F:$F,J54,'All 390D Disbursements'!$G:$G)</f>
        <v>2449.84</v>
      </c>
      <c r="L54" s="156" t="str">
        <f t="shared" si="31"/>
        <v>6414343770</v>
      </c>
      <c r="M54" s="156">
        <f>SUMIF('All 390D Disbursements'!$F:$F,L54,'All 390D Disbursements'!$G:$G)</f>
        <v>2443.39</v>
      </c>
      <c r="N54" s="156" t="str">
        <f t="shared" si="32"/>
        <v>6414343800</v>
      </c>
      <c r="O54" s="156">
        <f>SUMIF('All 390D Disbursements'!$F:$F,N54,'All 390D Disbursements'!$G:$G)</f>
        <v>4663.3</v>
      </c>
      <c r="P54" s="156" t="str">
        <f t="shared" si="33"/>
        <v>6414343831</v>
      </c>
      <c r="Q54" s="156">
        <f>SUMIF('All 390D Disbursements'!$F:$F,P54,'All 390D Disbursements'!$G:$G)</f>
        <v>2443.39</v>
      </c>
      <c r="R54" s="156" t="str">
        <f t="shared" si="34"/>
        <v>6414343862</v>
      </c>
      <c r="S54" s="156">
        <f>SUMIF('All 390D Disbursements'!$F:$F,R54,'All 390D Disbursements'!$G:$G)</f>
        <v>10100.32</v>
      </c>
      <c r="T54" s="156" t="str">
        <f t="shared" si="35"/>
        <v>6414343891</v>
      </c>
      <c r="U54" s="156">
        <f>SUMIF('All 390D Disbursements'!$F:$F,T54,'All 390D Disbursements'!$G:$G)</f>
        <v>4584.3900000000003</v>
      </c>
      <c r="V54" s="156" t="str">
        <f t="shared" si="36"/>
        <v>6414343922</v>
      </c>
      <c r="W54" s="156">
        <f>SUMIF('All 390D Disbursements'!$F:$F,V54,'All 390D Disbursements'!$G:$G)</f>
        <v>386.1</v>
      </c>
      <c r="X54" s="156" t="str">
        <f t="shared" si="37"/>
        <v>6414343952</v>
      </c>
      <c r="Y54" s="156">
        <f>SUMIF('All 390D Disbursements'!$F:$F,X54,'All 390D Disbursements'!$G:$G)</f>
        <v>2746</v>
      </c>
      <c r="Z54" s="156" t="str">
        <f t="shared" si="38"/>
        <v>6414343983</v>
      </c>
      <c r="AA54" s="156">
        <f>SUMIF('All 390D Disbursements'!$F:$F,Z54,'All 390D Disbursements'!$G:$G)</f>
        <v>0</v>
      </c>
      <c r="AB54" s="156" t="str">
        <f t="shared" si="39"/>
        <v>6414344013</v>
      </c>
      <c r="AC54" s="156">
        <f>SUMIF('All 390D Disbursements'!$F:$F,AB54,'All 390D Disbursements'!$G:$G)</f>
        <v>0</v>
      </c>
      <c r="AD54" s="156" t="str">
        <f t="shared" si="40"/>
        <v>6414344044</v>
      </c>
      <c r="AE54" s="156">
        <f>SUMIF('All 390D Disbursements'!$F:$F,AD54,'All 390D Disbursements'!$G:$G)</f>
        <v>0</v>
      </c>
      <c r="AF54" s="156" t="str">
        <f t="shared" si="41"/>
        <v>6414344075</v>
      </c>
      <c r="AG54" s="156">
        <f>SUMIF('All 390D Disbursements'!$F:$F,AF54,'All 390D Disbursements'!$G:$G)</f>
        <v>0</v>
      </c>
      <c r="AH54" s="156" t="str">
        <f t="shared" si="42"/>
        <v>6414344105</v>
      </c>
      <c r="AI54" s="156">
        <f>SUMIF('All 390D Disbursements'!$F:$F,AH54,'All 390D Disbursements'!$G:$G)</f>
        <v>0</v>
      </c>
      <c r="AJ54" s="156" t="str">
        <f t="shared" si="43"/>
        <v>6414344136</v>
      </c>
      <c r="AK54" s="156">
        <f>SUMIF('All 390D Disbursements'!$F:$F,AJ54,'All 390D Disbursements'!$G:$G)</f>
        <v>0</v>
      </c>
      <c r="AL54" s="156" t="str">
        <f t="shared" si="44"/>
        <v>6414344166</v>
      </c>
      <c r="AM54" s="156">
        <f>SUMIF('All 390D Disbursements'!$F:$F,AL54,'All 390D Disbursements'!$G:$G)</f>
        <v>0</v>
      </c>
      <c r="AN54" s="156" t="str">
        <f t="shared" si="45"/>
        <v>6414344197</v>
      </c>
      <c r="AO54" s="156">
        <f>SUMIF('All 390D Disbursements'!$F:$F,AN54,'All 390D Disbursements'!$G:$G)</f>
        <v>0</v>
      </c>
      <c r="AP54" s="156" t="str">
        <f t="shared" si="46"/>
        <v>6414344228</v>
      </c>
      <c r="AQ54" s="156">
        <f>SUMIF('All 390D Disbursements'!$F:$F,AP54,'All 390D Disbursements'!$G:$G)</f>
        <v>0</v>
      </c>
      <c r="AR54" s="156" t="str">
        <f t="shared" si="47"/>
        <v>6414344256</v>
      </c>
      <c r="AS54" s="156">
        <f>SUMIF('All 390D Disbursements'!$F:$F,AR54,'All 390D Disbursements'!$G:$G)</f>
        <v>0</v>
      </c>
      <c r="AT54" s="156" t="str">
        <f t="shared" si="48"/>
        <v>6414344287</v>
      </c>
      <c r="AU54" s="156">
        <f>SUMIF('All 390D Disbursements'!$F:$F,AT54,'All 390D Disbursements'!$G:$G)</f>
        <v>0</v>
      </c>
      <c r="AV54" s="156" t="str">
        <f t="shared" si="49"/>
        <v>6414344317</v>
      </c>
      <c r="AW54" s="156">
        <f>SUMIF('All 390D Disbursements'!$F:$F,AV54,'All 390D Disbursements'!$G:$G)</f>
        <v>0</v>
      </c>
      <c r="AX54" s="156" t="str">
        <f t="shared" si="50"/>
        <v>6414344348</v>
      </c>
      <c r="AY54" s="156">
        <f>SUMIF('All 390D Disbursements'!$F:$F,AX54,'All 390D Disbursements'!$G:$G)</f>
        <v>0</v>
      </c>
      <c r="AZ54" s="156" t="str">
        <f t="shared" si="51"/>
        <v>6414344378</v>
      </c>
      <c r="BA54" s="156">
        <f>SUMIF('All 390D Disbursements'!$F:$F,AZ54,'All 390D Disbursements'!$G:$G)</f>
        <v>0</v>
      </c>
      <c r="BB54" s="156" t="str">
        <f t="shared" si="52"/>
        <v>6414344409</v>
      </c>
      <c r="BC54" s="156">
        <f>SUMIF('All 390D Disbursements'!$F:$F,BB54,'All 390D Disbursements'!$G:$G)</f>
        <v>0</v>
      </c>
      <c r="BD54" s="156" t="str">
        <f t="shared" si="53"/>
        <v>6414344440</v>
      </c>
      <c r="BE54" s="156">
        <f>SUMIF('All 390D Disbursements'!$F:$F,BD54,'All 390D Disbursements'!$G:$G)</f>
        <v>0</v>
      </c>
      <c r="BF54" s="156" t="str">
        <f t="shared" si="54"/>
        <v>6414344470</v>
      </c>
      <c r="BG54" s="156">
        <f>SUMIF('All 390D Disbursements'!$F:$F,BF54,'All 390D Disbursements'!$G:$G)</f>
        <v>0</v>
      </c>
      <c r="BH54" s="156" t="str">
        <f t="shared" si="55"/>
        <v>6414344501</v>
      </c>
      <c r="BI54" s="156">
        <f>SUMIF('All 390D Disbursements'!$F:$F,BH54,'All 390D Disbursements'!$G:$G)</f>
        <v>0</v>
      </c>
      <c r="BJ54" s="156" t="str">
        <f t="shared" si="56"/>
        <v>6414344531</v>
      </c>
      <c r="BK54" s="156">
        <f>SUMIF('All 390D Disbursements'!$F:$F,BJ54,'All 390D Disbursements'!$G:$G)</f>
        <v>0</v>
      </c>
      <c r="BL54" s="156">
        <f t="shared" si="29"/>
        <v>31883.999999999996</v>
      </c>
      <c r="BM54" s="156">
        <f t="shared" si="57"/>
        <v>0</v>
      </c>
      <c r="BN54" s="157">
        <f t="shared" si="30"/>
        <v>0</v>
      </c>
    </row>
    <row r="55" spans="1:67" s="153" customFormat="1" x14ac:dyDescent="0.3">
      <c r="A55" s="158" t="s">
        <v>47</v>
      </c>
      <c r="B55" s="159" t="s">
        <v>161</v>
      </c>
      <c r="C55" s="158" t="s">
        <v>162</v>
      </c>
      <c r="D55" s="160">
        <f>VLOOKUP(B55,'19-20 Allocation'!A:C,3,FALSE)</f>
        <v>37305</v>
      </c>
      <c r="E55" s="160">
        <v>0</v>
      </c>
      <c r="F55" s="160">
        <f t="shared" si="27"/>
        <v>37305</v>
      </c>
      <c r="G55" s="160">
        <f>-SUMIF('All 390D Disbursements'!A:A,Recon!A:A,'All 390D Disbursements'!G:G)</f>
        <v>-37304.999999999993</v>
      </c>
      <c r="H55" s="160" t="str">
        <f t="shared" si="28"/>
        <v>6415343709</v>
      </c>
      <c r="I55" s="160">
        <f>SUMIF('All 390D Disbursements'!$F:$F,H55,'All 390D Disbursements'!$G:$G)</f>
        <v>0</v>
      </c>
      <c r="J55" s="160" t="str">
        <f t="shared" si="28"/>
        <v>6415343739</v>
      </c>
      <c r="K55" s="160">
        <f>SUMIF('All 390D Disbursements'!$F:$F,J55,'All 390D Disbursements'!$G:$G)</f>
        <v>0</v>
      </c>
      <c r="L55" s="160" t="str">
        <f t="shared" si="31"/>
        <v>6415343770</v>
      </c>
      <c r="M55" s="160">
        <f>SUMIF('All 390D Disbursements'!$F:$F,L55,'All 390D Disbursements'!$G:$G)</f>
        <v>2879.17</v>
      </c>
      <c r="N55" s="160" t="str">
        <f t="shared" si="32"/>
        <v>6415343800</v>
      </c>
      <c r="O55" s="160">
        <f>SUMIF('All 390D Disbursements'!$F:$F,N55,'All 390D Disbursements'!$G:$G)</f>
        <v>764.83</v>
      </c>
      <c r="P55" s="160" t="str">
        <f t="shared" si="33"/>
        <v>6415343831</v>
      </c>
      <c r="Q55" s="160">
        <f>SUMIF('All 390D Disbursements'!$F:$F,P55,'All 390D Disbursements'!$G:$G)</f>
        <v>0</v>
      </c>
      <c r="R55" s="160" t="str">
        <f t="shared" si="34"/>
        <v>6415343862</v>
      </c>
      <c r="S55" s="160">
        <f>SUMIF('All 390D Disbursements'!$F:$F,R55,'All 390D Disbursements'!$G:$G)</f>
        <v>0</v>
      </c>
      <c r="T55" s="160" t="str">
        <f t="shared" si="35"/>
        <v>6415343891</v>
      </c>
      <c r="U55" s="160">
        <f>SUMIF('All 390D Disbursements'!$F:$F,T55,'All 390D Disbursements'!$G:$G)</f>
        <v>0</v>
      </c>
      <c r="V55" s="160" t="str">
        <f t="shared" si="36"/>
        <v>6415343922</v>
      </c>
      <c r="W55" s="160">
        <f>SUMIF('All 390D Disbursements'!$F:$F,V55,'All 390D Disbursements'!$G:$G)</f>
        <v>9587.52</v>
      </c>
      <c r="X55" s="160" t="str">
        <f t="shared" si="37"/>
        <v>6415343952</v>
      </c>
      <c r="Y55" s="160">
        <f>SUMIF('All 390D Disbursements'!$F:$F,X55,'All 390D Disbursements'!$G:$G)</f>
        <v>8822.67</v>
      </c>
      <c r="Z55" s="160" t="str">
        <f t="shared" si="38"/>
        <v>6415343983</v>
      </c>
      <c r="AA55" s="160">
        <f>SUMIF('All 390D Disbursements'!$F:$F,Z55,'All 390D Disbursements'!$G:$G)</f>
        <v>2892.16</v>
      </c>
      <c r="AB55" s="160" t="str">
        <f t="shared" si="39"/>
        <v>6415344013</v>
      </c>
      <c r="AC55" s="160">
        <f>SUMIF('All 390D Disbursements'!$F:$F,AB55,'All 390D Disbursements'!$G:$G)</f>
        <v>0</v>
      </c>
      <c r="AD55" s="160" t="str">
        <f t="shared" si="40"/>
        <v>6415344044</v>
      </c>
      <c r="AE55" s="160">
        <f>SUMIF('All 390D Disbursements'!$F:$F,AD55,'All 390D Disbursements'!$G:$G)</f>
        <v>3803.19</v>
      </c>
      <c r="AF55" s="160" t="str">
        <f t="shared" si="41"/>
        <v>6415344075</v>
      </c>
      <c r="AG55" s="160">
        <f>SUMIF('All 390D Disbursements'!$F:$F,AF55,'All 390D Disbursements'!$G:$G)</f>
        <v>5808.02</v>
      </c>
      <c r="AH55" s="160" t="str">
        <f t="shared" si="42"/>
        <v>6415344105</v>
      </c>
      <c r="AI55" s="160">
        <f>SUMIF('All 390D Disbursements'!$F:$F,AH55,'All 390D Disbursements'!$G:$G)</f>
        <v>609.84</v>
      </c>
      <c r="AJ55" s="160" t="str">
        <f t="shared" si="43"/>
        <v>6415344136</v>
      </c>
      <c r="AK55" s="160">
        <f>SUMIF('All 390D Disbursements'!$F:$F,AJ55,'All 390D Disbursements'!$G:$G)</f>
        <v>2137.6</v>
      </c>
      <c r="AL55" s="160" t="str">
        <f t="shared" si="44"/>
        <v>6415344166</v>
      </c>
      <c r="AM55" s="160">
        <f>SUMIF('All 390D Disbursements'!$F:$F,AL55,'All 390D Disbursements'!$G:$G)</f>
        <v>0</v>
      </c>
      <c r="AN55" s="160" t="str">
        <f t="shared" si="45"/>
        <v>6415344197</v>
      </c>
      <c r="AO55" s="160">
        <f>SUMIF('All 390D Disbursements'!$F:$F,AN55,'All 390D Disbursements'!$G:$G)</f>
        <v>0</v>
      </c>
      <c r="AP55" s="160" t="str">
        <f t="shared" si="46"/>
        <v>6415344228</v>
      </c>
      <c r="AQ55" s="160">
        <f>SUMIF('All 390D Disbursements'!$F:$F,AP55,'All 390D Disbursements'!$G:$G)</f>
        <v>0</v>
      </c>
      <c r="AR55" s="160" t="str">
        <f t="shared" si="47"/>
        <v>6415344256</v>
      </c>
      <c r="AS55" s="160">
        <f>SUMIF('All 390D Disbursements'!$F:$F,AR55,'All 390D Disbursements'!$G:$G)</f>
        <v>0</v>
      </c>
      <c r="AT55" s="160" t="str">
        <f t="shared" si="48"/>
        <v>6415344287</v>
      </c>
      <c r="AU55" s="160">
        <f>SUMIF('All 390D Disbursements'!$F:$F,AT55,'All 390D Disbursements'!$G:$G)</f>
        <v>0</v>
      </c>
      <c r="AV55" s="160" t="str">
        <f t="shared" si="49"/>
        <v>6415344317</v>
      </c>
      <c r="AW55" s="160">
        <f>SUMIF('All 390D Disbursements'!$F:$F,AV55,'All 390D Disbursements'!$G:$G)</f>
        <v>0</v>
      </c>
      <c r="AX55" s="160" t="str">
        <f t="shared" si="50"/>
        <v>6415344348</v>
      </c>
      <c r="AY55" s="160">
        <f>SUMIF('All 390D Disbursements'!$F:$F,AX55,'All 390D Disbursements'!$G:$G)</f>
        <v>0</v>
      </c>
      <c r="AZ55" s="160" t="str">
        <f t="shared" si="51"/>
        <v>6415344378</v>
      </c>
      <c r="BA55" s="160">
        <f>SUMIF('All 390D Disbursements'!$F:$F,AZ55,'All 390D Disbursements'!$G:$G)</f>
        <v>0</v>
      </c>
      <c r="BB55" s="160" t="str">
        <f t="shared" si="52"/>
        <v>6415344409</v>
      </c>
      <c r="BC55" s="160">
        <f>SUMIF('All 390D Disbursements'!$F:$F,BB55,'All 390D Disbursements'!$G:$G)</f>
        <v>0</v>
      </c>
      <c r="BD55" s="160" t="str">
        <f t="shared" si="53"/>
        <v>6415344440</v>
      </c>
      <c r="BE55" s="160">
        <f>SUMIF('All 390D Disbursements'!$F:$F,BD55,'All 390D Disbursements'!$G:$G)</f>
        <v>0</v>
      </c>
      <c r="BF55" s="160" t="str">
        <f t="shared" si="54"/>
        <v>6415344470</v>
      </c>
      <c r="BG55" s="160">
        <f>SUMIF('All 390D Disbursements'!$F:$F,BF55,'All 390D Disbursements'!$G:$G)</f>
        <v>0</v>
      </c>
      <c r="BH55" s="160" t="str">
        <f t="shared" si="55"/>
        <v>6415344501</v>
      </c>
      <c r="BI55" s="160">
        <f>SUMIF('All 390D Disbursements'!$F:$F,BH55,'All 390D Disbursements'!$G:$G)</f>
        <v>0</v>
      </c>
      <c r="BJ55" s="160" t="str">
        <f t="shared" si="56"/>
        <v>6415344531</v>
      </c>
      <c r="BK55" s="160">
        <f>SUMIF('All 390D Disbursements'!$F:$F,BJ55,'All 390D Disbursements'!$G:$G)</f>
        <v>0</v>
      </c>
      <c r="BL55" s="160">
        <f t="shared" si="29"/>
        <v>37305</v>
      </c>
      <c r="BM55" s="160">
        <f t="shared" si="57"/>
        <v>0</v>
      </c>
      <c r="BN55" s="160">
        <f t="shared" si="30"/>
        <v>0</v>
      </c>
      <c r="BO55" s="149"/>
    </row>
    <row r="56" spans="1:67" x14ac:dyDescent="0.3">
      <c r="A56" s="154" t="s">
        <v>48</v>
      </c>
      <c r="B56" s="155" t="s">
        <v>163</v>
      </c>
      <c r="C56" s="154" t="s">
        <v>164</v>
      </c>
      <c r="D56" s="156">
        <f>VLOOKUP(B56,'19-20 Allocation'!A:C,3,FALSE)</f>
        <v>25075</v>
      </c>
      <c r="E56" s="156">
        <v>0</v>
      </c>
      <c r="F56" s="156">
        <f t="shared" si="27"/>
        <v>25075</v>
      </c>
      <c r="G56" s="156">
        <f>-SUMIF('All 390D Disbursements'!A:A,Recon!A:A,'All 390D Disbursements'!G:G)</f>
        <v>-25075</v>
      </c>
      <c r="H56" s="156" t="str">
        <f t="shared" si="28"/>
        <v>6416043709</v>
      </c>
      <c r="I56" s="156">
        <f>SUMIF('All 390D Disbursements'!$F:$F,H56,'All 390D Disbursements'!$G:$G)</f>
        <v>0</v>
      </c>
      <c r="J56" s="156" t="str">
        <f t="shared" si="28"/>
        <v>6416043739</v>
      </c>
      <c r="K56" s="156">
        <f>SUMIF('All 390D Disbursements'!$F:$F,J56,'All 390D Disbursements'!$G:$G)</f>
        <v>0</v>
      </c>
      <c r="L56" s="156" t="str">
        <f t="shared" si="31"/>
        <v>6416043770</v>
      </c>
      <c r="M56" s="156">
        <f>SUMIF('All 390D Disbursements'!$F:$F,L56,'All 390D Disbursements'!$G:$G)</f>
        <v>0</v>
      </c>
      <c r="N56" s="156" t="str">
        <f t="shared" si="32"/>
        <v>6416043800</v>
      </c>
      <c r="O56" s="156">
        <f>SUMIF('All 390D Disbursements'!$F:$F,N56,'All 390D Disbursements'!$G:$G)</f>
        <v>0</v>
      </c>
      <c r="P56" s="156" t="str">
        <f t="shared" si="33"/>
        <v>6416043831</v>
      </c>
      <c r="Q56" s="156">
        <f>SUMIF('All 390D Disbursements'!$F:$F,P56,'All 390D Disbursements'!$G:$G)</f>
        <v>6558</v>
      </c>
      <c r="R56" s="156" t="str">
        <f t="shared" si="34"/>
        <v>6416043862</v>
      </c>
      <c r="S56" s="156">
        <f>SUMIF('All 390D Disbursements'!$F:$F,R56,'All 390D Disbursements'!$G:$G)</f>
        <v>0</v>
      </c>
      <c r="T56" s="156" t="str">
        <f t="shared" si="35"/>
        <v>6416043891</v>
      </c>
      <c r="U56" s="156">
        <f>SUMIF('All 390D Disbursements'!$F:$F,T56,'All 390D Disbursements'!$G:$G)</f>
        <v>5814</v>
      </c>
      <c r="V56" s="156" t="str">
        <f t="shared" si="36"/>
        <v>6416043922</v>
      </c>
      <c r="W56" s="156">
        <f>SUMIF('All 390D Disbursements'!$F:$F,V56,'All 390D Disbursements'!$G:$G)</f>
        <v>0</v>
      </c>
      <c r="X56" s="156" t="str">
        <f t="shared" si="37"/>
        <v>6416043952</v>
      </c>
      <c r="Y56" s="156">
        <f>SUMIF('All 390D Disbursements'!$F:$F,X56,'All 390D Disbursements'!$G:$G)</f>
        <v>4124</v>
      </c>
      <c r="Z56" s="156" t="str">
        <f t="shared" si="38"/>
        <v>6416043983</v>
      </c>
      <c r="AA56" s="156">
        <f>SUMIF('All 390D Disbursements'!$F:$F,Z56,'All 390D Disbursements'!$G:$G)</f>
        <v>8579</v>
      </c>
      <c r="AB56" s="156" t="str">
        <f t="shared" si="39"/>
        <v>6416044013</v>
      </c>
      <c r="AC56" s="156">
        <f>SUMIF('All 390D Disbursements'!$F:$F,AB56,'All 390D Disbursements'!$G:$G)</f>
        <v>0</v>
      </c>
      <c r="AD56" s="156" t="str">
        <f t="shared" si="40"/>
        <v>6416044044</v>
      </c>
      <c r="AE56" s="156">
        <f>SUMIF('All 390D Disbursements'!$F:$F,AD56,'All 390D Disbursements'!$G:$G)</f>
        <v>0</v>
      </c>
      <c r="AF56" s="156" t="str">
        <f t="shared" si="41"/>
        <v>6416044075</v>
      </c>
      <c r="AG56" s="156">
        <f>SUMIF('All 390D Disbursements'!$F:$F,AF56,'All 390D Disbursements'!$G:$G)</f>
        <v>0</v>
      </c>
      <c r="AH56" s="156" t="str">
        <f t="shared" si="42"/>
        <v>6416044105</v>
      </c>
      <c r="AI56" s="156">
        <f>SUMIF('All 390D Disbursements'!$F:$F,AH56,'All 390D Disbursements'!$G:$G)</f>
        <v>0</v>
      </c>
      <c r="AJ56" s="156" t="str">
        <f t="shared" si="43"/>
        <v>6416044136</v>
      </c>
      <c r="AK56" s="156">
        <f>SUMIF('All 390D Disbursements'!$F:$F,AJ56,'All 390D Disbursements'!$G:$G)</f>
        <v>0</v>
      </c>
      <c r="AL56" s="156" t="str">
        <f t="shared" si="44"/>
        <v>6416044166</v>
      </c>
      <c r="AM56" s="156">
        <f>SUMIF('All 390D Disbursements'!$F:$F,AL56,'All 390D Disbursements'!$G:$G)</f>
        <v>0</v>
      </c>
      <c r="AN56" s="156" t="str">
        <f t="shared" si="45"/>
        <v>6416044197</v>
      </c>
      <c r="AO56" s="156">
        <f>SUMIF('All 390D Disbursements'!$F:$F,AN56,'All 390D Disbursements'!$G:$G)</f>
        <v>0</v>
      </c>
      <c r="AP56" s="156" t="str">
        <f t="shared" si="46"/>
        <v>6416044228</v>
      </c>
      <c r="AQ56" s="156">
        <f>SUMIF('All 390D Disbursements'!$F:$F,AP56,'All 390D Disbursements'!$G:$G)</f>
        <v>0</v>
      </c>
      <c r="AR56" s="156" t="str">
        <f t="shared" si="47"/>
        <v>6416044256</v>
      </c>
      <c r="AS56" s="156">
        <f>SUMIF('All 390D Disbursements'!$F:$F,AR56,'All 390D Disbursements'!$G:$G)</f>
        <v>0</v>
      </c>
      <c r="AT56" s="156" t="str">
        <f t="shared" si="48"/>
        <v>6416044287</v>
      </c>
      <c r="AU56" s="156">
        <f>SUMIF('All 390D Disbursements'!$F:$F,AT56,'All 390D Disbursements'!$G:$G)</f>
        <v>0</v>
      </c>
      <c r="AV56" s="156" t="str">
        <f t="shared" si="49"/>
        <v>6416044317</v>
      </c>
      <c r="AW56" s="156">
        <f>SUMIF('All 390D Disbursements'!$F:$F,AV56,'All 390D Disbursements'!$G:$G)</f>
        <v>0</v>
      </c>
      <c r="AX56" s="156" t="str">
        <f t="shared" si="50"/>
        <v>6416044348</v>
      </c>
      <c r="AY56" s="156">
        <f>SUMIF('All 390D Disbursements'!$F:$F,AX56,'All 390D Disbursements'!$G:$G)</f>
        <v>0</v>
      </c>
      <c r="AZ56" s="156" t="str">
        <f t="shared" si="51"/>
        <v>6416044378</v>
      </c>
      <c r="BA56" s="156">
        <f>SUMIF('All 390D Disbursements'!$F:$F,AZ56,'All 390D Disbursements'!$G:$G)</f>
        <v>0</v>
      </c>
      <c r="BB56" s="156" t="str">
        <f t="shared" si="52"/>
        <v>6416044409</v>
      </c>
      <c r="BC56" s="156">
        <f>SUMIF('All 390D Disbursements'!$F:$F,BB56,'All 390D Disbursements'!$G:$G)</f>
        <v>0</v>
      </c>
      <c r="BD56" s="156" t="str">
        <f t="shared" si="53"/>
        <v>6416044440</v>
      </c>
      <c r="BE56" s="156">
        <f>SUMIF('All 390D Disbursements'!$F:$F,BD56,'All 390D Disbursements'!$G:$G)</f>
        <v>0</v>
      </c>
      <c r="BF56" s="156" t="str">
        <f t="shared" si="54"/>
        <v>6416044470</v>
      </c>
      <c r="BG56" s="156">
        <f>SUMIF('All 390D Disbursements'!$F:$F,BF56,'All 390D Disbursements'!$G:$G)</f>
        <v>0</v>
      </c>
      <c r="BH56" s="156" t="str">
        <f t="shared" si="55"/>
        <v>6416044501</v>
      </c>
      <c r="BI56" s="156">
        <f>SUMIF('All 390D Disbursements'!$F:$F,BH56,'All 390D Disbursements'!$G:$G)</f>
        <v>0</v>
      </c>
      <c r="BJ56" s="156" t="str">
        <f t="shared" si="56"/>
        <v>6416044531</v>
      </c>
      <c r="BK56" s="156">
        <f>SUMIF('All 390D Disbursements'!$F:$F,BJ56,'All 390D Disbursements'!$G:$G)</f>
        <v>0</v>
      </c>
      <c r="BL56" s="156">
        <f t="shared" si="29"/>
        <v>25075</v>
      </c>
      <c r="BM56" s="156">
        <f t="shared" si="57"/>
        <v>0</v>
      </c>
      <c r="BN56" s="157">
        <f t="shared" si="30"/>
        <v>0</v>
      </c>
    </row>
    <row r="57" spans="1:67" s="153" customFormat="1" x14ac:dyDescent="0.3">
      <c r="A57" s="158" t="s">
        <v>50</v>
      </c>
      <c r="B57" s="159" t="s">
        <v>165</v>
      </c>
      <c r="C57" s="158" t="s">
        <v>166</v>
      </c>
      <c r="D57" s="160">
        <f>VLOOKUP(B57,'19-20 Allocation'!A:C,3,FALSE)</f>
        <v>36148</v>
      </c>
      <c r="E57" s="160">
        <v>0</v>
      </c>
      <c r="F57" s="160">
        <f t="shared" si="27"/>
        <v>36148</v>
      </c>
      <c r="G57" s="160">
        <f>-SUMIF('All 390D Disbursements'!A:A,Recon!A:A,'All 390D Disbursements'!G:G)</f>
        <v>-36148</v>
      </c>
      <c r="H57" s="160" t="str">
        <f t="shared" si="28"/>
        <v>6416343709</v>
      </c>
      <c r="I57" s="160">
        <f>SUMIF('All 390D Disbursements'!$F:$F,H57,'All 390D Disbursements'!$G:$G)</f>
        <v>0</v>
      </c>
      <c r="J57" s="160" t="str">
        <f t="shared" si="28"/>
        <v>6416343739</v>
      </c>
      <c r="K57" s="160">
        <f>SUMIF('All 390D Disbursements'!$F:$F,J57,'All 390D Disbursements'!$G:$G)</f>
        <v>525.07000000000005</v>
      </c>
      <c r="L57" s="160" t="str">
        <f t="shared" si="31"/>
        <v>6416343770</v>
      </c>
      <c r="M57" s="160">
        <f>SUMIF('All 390D Disbursements'!$F:$F,L57,'All 390D Disbursements'!$G:$G)</f>
        <v>0</v>
      </c>
      <c r="N57" s="160" t="str">
        <f t="shared" si="32"/>
        <v>6416343800</v>
      </c>
      <c r="O57" s="160">
        <f>SUMIF('All 390D Disbursements'!$F:$F,N57,'All 390D Disbursements'!$G:$G)</f>
        <v>0</v>
      </c>
      <c r="P57" s="160" t="str">
        <f t="shared" si="33"/>
        <v>6416343831</v>
      </c>
      <c r="Q57" s="160">
        <f>SUMIF('All 390D Disbursements'!$F:$F,P57,'All 390D Disbursements'!$G:$G)</f>
        <v>0</v>
      </c>
      <c r="R57" s="160" t="str">
        <f t="shared" si="34"/>
        <v>6416343862</v>
      </c>
      <c r="S57" s="160">
        <f>SUMIF('All 390D Disbursements'!$F:$F,R57,'All 390D Disbursements'!$G:$G)</f>
        <v>0</v>
      </c>
      <c r="T57" s="160" t="str">
        <f t="shared" si="35"/>
        <v>6416343891</v>
      </c>
      <c r="U57" s="160">
        <f>SUMIF('All 390D Disbursements'!$F:$F,T57,'All 390D Disbursements'!$G:$G)</f>
        <v>0</v>
      </c>
      <c r="V57" s="160" t="str">
        <f t="shared" si="36"/>
        <v>6416343922</v>
      </c>
      <c r="W57" s="160">
        <f>SUMIF('All 390D Disbursements'!$F:$F,V57,'All 390D Disbursements'!$G:$G)</f>
        <v>17202.66</v>
      </c>
      <c r="X57" s="160" t="str">
        <f t="shared" si="37"/>
        <v>6416343952</v>
      </c>
      <c r="Y57" s="160">
        <f>SUMIF('All 390D Disbursements'!$F:$F,X57,'All 390D Disbursements'!$G:$G)</f>
        <v>0</v>
      </c>
      <c r="Z57" s="160" t="str">
        <f t="shared" si="38"/>
        <v>6416343983</v>
      </c>
      <c r="AA57" s="160">
        <f>SUMIF('All 390D Disbursements'!$F:$F,Z57,'All 390D Disbursements'!$G:$G)</f>
        <v>5705.14</v>
      </c>
      <c r="AB57" s="160" t="str">
        <f t="shared" si="39"/>
        <v>6416344013</v>
      </c>
      <c r="AC57" s="160">
        <f>SUMIF('All 390D Disbursements'!$F:$F,AB57,'All 390D Disbursements'!$G:$G)</f>
        <v>0</v>
      </c>
      <c r="AD57" s="160" t="str">
        <f t="shared" si="40"/>
        <v>6416344044</v>
      </c>
      <c r="AE57" s="160">
        <f>SUMIF('All 390D Disbursements'!$F:$F,AD57,'All 390D Disbursements'!$G:$G)</f>
        <v>0</v>
      </c>
      <c r="AF57" s="160" t="str">
        <f t="shared" si="41"/>
        <v>6416344075</v>
      </c>
      <c r="AG57" s="160">
        <f>SUMIF('All 390D Disbursements'!$F:$F,AF57,'All 390D Disbursements'!$G:$G)</f>
        <v>0</v>
      </c>
      <c r="AH57" s="160" t="str">
        <f t="shared" si="42"/>
        <v>6416344105</v>
      </c>
      <c r="AI57" s="160">
        <f>SUMIF('All 390D Disbursements'!$F:$F,AH57,'All 390D Disbursements'!$G:$G)</f>
        <v>7062.62</v>
      </c>
      <c r="AJ57" s="160" t="str">
        <f t="shared" si="43"/>
        <v>6416344136</v>
      </c>
      <c r="AK57" s="160">
        <f>SUMIF('All 390D Disbursements'!$F:$F,AJ57,'All 390D Disbursements'!$G:$G)</f>
        <v>0</v>
      </c>
      <c r="AL57" s="160" t="str">
        <f t="shared" si="44"/>
        <v>6416344166</v>
      </c>
      <c r="AM57" s="160">
        <f>SUMIF('All 390D Disbursements'!$F:$F,AL57,'All 390D Disbursements'!$G:$G)</f>
        <v>5652.51</v>
      </c>
      <c r="AN57" s="160" t="str">
        <f t="shared" si="45"/>
        <v>6416344197</v>
      </c>
      <c r="AO57" s="160">
        <f>SUMIF('All 390D Disbursements'!$F:$F,AN57,'All 390D Disbursements'!$G:$G)</f>
        <v>0</v>
      </c>
      <c r="AP57" s="160" t="str">
        <f t="shared" si="46"/>
        <v>6416344228</v>
      </c>
      <c r="AQ57" s="160">
        <f>SUMIF('All 390D Disbursements'!$F:$F,AP57,'All 390D Disbursements'!$G:$G)</f>
        <v>0</v>
      </c>
      <c r="AR57" s="160" t="str">
        <f t="shared" si="47"/>
        <v>6416344256</v>
      </c>
      <c r="AS57" s="160">
        <f>SUMIF('All 390D Disbursements'!$F:$F,AR57,'All 390D Disbursements'!$G:$G)</f>
        <v>0</v>
      </c>
      <c r="AT57" s="160" t="str">
        <f t="shared" si="48"/>
        <v>6416344287</v>
      </c>
      <c r="AU57" s="160">
        <f>SUMIF('All 390D Disbursements'!$F:$F,AT57,'All 390D Disbursements'!$G:$G)</f>
        <v>0</v>
      </c>
      <c r="AV57" s="160" t="str">
        <f t="shared" si="49"/>
        <v>6416344317</v>
      </c>
      <c r="AW57" s="160">
        <f>SUMIF('All 390D Disbursements'!$F:$F,AV57,'All 390D Disbursements'!$G:$G)</f>
        <v>0</v>
      </c>
      <c r="AX57" s="160" t="str">
        <f t="shared" si="50"/>
        <v>6416344348</v>
      </c>
      <c r="AY57" s="160">
        <f>SUMIF('All 390D Disbursements'!$F:$F,AX57,'All 390D Disbursements'!$G:$G)</f>
        <v>0</v>
      </c>
      <c r="AZ57" s="160" t="str">
        <f t="shared" si="51"/>
        <v>6416344378</v>
      </c>
      <c r="BA57" s="160">
        <f>SUMIF('All 390D Disbursements'!$F:$F,AZ57,'All 390D Disbursements'!$G:$G)</f>
        <v>0</v>
      </c>
      <c r="BB57" s="160" t="str">
        <f t="shared" si="52"/>
        <v>6416344409</v>
      </c>
      <c r="BC57" s="160">
        <f>SUMIF('All 390D Disbursements'!$F:$F,BB57,'All 390D Disbursements'!$G:$G)</f>
        <v>0</v>
      </c>
      <c r="BD57" s="160" t="str">
        <f t="shared" si="53"/>
        <v>6416344440</v>
      </c>
      <c r="BE57" s="160">
        <f>SUMIF('All 390D Disbursements'!$F:$F,BD57,'All 390D Disbursements'!$G:$G)</f>
        <v>0</v>
      </c>
      <c r="BF57" s="160" t="str">
        <f t="shared" si="54"/>
        <v>6416344470</v>
      </c>
      <c r="BG57" s="160">
        <f>SUMIF('All 390D Disbursements'!$F:$F,BF57,'All 390D Disbursements'!$G:$G)</f>
        <v>0</v>
      </c>
      <c r="BH57" s="160" t="str">
        <f t="shared" si="55"/>
        <v>6416344501</v>
      </c>
      <c r="BI57" s="160">
        <f>SUMIF('All 390D Disbursements'!$F:$F,BH57,'All 390D Disbursements'!$G:$G)</f>
        <v>0</v>
      </c>
      <c r="BJ57" s="160" t="str">
        <f t="shared" si="56"/>
        <v>6416344531</v>
      </c>
      <c r="BK57" s="160">
        <f>SUMIF('All 390D Disbursements'!$F:$F,BJ57,'All 390D Disbursements'!$G:$G)</f>
        <v>0</v>
      </c>
      <c r="BL57" s="160">
        <f t="shared" si="29"/>
        <v>36148</v>
      </c>
      <c r="BM57" s="160">
        <f t="shared" si="57"/>
        <v>0</v>
      </c>
      <c r="BN57" s="160">
        <f t="shared" si="30"/>
        <v>0</v>
      </c>
      <c r="BO57" s="149"/>
    </row>
    <row r="58" spans="1:67" x14ac:dyDescent="0.3">
      <c r="A58" s="154" t="s">
        <v>51</v>
      </c>
      <c r="B58" s="155" t="s">
        <v>167</v>
      </c>
      <c r="C58" s="154" t="s">
        <v>168</v>
      </c>
      <c r="D58" s="156">
        <f>VLOOKUP(B58,'19-20 Allocation'!A:C,3,FALSE)</f>
        <v>44945</v>
      </c>
      <c r="E58" s="156">
        <v>0</v>
      </c>
      <c r="F58" s="156">
        <f t="shared" si="27"/>
        <v>44945</v>
      </c>
      <c r="G58" s="156">
        <f>-SUMIF('All 390D Disbursements'!A:A,Recon!A:A,'All 390D Disbursements'!G:G)</f>
        <v>-44945</v>
      </c>
      <c r="H58" s="156" t="str">
        <f t="shared" si="28"/>
        <v>6419343709</v>
      </c>
      <c r="I58" s="156">
        <f>SUMIF('All 390D Disbursements'!$F:$F,H58,'All 390D Disbursements'!$G:$G)</f>
        <v>0</v>
      </c>
      <c r="J58" s="156" t="str">
        <f t="shared" si="28"/>
        <v>6419343739</v>
      </c>
      <c r="K58" s="156">
        <f>SUMIF('All 390D Disbursements'!$F:$F,J58,'All 390D Disbursements'!$G:$G)</f>
        <v>0</v>
      </c>
      <c r="L58" s="156" t="str">
        <f t="shared" si="31"/>
        <v>6419343770</v>
      </c>
      <c r="M58" s="156">
        <f>SUMIF('All 390D Disbursements'!$F:$F,L58,'All 390D Disbursements'!$G:$G)</f>
        <v>0</v>
      </c>
      <c r="N58" s="156" t="str">
        <f t="shared" si="32"/>
        <v>6419343800</v>
      </c>
      <c r="O58" s="156">
        <f>SUMIF('All 390D Disbursements'!$F:$F,N58,'All 390D Disbursements'!$G:$G)</f>
        <v>0</v>
      </c>
      <c r="P58" s="156" t="str">
        <f t="shared" si="33"/>
        <v>6419343831</v>
      </c>
      <c r="Q58" s="156">
        <f>SUMIF('All 390D Disbursements'!$F:$F,P58,'All 390D Disbursements'!$G:$G)</f>
        <v>24427</v>
      </c>
      <c r="R58" s="156" t="str">
        <f t="shared" si="34"/>
        <v>6419343862</v>
      </c>
      <c r="S58" s="156">
        <f>SUMIF('All 390D Disbursements'!$F:$F,R58,'All 390D Disbursements'!$G:$G)</f>
        <v>0</v>
      </c>
      <c r="T58" s="156" t="str">
        <f t="shared" si="35"/>
        <v>6419343891</v>
      </c>
      <c r="U58" s="156">
        <f>SUMIF('All 390D Disbursements'!$F:$F,T58,'All 390D Disbursements'!$G:$G)</f>
        <v>7415</v>
      </c>
      <c r="V58" s="156" t="str">
        <f t="shared" si="36"/>
        <v>6419343922</v>
      </c>
      <c r="W58" s="156">
        <f>SUMIF('All 390D Disbursements'!$F:$F,V58,'All 390D Disbursements'!$G:$G)</f>
        <v>4867</v>
      </c>
      <c r="X58" s="156" t="str">
        <f t="shared" si="37"/>
        <v>6419343952</v>
      </c>
      <c r="Y58" s="156">
        <f>SUMIF('All 390D Disbursements'!$F:$F,X58,'All 390D Disbursements'!$G:$G)</f>
        <v>4867</v>
      </c>
      <c r="Z58" s="156" t="str">
        <f t="shared" si="38"/>
        <v>6419343983</v>
      </c>
      <c r="AA58" s="156">
        <f>SUMIF('All 390D Disbursements'!$F:$F,Z58,'All 390D Disbursements'!$G:$G)</f>
        <v>0</v>
      </c>
      <c r="AB58" s="156" t="str">
        <f t="shared" si="39"/>
        <v>6419344013</v>
      </c>
      <c r="AC58" s="156">
        <f>SUMIF('All 390D Disbursements'!$F:$F,AB58,'All 390D Disbursements'!$G:$G)</f>
        <v>0</v>
      </c>
      <c r="AD58" s="156" t="str">
        <f t="shared" si="40"/>
        <v>6419344044</v>
      </c>
      <c r="AE58" s="156">
        <f>SUMIF('All 390D Disbursements'!$F:$F,AD58,'All 390D Disbursements'!$G:$G)</f>
        <v>3369</v>
      </c>
      <c r="AF58" s="156" t="str">
        <f t="shared" si="41"/>
        <v>6419344075</v>
      </c>
      <c r="AG58" s="156">
        <f>SUMIF('All 390D Disbursements'!$F:$F,AF58,'All 390D Disbursements'!$G:$G)</f>
        <v>0</v>
      </c>
      <c r="AH58" s="156" t="str">
        <f t="shared" si="42"/>
        <v>6419344105</v>
      </c>
      <c r="AI58" s="156">
        <f>SUMIF('All 390D Disbursements'!$F:$F,AH58,'All 390D Disbursements'!$G:$G)</f>
        <v>0</v>
      </c>
      <c r="AJ58" s="156" t="str">
        <f t="shared" si="43"/>
        <v>6419344136</v>
      </c>
      <c r="AK58" s="156">
        <f>SUMIF('All 390D Disbursements'!$F:$F,AJ58,'All 390D Disbursements'!$G:$G)</f>
        <v>0</v>
      </c>
      <c r="AL58" s="156" t="str">
        <f t="shared" si="44"/>
        <v>6419344166</v>
      </c>
      <c r="AM58" s="156">
        <f>SUMIF('All 390D Disbursements'!$F:$F,AL58,'All 390D Disbursements'!$G:$G)</f>
        <v>0</v>
      </c>
      <c r="AN58" s="156" t="str">
        <f t="shared" si="45"/>
        <v>6419344197</v>
      </c>
      <c r="AO58" s="156">
        <f>SUMIF('All 390D Disbursements'!$F:$F,AN58,'All 390D Disbursements'!$G:$G)</f>
        <v>0</v>
      </c>
      <c r="AP58" s="156" t="str">
        <f t="shared" si="46"/>
        <v>6419344228</v>
      </c>
      <c r="AQ58" s="156">
        <f>SUMIF('All 390D Disbursements'!$F:$F,AP58,'All 390D Disbursements'!$G:$G)</f>
        <v>0</v>
      </c>
      <c r="AR58" s="156" t="str">
        <f t="shared" si="47"/>
        <v>6419344256</v>
      </c>
      <c r="AS58" s="156">
        <f>SUMIF('All 390D Disbursements'!$F:$F,AR58,'All 390D Disbursements'!$G:$G)</f>
        <v>0</v>
      </c>
      <c r="AT58" s="156" t="str">
        <f t="shared" si="48"/>
        <v>6419344287</v>
      </c>
      <c r="AU58" s="156">
        <f>SUMIF('All 390D Disbursements'!$F:$F,AT58,'All 390D Disbursements'!$G:$G)</f>
        <v>0</v>
      </c>
      <c r="AV58" s="156" t="str">
        <f t="shared" si="49"/>
        <v>6419344317</v>
      </c>
      <c r="AW58" s="156">
        <f>SUMIF('All 390D Disbursements'!$F:$F,AV58,'All 390D Disbursements'!$G:$G)</f>
        <v>0</v>
      </c>
      <c r="AX58" s="156" t="str">
        <f t="shared" si="50"/>
        <v>6419344348</v>
      </c>
      <c r="AY58" s="156">
        <f>SUMIF('All 390D Disbursements'!$F:$F,AX58,'All 390D Disbursements'!$G:$G)</f>
        <v>0</v>
      </c>
      <c r="AZ58" s="156" t="str">
        <f t="shared" si="51"/>
        <v>6419344378</v>
      </c>
      <c r="BA58" s="156">
        <f>SUMIF('All 390D Disbursements'!$F:$F,AZ58,'All 390D Disbursements'!$G:$G)</f>
        <v>0</v>
      </c>
      <c r="BB58" s="156" t="str">
        <f t="shared" si="52"/>
        <v>6419344409</v>
      </c>
      <c r="BC58" s="156">
        <f>SUMIF('All 390D Disbursements'!$F:$F,BB58,'All 390D Disbursements'!$G:$G)</f>
        <v>0</v>
      </c>
      <c r="BD58" s="156" t="str">
        <f t="shared" si="53"/>
        <v>6419344440</v>
      </c>
      <c r="BE58" s="156">
        <f>SUMIF('All 390D Disbursements'!$F:$F,BD58,'All 390D Disbursements'!$G:$G)</f>
        <v>0</v>
      </c>
      <c r="BF58" s="156" t="str">
        <f t="shared" si="54"/>
        <v>6419344470</v>
      </c>
      <c r="BG58" s="156">
        <f>SUMIF('All 390D Disbursements'!$F:$F,BF58,'All 390D Disbursements'!$G:$G)</f>
        <v>0</v>
      </c>
      <c r="BH58" s="156" t="str">
        <f t="shared" si="55"/>
        <v>6419344501</v>
      </c>
      <c r="BI58" s="156">
        <f>SUMIF('All 390D Disbursements'!$F:$F,BH58,'All 390D Disbursements'!$G:$G)</f>
        <v>0</v>
      </c>
      <c r="BJ58" s="156" t="str">
        <f t="shared" si="56"/>
        <v>6419344531</v>
      </c>
      <c r="BK58" s="156">
        <f>SUMIF('All 390D Disbursements'!$F:$F,BJ58,'All 390D Disbursements'!$G:$G)</f>
        <v>0</v>
      </c>
      <c r="BL58" s="156">
        <f t="shared" si="29"/>
        <v>44945</v>
      </c>
      <c r="BM58" s="156">
        <f t="shared" si="57"/>
        <v>0</v>
      </c>
      <c r="BN58" s="157">
        <f t="shared" si="30"/>
        <v>0</v>
      </c>
    </row>
    <row r="59" spans="1:67" s="153" customFormat="1" x14ac:dyDescent="0.3">
      <c r="A59" s="158" t="s">
        <v>53</v>
      </c>
      <c r="B59" s="159" t="s">
        <v>169</v>
      </c>
      <c r="C59" s="158" t="s">
        <v>170</v>
      </c>
      <c r="D59" s="160">
        <f>VLOOKUP(B59,'19-20 Allocation'!A:C,3,FALSE)</f>
        <v>10583</v>
      </c>
      <c r="E59" s="160">
        <v>0</v>
      </c>
      <c r="F59" s="160">
        <f t="shared" si="27"/>
        <v>10583</v>
      </c>
      <c r="G59" s="160">
        <f>-SUMIF('All 390D Disbursements'!A:A,Recon!A:A,'All 390D Disbursements'!G:G)</f>
        <v>-10583</v>
      </c>
      <c r="H59" s="160" t="str">
        <f t="shared" si="28"/>
        <v>6420043709</v>
      </c>
      <c r="I59" s="160">
        <f>SUMIF('All 390D Disbursements'!$F:$F,H59,'All 390D Disbursements'!$G:$G)</f>
        <v>0</v>
      </c>
      <c r="J59" s="160" t="str">
        <f t="shared" si="28"/>
        <v>6420043739</v>
      </c>
      <c r="K59" s="160">
        <f>SUMIF('All 390D Disbursements'!$F:$F,J59,'All 390D Disbursements'!$G:$G)</f>
        <v>0</v>
      </c>
      <c r="L59" s="160" t="str">
        <f t="shared" si="31"/>
        <v>6420043770</v>
      </c>
      <c r="M59" s="160">
        <f>SUMIF('All 390D Disbursements'!$F:$F,L59,'All 390D Disbursements'!$G:$G)</f>
        <v>0</v>
      </c>
      <c r="N59" s="160" t="str">
        <f t="shared" si="32"/>
        <v>6420043800</v>
      </c>
      <c r="O59" s="160">
        <f>SUMIF('All 390D Disbursements'!$F:$F,N59,'All 390D Disbursements'!$G:$G)</f>
        <v>0</v>
      </c>
      <c r="P59" s="160" t="str">
        <f t="shared" si="33"/>
        <v>6420043831</v>
      </c>
      <c r="Q59" s="160">
        <f>SUMIF('All 390D Disbursements'!$F:$F,P59,'All 390D Disbursements'!$G:$G)</f>
        <v>0</v>
      </c>
      <c r="R59" s="160" t="str">
        <f t="shared" si="34"/>
        <v>6420043862</v>
      </c>
      <c r="S59" s="160">
        <f>SUMIF('All 390D Disbursements'!$F:$F,R59,'All 390D Disbursements'!$G:$G)</f>
        <v>1262</v>
      </c>
      <c r="T59" s="160" t="str">
        <f t="shared" si="35"/>
        <v>6420043891</v>
      </c>
      <c r="U59" s="160">
        <f>SUMIF('All 390D Disbursements'!$F:$F,T59,'All 390D Disbursements'!$G:$G)</f>
        <v>0</v>
      </c>
      <c r="V59" s="160" t="str">
        <f t="shared" si="36"/>
        <v>6420043922</v>
      </c>
      <c r="W59" s="160">
        <f>SUMIF('All 390D Disbursements'!$F:$F,V59,'All 390D Disbursements'!$G:$G)</f>
        <v>2897</v>
      </c>
      <c r="X59" s="160" t="str">
        <f t="shared" si="37"/>
        <v>6420043952</v>
      </c>
      <c r="Y59" s="160">
        <f>SUMIF('All 390D Disbursements'!$F:$F,X59,'All 390D Disbursements'!$G:$G)</f>
        <v>5724</v>
      </c>
      <c r="Z59" s="160" t="str">
        <f t="shared" si="38"/>
        <v>6420043983</v>
      </c>
      <c r="AA59" s="160">
        <f>SUMIF('All 390D Disbursements'!$F:$F,Z59,'All 390D Disbursements'!$G:$G)</f>
        <v>0</v>
      </c>
      <c r="AB59" s="160" t="str">
        <f t="shared" si="39"/>
        <v>6420044013</v>
      </c>
      <c r="AC59" s="160">
        <f>SUMIF('All 390D Disbursements'!$F:$F,AB59,'All 390D Disbursements'!$G:$G)</f>
        <v>0</v>
      </c>
      <c r="AD59" s="160" t="str">
        <f t="shared" si="40"/>
        <v>6420044044</v>
      </c>
      <c r="AE59" s="160">
        <f>SUMIF('All 390D Disbursements'!$F:$F,AD59,'All 390D Disbursements'!$G:$G)</f>
        <v>0</v>
      </c>
      <c r="AF59" s="160" t="str">
        <f t="shared" si="41"/>
        <v>6420044075</v>
      </c>
      <c r="AG59" s="160">
        <f>SUMIF('All 390D Disbursements'!$F:$F,AF59,'All 390D Disbursements'!$G:$G)</f>
        <v>0</v>
      </c>
      <c r="AH59" s="160" t="str">
        <f t="shared" si="42"/>
        <v>6420044105</v>
      </c>
      <c r="AI59" s="160">
        <f>SUMIF('All 390D Disbursements'!$F:$F,AH59,'All 390D Disbursements'!$G:$G)</f>
        <v>700</v>
      </c>
      <c r="AJ59" s="160" t="str">
        <f t="shared" si="43"/>
        <v>6420044136</v>
      </c>
      <c r="AK59" s="160">
        <f>SUMIF('All 390D Disbursements'!$F:$F,AJ59,'All 390D Disbursements'!$G:$G)</f>
        <v>0</v>
      </c>
      <c r="AL59" s="160" t="str">
        <f t="shared" si="44"/>
        <v>6420044166</v>
      </c>
      <c r="AM59" s="160">
        <f>SUMIF('All 390D Disbursements'!$F:$F,AL59,'All 390D Disbursements'!$G:$G)</f>
        <v>0</v>
      </c>
      <c r="AN59" s="160" t="str">
        <f t="shared" si="45"/>
        <v>6420044197</v>
      </c>
      <c r="AO59" s="160">
        <f>SUMIF('All 390D Disbursements'!$F:$F,AN59,'All 390D Disbursements'!$G:$G)</f>
        <v>0</v>
      </c>
      <c r="AP59" s="160" t="str">
        <f t="shared" si="46"/>
        <v>6420044228</v>
      </c>
      <c r="AQ59" s="160">
        <f>SUMIF('All 390D Disbursements'!$F:$F,AP59,'All 390D Disbursements'!$G:$G)</f>
        <v>0</v>
      </c>
      <c r="AR59" s="160" t="str">
        <f t="shared" si="47"/>
        <v>6420044256</v>
      </c>
      <c r="AS59" s="160">
        <f>SUMIF('All 390D Disbursements'!$F:$F,AR59,'All 390D Disbursements'!$G:$G)</f>
        <v>0</v>
      </c>
      <c r="AT59" s="160" t="str">
        <f t="shared" si="48"/>
        <v>6420044287</v>
      </c>
      <c r="AU59" s="160">
        <f>SUMIF('All 390D Disbursements'!$F:$F,AT59,'All 390D Disbursements'!$G:$G)</f>
        <v>0</v>
      </c>
      <c r="AV59" s="160" t="str">
        <f t="shared" si="49"/>
        <v>6420044317</v>
      </c>
      <c r="AW59" s="160">
        <f>SUMIF('All 390D Disbursements'!$F:$F,AV59,'All 390D Disbursements'!$G:$G)</f>
        <v>0</v>
      </c>
      <c r="AX59" s="160" t="str">
        <f t="shared" si="50"/>
        <v>6420044348</v>
      </c>
      <c r="AY59" s="160">
        <f>SUMIF('All 390D Disbursements'!$F:$F,AX59,'All 390D Disbursements'!$G:$G)</f>
        <v>0</v>
      </c>
      <c r="AZ59" s="160" t="str">
        <f t="shared" si="51"/>
        <v>6420044378</v>
      </c>
      <c r="BA59" s="160">
        <f>SUMIF('All 390D Disbursements'!$F:$F,AZ59,'All 390D Disbursements'!$G:$G)</f>
        <v>0</v>
      </c>
      <c r="BB59" s="160" t="str">
        <f t="shared" si="52"/>
        <v>6420044409</v>
      </c>
      <c r="BC59" s="160">
        <f>SUMIF('All 390D Disbursements'!$F:$F,BB59,'All 390D Disbursements'!$G:$G)</f>
        <v>0</v>
      </c>
      <c r="BD59" s="160" t="str">
        <f t="shared" si="53"/>
        <v>6420044440</v>
      </c>
      <c r="BE59" s="160">
        <f>SUMIF('All 390D Disbursements'!$F:$F,BD59,'All 390D Disbursements'!$G:$G)</f>
        <v>0</v>
      </c>
      <c r="BF59" s="160" t="str">
        <f t="shared" si="54"/>
        <v>6420044470</v>
      </c>
      <c r="BG59" s="160">
        <f>SUMIF('All 390D Disbursements'!$F:$F,BF59,'All 390D Disbursements'!$G:$G)</f>
        <v>0</v>
      </c>
      <c r="BH59" s="160" t="str">
        <f t="shared" si="55"/>
        <v>6420044501</v>
      </c>
      <c r="BI59" s="160">
        <f>SUMIF('All 390D Disbursements'!$F:$F,BH59,'All 390D Disbursements'!$G:$G)</f>
        <v>0</v>
      </c>
      <c r="BJ59" s="160" t="str">
        <f t="shared" si="56"/>
        <v>6420044531</v>
      </c>
      <c r="BK59" s="160">
        <f>SUMIF('All 390D Disbursements'!$F:$F,BJ59,'All 390D Disbursements'!$G:$G)</f>
        <v>0</v>
      </c>
      <c r="BL59" s="160">
        <f t="shared" si="29"/>
        <v>10583</v>
      </c>
      <c r="BM59" s="160">
        <f t="shared" si="57"/>
        <v>0</v>
      </c>
      <c r="BN59" s="160">
        <f t="shared" si="30"/>
        <v>0</v>
      </c>
      <c r="BO59" s="149"/>
    </row>
    <row r="60" spans="1:67" x14ac:dyDescent="0.3">
      <c r="A60" s="154" t="s">
        <v>12</v>
      </c>
      <c r="B60" s="155" t="s">
        <v>171</v>
      </c>
      <c r="C60" s="154" t="s">
        <v>172</v>
      </c>
      <c r="D60" s="156">
        <f>VLOOKUP(B60,'19-20 Allocation'!A:C,3,FALSE)</f>
        <v>38880</v>
      </c>
      <c r="E60" s="156">
        <v>0</v>
      </c>
      <c r="F60" s="156">
        <f t="shared" si="27"/>
        <v>38880</v>
      </c>
      <c r="G60" s="156">
        <f>-SUMIF('All 390D Disbursements'!A:A,Recon!A:A,'All 390D Disbursements'!G:G)</f>
        <v>-38880</v>
      </c>
      <c r="H60" s="156" t="str">
        <f t="shared" si="28"/>
        <v>6420343709</v>
      </c>
      <c r="I60" s="156">
        <f>SUMIF('All 390D Disbursements'!$F:$F,H60,'All 390D Disbursements'!$G:$G)</f>
        <v>0</v>
      </c>
      <c r="J60" s="156" t="str">
        <f t="shared" si="28"/>
        <v>6420343739</v>
      </c>
      <c r="K60" s="156">
        <f>SUMIF('All 390D Disbursements'!$F:$F,J60,'All 390D Disbursements'!$G:$G)</f>
        <v>2960</v>
      </c>
      <c r="L60" s="156" t="str">
        <f t="shared" si="31"/>
        <v>6420343770</v>
      </c>
      <c r="M60" s="156">
        <f>SUMIF('All 390D Disbursements'!$F:$F,L60,'All 390D Disbursements'!$G:$G)</f>
        <v>3069</v>
      </c>
      <c r="N60" s="156" t="str">
        <f t="shared" si="32"/>
        <v>6420343800</v>
      </c>
      <c r="O60" s="156">
        <f>SUMIF('All 390D Disbursements'!$F:$F,N60,'All 390D Disbursements'!$G:$G)</f>
        <v>3069</v>
      </c>
      <c r="P60" s="156" t="str">
        <f t="shared" si="33"/>
        <v>6420343831</v>
      </c>
      <c r="Q60" s="156">
        <f>SUMIF('All 390D Disbursements'!$F:$F,P60,'All 390D Disbursements'!$G:$G)</f>
        <v>3820</v>
      </c>
      <c r="R60" s="156" t="str">
        <f t="shared" si="34"/>
        <v>6420343862</v>
      </c>
      <c r="S60" s="156">
        <f>SUMIF('All 390D Disbursements'!$F:$F,R60,'All 390D Disbursements'!$G:$G)</f>
        <v>3068</v>
      </c>
      <c r="T60" s="156" t="str">
        <f t="shared" si="35"/>
        <v>6420343891</v>
      </c>
      <c r="U60" s="156">
        <f>SUMIF('All 390D Disbursements'!$F:$F,T60,'All 390D Disbursements'!$G:$G)</f>
        <v>3068</v>
      </c>
      <c r="V60" s="156" t="str">
        <f t="shared" si="36"/>
        <v>6420343922</v>
      </c>
      <c r="W60" s="156">
        <f>SUMIF('All 390D Disbursements'!$F:$F,V60,'All 390D Disbursements'!$G:$G)</f>
        <v>3069</v>
      </c>
      <c r="X60" s="156" t="str">
        <f t="shared" si="37"/>
        <v>6420343952</v>
      </c>
      <c r="Y60" s="156">
        <f>SUMIF('All 390D Disbursements'!$F:$F,X60,'All 390D Disbursements'!$G:$G)</f>
        <v>3068</v>
      </c>
      <c r="Z60" s="156" t="str">
        <f t="shared" si="38"/>
        <v>6420343983</v>
      </c>
      <c r="AA60" s="156">
        <f>SUMIF('All 390D Disbursements'!$F:$F,Z60,'All 390D Disbursements'!$G:$G)</f>
        <v>3819</v>
      </c>
      <c r="AB60" s="156" t="str">
        <f t="shared" si="39"/>
        <v>6420344013</v>
      </c>
      <c r="AC60" s="156">
        <f>SUMIF('All 390D Disbursements'!$F:$F,AB60,'All 390D Disbursements'!$G:$G)</f>
        <v>3055</v>
      </c>
      <c r="AD60" s="156" t="str">
        <f t="shared" si="40"/>
        <v>6420344044</v>
      </c>
      <c r="AE60" s="156">
        <f>SUMIF('All 390D Disbursements'!$F:$F,AD60,'All 390D Disbursements'!$G:$G)</f>
        <v>2907</v>
      </c>
      <c r="AF60" s="156" t="str">
        <f t="shared" si="41"/>
        <v>6420344075</v>
      </c>
      <c r="AG60" s="156">
        <f>SUMIF('All 390D Disbursements'!$F:$F,AF60,'All 390D Disbursements'!$G:$G)</f>
        <v>2907</v>
      </c>
      <c r="AH60" s="156" t="str">
        <f t="shared" si="42"/>
        <v>6420344105</v>
      </c>
      <c r="AI60" s="156">
        <f>SUMIF('All 390D Disbursements'!$F:$F,AH60,'All 390D Disbursements'!$G:$G)</f>
        <v>1001</v>
      </c>
      <c r="AJ60" s="156" t="str">
        <f t="shared" si="43"/>
        <v>6420344136</v>
      </c>
      <c r="AK60" s="156">
        <f>SUMIF('All 390D Disbursements'!$F:$F,AJ60,'All 390D Disbursements'!$G:$G)</f>
        <v>0</v>
      </c>
      <c r="AL60" s="156" t="str">
        <f t="shared" si="44"/>
        <v>6420344166</v>
      </c>
      <c r="AM60" s="156">
        <f>SUMIF('All 390D Disbursements'!$F:$F,AL60,'All 390D Disbursements'!$G:$G)</f>
        <v>0</v>
      </c>
      <c r="AN60" s="156" t="str">
        <f t="shared" si="45"/>
        <v>6420344197</v>
      </c>
      <c r="AO60" s="156">
        <f>SUMIF('All 390D Disbursements'!$F:$F,AN60,'All 390D Disbursements'!$G:$G)</f>
        <v>0</v>
      </c>
      <c r="AP60" s="156" t="str">
        <f t="shared" si="46"/>
        <v>6420344228</v>
      </c>
      <c r="AQ60" s="156">
        <f>SUMIF('All 390D Disbursements'!$F:$F,AP60,'All 390D Disbursements'!$G:$G)</f>
        <v>0</v>
      </c>
      <c r="AR60" s="156" t="str">
        <f t="shared" si="47"/>
        <v>6420344256</v>
      </c>
      <c r="AS60" s="156">
        <f>SUMIF('All 390D Disbursements'!$F:$F,AR60,'All 390D Disbursements'!$G:$G)</f>
        <v>0</v>
      </c>
      <c r="AT60" s="156" t="str">
        <f t="shared" si="48"/>
        <v>6420344287</v>
      </c>
      <c r="AU60" s="156">
        <f>SUMIF('All 390D Disbursements'!$F:$F,AT60,'All 390D Disbursements'!$G:$G)</f>
        <v>0</v>
      </c>
      <c r="AV60" s="156" t="str">
        <f t="shared" si="49"/>
        <v>6420344317</v>
      </c>
      <c r="AW60" s="156">
        <f>SUMIF('All 390D Disbursements'!$F:$F,AV60,'All 390D Disbursements'!$G:$G)</f>
        <v>0</v>
      </c>
      <c r="AX60" s="156" t="str">
        <f t="shared" si="50"/>
        <v>6420344348</v>
      </c>
      <c r="AY60" s="156">
        <f>SUMIF('All 390D Disbursements'!$F:$F,AX60,'All 390D Disbursements'!$G:$G)</f>
        <v>0</v>
      </c>
      <c r="AZ60" s="156" t="str">
        <f t="shared" si="51"/>
        <v>6420344378</v>
      </c>
      <c r="BA60" s="156">
        <f>SUMIF('All 390D Disbursements'!$F:$F,AZ60,'All 390D Disbursements'!$G:$G)</f>
        <v>0</v>
      </c>
      <c r="BB60" s="156" t="str">
        <f t="shared" si="52"/>
        <v>6420344409</v>
      </c>
      <c r="BC60" s="156">
        <f>SUMIF('All 390D Disbursements'!$F:$F,BB60,'All 390D Disbursements'!$G:$G)</f>
        <v>0</v>
      </c>
      <c r="BD60" s="156" t="str">
        <f t="shared" si="53"/>
        <v>6420344440</v>
      </c>
      <c r="BE60" s="156">
        <f>SUMIF('All 390D Disbursements'!$F:$F,BD60,'All 390D Disbursements'!$G:$G)</f>
        <v>0</v>
      </c>
      <c r="BF60" s="156" t="str">
        <f t="shared" si="54"/>
        <v>6420344470</v>
      </c>
      <c r="BG60" s="156">
        <f>SUMIF('All 390D Disbursements'!$F:$F,BF60,'All 390D Disbursements'!$G:$G)</f>
        <v>0</v>
      </c>
      <c r="BH60" s="156" t="str">
        <f t="shared" si="55"/>
        <v>6420344501</v>
      </c>
      <c r="BI60" s="156">
        <f>SUMIF('All 390D Disbursements'!$F:$F,BH60,'All 390D Disbursements'!$G:$G)</f>
        <v>0</v>
      </c>
      <c r="BJ60" s="156" t="str">
        <f t="shared" si="56"/>
        <v>6420344531</v>
      </c>
      <c r="BK60" s="156">
        <f>SUMIF('All 390D Disbursements'!$F:$F,BJ60,'All 390D Disbursements'!$G:$G)</f>
        <v>0</v>
      </c>
      <c r="BL60" s="156">
        <f t="shared" si="29"/>
        <v>38880</v>
      </c>
      <c r="BM60" s="156">
        <f t="shared" si="57"/>
        <v>0</v>
      </c>
      <c r="BN60" s="157">
        <f t="shared" si="30"/>
        <v>0</v>
      </c>
    </row>
    <row r="61" spans="1:67" s="153" customFormat="1" x14ac:dyDescent="0.3">
      <c r="A61" s="158" t="s">
        <v>54</v>
      </c>
      <c r="B61" s="159" t="s">
        <v>173</v>
      </c>
      <c r="C61" s="158" t="s">
        <v>174</v>
      </c>
      <c r="D61" s="160">
        <f>VLOOKUP(B61,'19-20 Allocation'!A:C,3,FALSE)</f>
        <v>23771</v>
      </c>
      <c r="E61" s="160">
        <v>0</v>
      </c>
      <c r="F61" s="160">
        <f t="shared" si="27"/>
        <v>23771</v>
      </c>
      <c r="G61" s="160">
        <f>-SUMIF('All 390D Disbursements'!A:A,Recon!A:A,'All 390D Disbursements'!G:G)</f>
        <v>-23771</v>
      </c>
      <c r="H61" s="160" t="str">
        <f t="shared" si="28"/>
        <v>6420543709</v>
      </c>
      <c r="I61" s="160">
        <f>SUMIF('All 390D Disbursements'!$F:$F,H61,'All 390D Disbursements'!$G:$G)</f>
        <v>0</v>
      </c>
      <c r="J61" s="160" t="str">
        <f t="shared" si="28"/>
        <v>6420543739</v>
      </c>
      <c r="K61" s="160">
        <f>SUMIF('All 390D Disbursements'!$F:$F,J61,'All 390D Disbursements'!$G:$G)</f>
        <v>0</v>
      </c>
      <c r="L61" s="160" t="str">
        <f t="shared" si="31"/>
        <v>6420543770</v>
      </c>
      <c r="M61" s="160">
        <f>SUMIF('All 390D Disbursements'!$F:$F,L61,'All 390D Disbursements'!$G:$G)</f>
        <v>0</v>
      </c>
      <c r="N61" s="160" t="str">
        <f t="shared" si="32"/>
        <v>6420543800</v>
      </c>
      <c r="O61" s="160">
        <f>SUMIF('All 390D Disbursements'!$F:$F,N61,'All 390D Disbursements'!$G:$G)</f>
        <v>0</v>
      </c>
      <c r="P61" s="160" t="str">
        <f t="shared" si="33"/>
        <v>6420543831</v>
      </c>
      <c r="Q61" s="160">
        <f>SUMIF('All 390D Disbursements'!$F:$F,P61,'All 390D Disbursements'!$G:$G)</f>
        <v>0</v>
      </c>
      <c r="R61" s="160" t="str">
        <f t="shared" si="34"/>
        <v>6420543862</v>
      </c>
      <c r="S61" s="160">
        <f>SUMIF('All 390D Disbursements'!$F:$F,R61,'All 390D Disbursements'!$G:$G)</f>
        <v>0</v>
      </c>
      <c r="T61" s="160" t="str">
        <f t="shared" si="35"/>
        <v>6420543891</v>
      </c>
      <c r="U61" s="160">
        <f>SUMIF('All 390D Disbursements'!$F:$F,T61,'All 390D Disbursements'!$G:$G)</f>
        <v>0</v>
      </c>
      <c r="V61" s="160" t="str">
        <f t="shared" si="36"/>
        <v>6420543922</v>
      </c>
      <c r="W61" s="160">
        <f>SUMIF('All 390D Disbursements'!$F:$F,V61,'All 390D Disbursements'!$G:$G)</f>
        <v>0</v>
      </c>
      <c r="X61" s="160" t="str">
        <f t="shared" si="37"/>
        <v>6420543952</v>
      </c>
      <c r="Y61" s="160">
        <f>SUMIF('All 390D Disbursements'!$F:$F,X61,'All 390D Disbursements'!$G:$G)</f>
        <v>19809</v>
      </c>
      <c r="Z61" s="160" t="str">
        <f t="shared" si="38"/>
        <v>6420543983</v>
      </c>
      <c r="AA61" s="160">
        <f>SUMIF('All 390D Disbursements'!$F:$F,Z61,'All 390D Disbursements'!$G:$G)</f>
        <v>3962</v>
      </c>
      <c r="AB61" s="160" t="str">
        <f t="shared" si="39"/>
        <v>6420544013</v>
      </c>
      <c r="AC61" s="160">
        <f>SUMIF('All 390D Disbursements'!$F:$F,AB61,'All 390D Disbursements'!$G:$G)</f>
        <v>0</v>
      </c>
      <c r="AD61" s="160" t="str">
        <f t="shared" si="40"/>
        <v>6420544044</v>
      </c>
      <c r="AE61" s="160">
        <f>SUMIF('All 390D Disbursements'!$F:$F,AD61,'All 390D Disbursements'!$G:$G)</f>
        <v>0</v>
      </c>
      <c r="AF61" s="160" t="str">
        <f t="shared" si="41"/>
        <v>6420544075</v>
      </c>
      <c r="AG61" s="160">
        <f>SUMIF('All 390D Disbursements'!$F:$F,AF61,'All 390D Disbursements'!$G:$G)</f>
        <v>0</v>
      </c>
      <c r="AH61" s="160" t="str">
        <f t="shared" si="42"/>
        <v>6420544105</v>
      </c>
      <c r="AI61" s="160">
        <f>SUMIF('All 390D Disbursements'!$F:$F,AH61,'All 390D Disbursements'!$G:$G)</f>
        <v>0</v>
      </c>
      <c r="AJ61" s="160" t="str">
        <f t="shared" si="43"/>
        <v>6420544136</v>
      </c>
      <c r="AK61" s="160">
        <f>SUMIF('All 390D Disbursements'!$F:$F,AJ61,'All 390D Disbursements'!$G:$G)</f>
        <v>0</v>
      </c>
      <c r="AL61" s="160" t="str">
        <f t="shared" si="44"/>
        <v>6420544166</v>
      </c>
      <c r="AM61" s="160">
        <f>SUMIF('All 390D Disbursements'!$F:$F,AL61,'All 390D Disbursements'!$G:$G)</f>
        <v>0</v>
      </c>
      <c r="AN61" s="160" t="str">
        <f t="shared" si="45"/>
        <v>6420544197</v>
      </c>
      <c r="AO61" s="160">
        <f>SUMIF('All 390D Disbursements'!$F:$F,AN61,'All 390D Disbursements'!$G:$G)</f>
        <v>0</v>
      </c>
      <c r="AP61" s="160" t="str">
        <f t="shared" si="46"/>
        <v>6420544228</v>
      </c>
      <c r="AQ61" s="160">
        <f>SUMIF('All 390D Disbursements'!$F:$F,AP61,'All 390D Disbursements'!$G:$G)</f>
        <v>0</v>
      </c>
      <c r="AR61" s="160" t="str">
        <f t="shared" si="47"/>
        <v>6420544256</v>
      </c>
      <c r="AS61" s="160">
        <f>SUMIF('All 390D Disbursements'!$F:$F,AR61,'All 390D Disbursements'!$G:$G)</f>
        <v>0</v>
      </c>
      <c r="AT61" s="160" t="str">
        <f t="shared" si="48"/>
        <v>6420544287</v>
      </c>
      <c r="AU61" s="160">
        <f>SUMIF('All 390D Disbursements'!$F:$F,AT61,'All 390D Disbursements'!$G:$G)</f>
        <v>0</v>
      </c>
      <c r="AV61" s="160" t="str">
        <f t="shared" si="49"/>
        <v>6420544317</v>
      </c>
      <c r="AW61" s="160">
        <f>SUMIF('All 390D Disbursements'!$F:$F,AV61,'All 390D Disbursements'!$G:$G)</f>
        <v>0</v>
      </c>
      <c r="AX61" s="160" t="str">
        <f t="shared" si="50"/>
        <v>6420544348</v>
      </c>
      <c r="AY61" s="160">
        <f>SUMIF('All 390D Disbursements'!$F:$F,AX61,'All 390D Disbursements'!$G:$G)</f>
        <v>0</v>
      </c>
      <c r="AZ61" s="160" t="str">
        <f t="shared" si="51"/>
        <v>6420544378</v>
      </c>
      <c r="BA61" s="160">
        <f>SUMIF('All 390D Disbursements'!$F:$F,AZ61,'All 390D Disbursements'!$G:$G)</f>
        <v>0</v>
      </c>
      <c r="BB61" s="160" t="str">
        <f t="shared" si="52"/>
        <v>6420544409</v>
      </c>
      <c r="BC61" s="160">
        <f>SUMIF('All 390D Disbursements'!$F:$F,BB61,'All 390D Disbursements'!$G:$G)</f>
        <v>0</v>
      </c>
      <c r="BD61" s="160" t="str">
        <f t="shared" si="53"/>
        <v>6420544440</v>
      </c>
      <c r="BE61" s="160">
        <f>SUMIF('All 390D Disbursements'!$F:$F,BD61,'All 390D Disbursements'!$G:$G)</f>
        <v>0</v>
      </c>
      <c r="BF61" s="160" t="str">
        <f t="shared" si="54"/>
        <v>6420544470</v>
      </c>
      <c r="BG61" s="160">
        <f>SUMIF('All 390D Disbursements'!$F:$F,BF61,'All 390D Disbursements'!$G:$G)</f>
        <v>0</v>
      </c>
      <c r="BH61" s="160" t="str">
        <f t="shared" si="55"/>
        <v>6420544501</v>
      </c>
      <c r="BI61" s="160">
        <f>SUMIF('All 390D Disbursements'!$F:$F,BH61,'All 390D Disbursements'!$G:$G)</f>
        <v>0</v>
      </c>
      <c r="BJ61" s="160" t="str">
        <f t="shared" si="56"/>
        <v>6420544531</v>
      </c>
      <c r="BK61" s="160">
        <f>SUMIF('All 390D Disbursements'!$F:$F,BJ61,'All 390D Disbursements'!$G:$G)</f>
        <v>0</v>
      </c>
      <c r="BL61" s="160">
        <f t="shared" si="29"/>
        <v>23771</v>
      </c>
      <c r="BM61" s="160">
        <f t="shared" si="57"/>
        <v>0</v>
      </c>
      <c r="BN61" s="160">
        <f t="shared" si="30"/>
        <v>0</v>
      </c>
      <c r="BO61" s="149"/>
    </row>
    <row r="62" spans="1:67" x14ac:dyDescent="0.3">
      <c r="A62" s="154" t="s">
        <v>44</v>
      </c>
      <c r="B62" s="155" t="s">
        <v>175</v>
      </c>
      <c r="C62" s="154" t="s">
        <v>176</v>
      </c>
      <c r="D62" s="156">
        <f>VLOOKUP(B62,'19-20 Allocation'!A:C,3,FALSE)</f>
        <v>13848</v>
      </c>
      <c r="E62" s="156">
        <v>0</v>
      </c>
      <c r="F62" s="156">
        <f t="shared" si="27"/>
        <v>13848</v>
      </c>
      <c r="G62" s="156">
        <f>-SUMIF('All 390D Disbursements'!A:A,Recon!A:A,'All 390D Disbursements'!G:G)</f>
        <v>-13848</v>
      </c>
      <c r="H62" s="156" t="str">
        <f t="shared" si="28"/>
        <v>6421343709</v>
      </c>
      <c r="I62" s="156">
        <f>SUMIF('All 390D Disbursements'!$F:$F,H62,'All 390D Disbursements'!$G:$G)</f>
        <v>0</v>
      </c>
      <c r="J62" s="156" t="str">
        <f t="shared" si="28"/>
        <v>6421343739</v>
      </c>
      <c r="K62" s="156">
        <f>SUMIF('All 390D Disbursements'!$F:$F,J62,'All 390D Disbursements'!$G:$G)</f>
        <v>0</v>
      </c>
      <c r="L62" s="156" t="str">
        <f t="shared" si="31"/>
        <v>6421343770</v>
      </c>
      <c r="M62" s="156">
        <f>SUMIF('All 390D Disbursements'!$F:$F,L62,'All 390D Disbursements'!$G:$G)</f>
        <v>0</v>
      </c>
      <c r="N62" s="156" t="str">
        <f t="shared" si="32"/>
        <v>6421343800</v>
      </c>
      <c r="O62" s="156">
        <f>SUMIF('All 390D Disbursements'!$F:$F,N62,'All 390D Disbursements'!$G:$G)</f>
        <v>0</v>
      </c>
      <c r="P62" s="156" t="str">
        <f t="shared" si="33"/>
        <v>6421343831</v>
      </c>
      <c r="Q62" s="156">
        <f>SUMIF('All 390D Disbursements'!$F:$F,P62,'All 390D Disbursements'!$G:$G)</f>
        <v>0</v>
      </c>
      <c r="R62" s="156" t="str">
        <f t="shared" si="34"/>
        <v>6421343862</v>
      </c>
      <c r="S62" s="156">
        <f>SUMIF('All 390D Disbursements'!$F:$F,R62,'All 390D Disbursements'!$G:$G)</f>
        <v>0</v>
      </c>
      <c r="T62" s="156" t="str">
        <f t="shared" si="35"/>
        <v>6421343891</v>
      </c>
      <c r="U62" s="156">
        <f>SUMIF('All 390D Disbursements'!$F:$F,T62,'All 390D Disbursements'!$G:$G)</f>
        <v>13513</v>
      </c>
      <c r="V62" s="156" t="str">
        <f t="shared" si="36"/>
        <v>6421343922</v>
      </c>
      <c r="W62" s="156">
        <f>SUMIF('All 390D Disbursements'!$F:$F,V62,'All 390D Disbursements'!$G:$G)</f>
        <v>0</v>
      </c>
      <c r="X62" s="156" t="str">
        <f t="shared" si="37"/>
        <v>6421343952</v>
      </c>
      <c r="Y62" s="156">
        <f>SUMIF('All 390D Disbursements'!$F:$F,X62,'All 390D Disbursements'!$G:$G)</f>
        <v>0</v>
      </c>
      <c r="Z62" s="156" t="str">
        <f t="shared" si="38"/>
        <v>6421343983</v>
      </c>
      <c r="AA62" s="156">
        <f>SUMIF('All 390D Disbursements'!$F:$F,Z62,'All 390D Disbursements'!$G:$G)</f>
        <v>0</v>
      </c>
      <c r="AB62" s="156" t="str">
        <f t="shared" si="39"/>
        <v>6421344013</v>
      </c>
      <c r="AC62" s="156">
        <f>SUMIF('All 390D Disbursements'!$F:$F,AB62,'All 390D Disbursements'!$G:$G)</f>
        <v>0</v>
      </c>
      <c r="AD62" s="156" t="str">
        <f t="shared" si="40"/>
        <v>6421344044</v>
      </c>
      <c r="AE62" s="156">
        <f>SUMIF('All 390D Disbursements'!$F:$F,AD62,'All 390D Disbursements'!$G:$G)</f>
        <v>0</v>
      </c>
      <c r="AF62" s="156" t="str">
        <f t="shared" si="41"/>
        <v>6421344075</v>
      </c>
      <c r="AG62" s="156">
        <f>SUMIF('All 390D Disbursements'!$F:$F,AF62,'All 390D Disbursements'!$G:$G)</f>
        <v>0</v>
      </c>
      <c r="AH62" s="156" t="str">
        <f t="shared" si="42"/>
        <v>6421344105</v>
      </c>
      <c r="AI62" s="156">
        <f>SUMIF('All 390D Disbursements'!$F:$F,AH62,'All 390D Disbursements'!$G:$G)</f>
        <v>0</v>
      </c>
      <c r="AJ62" s="156" t="str">
        <f t="shared" si="43"/>
        <v>6421344136</v>
      </c>
      <c r="AK62" s="156">
        <f>SUMIF('All 390D Disbursements'!$F:$F,AJ62,'All 390D Disbursements'!$G:$G)</f>
        <v>0</v>
      </c>
      <c r="AL62" s="156" t="str">
        <f t="shared" si="44"/>
        <v>6421344166</v>
      </c>
      <c r="AM62" s="156">
        <f>SUMIF('All 390D Disbursements'!$F:$F,AL62,'All 390D Disbursements'!$G:$G)</f>
        <v>0</v>
      </c>
      <c r="AN62" s="156" t="str">
        <f t="shared" si="45"/>
        <v>6421344197</v>
      </c>
      <c r="AO62" s="156">
        <f>SUMIF('All 390D Disbursements'!$F:$F,AN62,'All 390D Disbursements'!$G:$G)</f>
        <v>0</v>
      </c>
      <c r="AP62" s="156" t="str">
        <f t="shared" si="46"/>
        <v>6421344228</v>
      </c>
      <c r="AQ62" s="156">
        <f>SUMIF('All 390D Disbursements'!$F:$F,AP62,'All 390D Disbursements'!$G:$G)</f>
        <v>0</v>
      </c>
      <c r="AR62" s="156" t="str">
        <f t="shared" si="47"/>
        <v>6421344256</v>
      </c>
      <c r="AS62" s="156">
        <f>SUMIF('All 390D Disbursements'!$F:$F,AR62,'All 390D Disbursements'!$G:$G)</f>
        <v>0</v>
      </c>
      <c r="AT62" s="156" t="str">
        <f t="shared" si="48"/>
        <v>6421344287</v>
      </c>
      <c r="AU62" s="156">
        <f>SUMIF('All 390D Disbursements'!$F:$F,AT62,'All 390D Disbursements'!$G:$G)</f>
        <v>0</v>
      </c>
      <c r="AV62" s="156" t="str">
        <f t="shared" si="49"/>
        <v>6421344317</v>
      </c>
      <c r="AW62" s="156">
        <f>SUMIF('All 390D Disbursements'!$F:$F,AV62,'All 390D Disbursements'!$G:$G)</f>
        <v>0</v>
      </c>
      <c r="AX62" s="156" t="str">
        <f t="shared" si="50"/>
        <v>6421344348</v>
      </c>
      <c r="AY62" s="156">
        <f>SUMIF('All 390D Disbursements'!$F:$F,AX62,'All 390D Disbursements'!$G:$G)</f>
        <v>0</v>
      </c>
      <c r="AZ62" s="156" t="str">
        <f t="shared" si="51"/>
        <v>6421344378</v>
      </c>
      <c r="BA62" s="156">
        <f>SUMIF('All 390D Disbursements'!$F:$F,AZ62,'All 390D Disbursements'!$G:$G)</f>
        <v>335</v>
      </c>
      <c r="BB62" s="156" t="str">
        <f t="shared" si="52"/>
        <v>6421344409</v>
      </c>
      <c r="BC62" s="156">
        <f>SUMIF('All 390D Disbursements'!$F:$F,BB62,'All 390D Disbursements'!$G:$G)</f>
        <v>0</v>
      </c>
      <c r="BD62" s="156" t="str">
        <f t="shared" si="53"/>
        <v>6421344440</v>
      </c>
      <c r="BE62" s="156">
        <f>SUMIF('All 390D Disbursements'!$F:$F,BD62,'All 390D Disbursements'!$G:$G)</f>
        <v>0</v>
      </c>
      <c r="BF62" s="156" t="str">
        <f t="shared" si="54"/>
        <v>6421344470</v>
      </c>
      <c r="BG62" s="156">
        <f>SUMIF('All 390D Disbursements'!$F:$F,BF62,'All 390D Disbursements'!$G:$G)</f>
        <v>0</v>
      </c>
      <c r="BH62" s="156" t="str">
        <f t="shared" si="55"/>
        <v>6421344501</v>
      </c>
      <c r="BI62" s="156">
        <f>SUMIF('All 390D Disbursements'!$F:$F,BH62,'All 390D Disbursements'!$G:$G)</f>
        <v>0</v>
      </c>
      <c r="BJ62" s="156" t="str">
        <f t="shared" si="56"/>
        <v>6421344531</v>
      </c>
      <c r="BK62" s="156">
        <f>SUMIF('All 390D Disbursements'!$F:$F,BJ62,'All 390D Disbursements'!$G:$G)</f>
        <v>0</v>
      </c>
      <c r="BL62" s="156">
        <f t="shared" si="29"/>
        <v>13848</v>
      </c>
      <c r="BM62" s="156">
        <f t="shared" si="57"/>
        <v>0</v>
      </c>
      <c r="BN62" s="157">
        <f t="shared" si="30"/>
        <v>0</v>
      </c>
    </row>
    <row r="63" spans="1:67" s="153" customFormat="1" x14ac:dyDescent="0.3">
      <c r="A63" s="162" t="s">
        <v>3335</v>
      </c>
      <c r="B63" s="163" t="s">
        <v>3333</v>
      </c>
      <c r="C63" s="158" t="s">
        <v>3334</v>
      </c>
      <c r="D63" s="160">
        <f>VLOOKUP(B63,'19-20 Allocation'!A:C,3,FALSE)</f>
        <v>39269</v>
      </c>
      <c r="E63" s="160">
        <v>0</v>
      </c>
      <c r="F63" s="160">
        <f t="shared" si="27"/>
        <v>39269</v>
      </c>
      <c r="G63" s="160">
        <f>-SUMIF('All 390D Disbursements'!A:A,Recon!A:A,'All 390D Disbursements'!G:G)</f>
        <v>-39269</v>
      </c>
      <c r="H63" s="160" t="str">
        <f t="shared" si="28"/>
        <v>6423343709</v>
      </c>
      <c r="I63" s="160">
        <f>SUMIF('All 390D Disbursements'!$F:$F,H63,'All 390D Disbursements'!$G:$G)</f>
        <v>0</v>
      </c>
      <c r="J63" s="160" t="str">
        <f t="shared" si="28"/>
        <v>6423343739</v>
      </c>
      <c r="K63" s="160">
        <f>SUMIF('All 390D Disbursements'!$F:$F,J63,'All 390D Disbursements'!$G:$G)</f>
        <v>0</v>
      </c>
      <c r="L63" s="160" t="str">
        <f t="shared" si="31"/>
        <v>6423343770</v>
      </c>
      <c r="M63" s="160">
        <f>SUMIF('All 390D Disbursements'!$F:$F,L63,'All 390D Disbursements'!$G:$G)</f>
        <v>0</v>
      </c>
      <c r="N63" s="160" t="str">
        <f t="shared" si="32"/>
        <v>6423343800</v>
      </c>
      <c r="O63" s="160">
        <f>SUMIF('All 390D Disbursements'!$F:$F,N63,'All 390D Disbursements'!$G:$G)</f>
        <v>0</v>
      </c>
      <c r="P63" s="160" t="str">
        <f t="shared" si="33"/>
        <v>6423343831</v>
      </c>
      <c r="Q63" s="160">
        <f>SUMIF('All 390D Disbursements'!$F:$F,P63,'All 390D Disbursements'!$G:$G)</f>
        <v>0</v>
      </c>
      <c r="R63" s="160" t="str">
        <f t="shared" si="34"/>
        <v>6423343862</v>
      </c>
      <c r="S63" s="160">
        <f>SUMIF('All 390D Disbursements'!$F:$F,R63,'All 390D Disbursements'!$G:$G)</f>
        <v>786</v>
      </c>
      <c r="T63" s="160" t="str">
        <f t="shared" si="35"/>
        <v>6423343891</v>
      </c>
      <c r="U63" s="160">
        <f>SUMIF('All 390D Disbursements'!$F:$F,T63,'All 390D Disbursements'!$G:$G)</f>
        <v>0</v>
      </c>
      <c r="V63" s="160" t="str">
        <f t="shared" si="36"/>
        <v>6423343922</v>
      </c>
      <c r="W63" s="160">
        <f>SUMIF('All 390D Disbursements'!$F:$F,V63,'All 390D Disbursements'!$G:$G)</f>
        <v>4642.37</v>
      </c>
      <c r="X63" s="160" t="str">
        <f t="shared" si="37"/>
        <v>6423343952</v>
      </c>
      <c r="Y63" s="160">
        <f>SUMIF('All 390D Disbursements'!$F:$F,X63,'All 390D Disbursements'!$G:$G)</f>
        <v>0</v>
      </c>
      <c r="Z63" s="160" t="str">
        <f t="shared" si="38"/>
        <v>6423343983</v>
      </c>
      <c r="AA63" s="160">
        <f>SUMIF('All 390D Disbursements'!$F:$F,Z63,'All 390D Disbursements'!$G:$G)</f>
        <v>18100.53</v>
      </c>
      <c r="AB63" s="160" t="str">
        <f t="shared" si="39"/>
        <v>6423344013</v>
      </c>
      <c r="AC63" s="160">
        <f>SUMIF('All 390D Disbursements'!$F:$F,AB63,'All 390D Disbursements'!$G:$G)</f>
        <v>0</v>
      </c>
      <c r="AD63" s="160" t="str">
        <f t="shared" si="40"/>
        <v>6423344044</v>
      </c>
      <c r="AE63" s="160">
        <f>SUMIF('All 390D Disbursements'!$F:$F,AD63,'All 390D Disbursements'!$G:$G)</f>
        <v>0</v>
      </c>
      <c r="AF63" s="160" t="str">
        <f t="shared" si="41"/>
        <v>6423344075</v>
      </c>
      <c r="AG63" s="160">
        <f>SUMIF('All 390D Disbursements'!$F:$F,AF63,'All 390D Disbursements'!$G:$G)</f>
        <v>0</v>
      </c>
      <c r="AH63" s="160" t="str">
        <f t="shared" si="42"/>
        <v>6423344105</v>
      </c>
      <c r="AI63" s="160">
        <f>SUMIF('All 390D Disbursements'!$F:$F,AH63,'All 390D Disbursements'!$G:$G)</f>
        <v>7547.39</v>
      </c>
      <c r="AJ63" s="160" t="str">
        <f t="shared" si="43"/>
        <v>6423344136</v>
      </c>
      <c r="AK63" s="160">
        <f>SUMIF('All 390D Disbursements'!$F:$F,AJ63,'All 390D Disbursements'!$G:$G)</f>
        <v>0</v>
      </c>
      <c r="AL63" s="160" t="str">
        <f t="shared" si="44"/>
        <v>6423344166</v>
      </c>
      <c r="AM63" s="160">
        <f>SUMIF('All 390D Disbursements'!$F:$F,AL63,'All 390D Disbursements'!$G:$G)</f>
        <v>0</v>
      </c>
      <c r="AN63" s="160" t="str">
        <f t="shared" si="45"/>
        <v>6423344197</v>
      </c>
      <c r="AO63" s="160">
        <f>SUMIF('All 390D Disbursements'!$F:$F,AN63,'All 390D Disbursements'!$G:$G)</f>
        <v>0</v>
      </c>
      <c r="AP63" s="160" t="str">
        <f t="shared" si="46"/>
        <v>6423344228</v>
      </c>
      <c r="AQ63" s="160">
        <f>SUMIF('All 390D Disbursements'!$F:$F,AP63,'All 390D Disbursements'!$G:$G)</f>
        <v>3847.17</v>
      </c>
      <c r="AR63" s="160" t="str">
        <f t="shared" si="47"/>
        <v>6423344256</v>
      </c>
      <c r="AS63" s="160">
        <f>SUMIF('All 390D Disbursements'!$F:$F,AR63,'All 390D Disbursements'!$G:$G)</f>
        <v>0</v>
      </c>
      <c r="AT63" s="160" t="str">
        <f t="shared" si="48"/>
        <v>6423344287</v>
      </c>
      <c r="AU63" s="160">
        <f>SUMIF('All 390D Disbursements'!$F:$F,AT63,'All 390D Disbursements'!$G:$G)</f>
        <v>0</v>
      </c>
      <c r="AV63" s="160" t="str">
        <f t="shared" si="49"/>
        <v>6423344317</v>
      </c>
      <c r="AW63" s="160">
        <f>SUMIF('All 390D Disbursements'!$F:$F,AV63,'All 390D Disbursements'!$G:$G)</f>
        <v>0</v>
      </c>
      <c r="AX63" s="160" t="str">
        <f t="shared" si="50"/>
        <v>6423344348</v>
      </c>
      <c r="AY63" s="160">
        <f>SUMIF('All 390D Disbursements'!$F:$F,AX63,'All 390D Disbursements'!$G:$G)</f>
        <v>4345.54</v>
      </c>
      <c r="AZ63" s="160" t="str">
        <f t="shared" si="51"/>
        <v>6423344378</v>
      </c>
      <c r="BA63" s="160">
        <f>SUMIF('All 390D Disbursements'!$F:$F,AZ63,'All 390D Disbursements'!$G:$G)</f>
        <v>0</v>
      </c>
      <c r="BB63" s="160" t="str">
        <f t="shared" si="52"/>
        <v>6423344409</v>
      </c>
      <c r="BC63" s="160">
        <f>SUMIF('All 390D Disbursements'!$F:$F,BB63,'All 390D Disbursements'!$G:$G)</f>
        <v>0</v>
      </c>
      <c r="BD63" s="160" t="str">
        <f t="shared" si="53"/>
        <v>6423344440</v>
      </c>
      <c r="BE63" s="160">
        <f>SUMIF('All 390D Disbursements'!$F:$F,BD63,'All 390D Disbursements'!$G:$G)</f>
        <v>0</v>
      </c>
      <c r="BF63" s="160" t="str">
        <f t="shared" si="54"/>
        <v>6423344470</v>
      </c>
      <c r="BG63" s="160">
        <f>SUMIF('All 390D Disbursements'!$F:$F,BF63,'All 390D Disbursements'!$G:$G)</f>
        <v>0</v>
      </c>
      <c r="BH63" s="160" t="str">
        <f t="shared" si="55"/>
        <v>6423344501</v>
      </c>
      <c r="BI63" s="160">
        <f>SUMIF('All 390D Disbursements'!$F:$F,BH63,'All 390D Disbursements'!$G:$G)</f>
        <v>0</v>
      </c>
      <c r="BJ63" s="160" t="str">
        <f t="shared" si="56"/>
        <v>6423344531</v>
      </c>
      <c r="BK63" s="160">
        <f>SUMIF('All 390D Disbursements'!$F:$F,BJ63,'All 390D Disbursements'!$G:$G)</f>
        <v>0</v>
      </c>
      <c r="BL63" s="160">
        <f t="shared" si="29"/>
        <v>39269</v>
      </c>
      <c r="BM63" s="160">
        <f t="shared" si="57"/>
        <v>0</v>
      </c>
      <c r="BN63" s="160">
        <f t="shared" si="30"/>
        <v>0</v>
      </c>
      <c r="BO63" s="149"/>
    </row>
    <row r="64" spans="1:67" x14ac:dyDescent="0.3">
      <c r="A64" s="154" t="s">
        <v>60</v>
      </c>
      <c r="B64" s="155" t="s">
        <v>60</v>
      </c>
      <c r="C64" s="154" t="s">
        <v>2</v>
      </c>
      <c r="D64" s="156">
        <f>VLOOKUP(B64,'19-20 Allocation'!A:C,3,FALSE)</f>
        <v>9059</v>
      </c>
      <c r="E64" s="156">
        <v>0</v>
      </c>
      <c r="F64" s="156">
        <f t="shared" si="27"/>
        <v>9059</v>
      </c>
      <c r="G64" s="156">
        <f>-SUMIF('All 390D Disbursements'!A:A,Recon!A:A,'All 390D Disbursements'!G:G)</f>
        <v>-9059</v>
      </c>
      <c r="H64" s="156" t="str">
        <f t="shared" si="28"/>
        <v>8001043709</v>
      </c>
      <c r="I64" s="156">
        <f>SUMIF('All 390D Disbursements'!$F:$F,H64,'All 390D Disbursements'!$G:$G)</f>
        <v>0</v>
      </c>
      <c r="J64" s="156" t="str">
        <f t="shared" si="28"/>
        <v>8001043739</v>
      </c>
      <c r="K64" s="156">
        <f>SUMIF('All 390D Disbursements'!$F:$F,J64,'All 390D Disbursements'!$G:$G)</f>
        <v>0</v>
      </c>
      <c r="L64" s="156" t="str">
        <f t="shared" si="31"/>
        <v>8001043770</v>
      </c>
      <c r="M64" s="156">
        <f>SUMIF('All 390D Disbursements'!$F:$F,L64,'All 390D Disbursements'!$G:$G)</f>
        <v>0</v>
      </c>
      <c r="N64" s="156" t="str">
        <f t="shared" si="32"/>
        <v>8001043800</v>
      </c>
      <c r="O64" s="156">
        <f>SUMIF('All 390D Disbursements'!$F:$F,N64,'All 390D Disbursements'!$G:$G)</f>
        <v>1856</v>
      </c>
      <c r="P64" s="156" t="str">
        <f t="shared" si="33"/>
        <v>8001043831</v>
      </c>
      <c r="Q64" s="156">
        <f>SUMIF('All 390D Disbursements'!$F:$F,P64,'All 390D Disbursements'!$G:$G)</f>
        <v>541</v>
      </c>
      <c r="R64" s="156" t="str">
        <f t="shared" si="34"/>
        <v>8001043862</v>
      </c>
      <c r="S64" s="156">
        <f>SUMIF('All 390D Disbursements'!$F:$F,R64,'All 390D Disbursements'!$G:$G)</f>
        <v>0</v>
      </c>
      <c r="T64" s="156" t="str">
        <f t="shared" si="35"/>
        <v>8001043891</v>
      </c>
      <c r="U64" s="156">
        <f>SUMIF('All 390D Disbursements'!$F:$F,T64,'All 390D Disbursements'!$G:$G)</f>
        <v>0</v>
      </c>
      <c r="V64" s="156" t="str">
        <f t="shared" si="36"/>
        <v>8001043922</v>
      </c>
      <c r="W64" s="156">
        <f>SUMIF('All 390D Disbursements'!$F:$F,V64,'All 390D Disbursements'!$G:$G)</f>
        <v>0</v>
      </c>
      <c r="X64" s="156" t="str">
        <f t="shared" si="37"/>
        <v>8001043952</v>
      </c>
      <c r="Y64" s="156">
        <f>SUMIF('All 390D Disbursements'!$F:$F,X64,'All 390D Disbursements'!$G:$G)</f>
        <v>0</v>
      </c>
      <c r="Z64" s="156" t="str">
        <f t="shared" si="38"/>
        <v>8001043983</v>
      </c>
      <c r="AA64" s="156">
        <f>SUMIF('All 390D Disbursements'!$F:$F,Z64,'All 390D Disbursements'!$G:$G)</f>
        <v>0</v>
      </c>
      <c r="AB64" s="156" t="str">
        <f t="shared" si="39"/>
        <v>8001044013</v>
      </c>
      <c r="AC64" s="156">
        <f>SUMIF('All 390D Disbursements'!$F:$F,AB64,'All 390D Disbursements'!$G:$G)</f>
        <v>5412</v>
      </c>
      <c r="AD64" s="156" t="str">
        <f t="shared" si="40"/>
        <v>8001044044</v>
      </c>
      <c r="AE64" s="156">
        <f>SUMIF('All 390D Disbursements'!$F:$F,AD64,'All 390D Disbursements'!$G:$G)</f>
        <v>0</v>
      </c>
      <c r="AF64" s="156" t="str">
        <f t="shared" si="41"/>
        <v>8001044075</v>
      </c>
      <c r="AG64" s="156">
        <f>SUMIF('All 390D Disbursements'!$F:$F,AF64,'All 390D Disbursements'!$G:$G)</f>
        <v>0</v>
      </c>
      <c r="AH64" s="156" t="str">
        <f t="shared" si="42"/>
        <v>8001044105</v>
      </c>
      <c r="AI64" s="156">
        <f>SUMIF('All 390D Disbursements'!$F:$F,AH64,'All 390D Disbursements'!$G:$G)</f>
        <v>0</v>
      </c>
      <c r="AJ64" s="156" t="str">
        <f t="shared" si="43"/>
        <v>8001044136</v>
      </c>
      <c r="AK64" s="156">
        <f>SUMIF('All 390D Disbursements'!$F:$F,AJ64,'All 390D Disbursements'!$G:$G)</f>
        <v>0</v>
      </c>
      <c r="AL64" s="156" t="str">
        <f t="shared" si="44"/>
        <v>8001044166</v>
      </c>
      <c r="AM64" s="156">
        <f>SUMIF('All 390D Disbursements'!$F:$F,AL64,'All 390D Disbursements'!$G:$G)</f>
        <v>0</v>
      </c>
      <c r="AN64" s="156" t="str">
        <f t="shared" si="45"/>
        <v>8001044197</v>
      </c>
      <c r="AO64" s="156">
        <f>SUMIF('All 390D Disbursements'!$F:$F,AN64,'All 390D Disbursements'!$G:$G)</f>
        <v>0</v>
      </c>
      <c r="AP64" s="156" t="str">
        <f t="shared" si="46"/>
        <v>8001044228</v>
      </c>
      <c r="AQ64" s="156">
        <f>SUMIF('All 390D Disbursements'!$F:$F,AP64,'All 390D Disbursements'!$G:$G)</f>
        <v>0</v>
      </c>
      <c r="AR64" s="156" t="str">
        <f t="shared" si="47"/>
        <v>8001044256</v>
      </c>
      <c r="AS64" s="156">
        <f>SUMIF('All 390D Disbursements'!$F:$F,AR64,'All 390D Disbursements'!$G:$G)</f>
        <v>1250</v>
      </c>
      <c r="AT64" s="156" t="str">
        <f t="shared" si="48"/>
        <v>8001044287</v>
      </c>
      <c r="AU64" s="156">
        <f>SUMIF('All 390D Disbursements'!$F:$F,AT64,'All 390D Disbursements'!$G:$G)</f>
        <v>0</v>
      </c>
      <c r="AV64" s="156" t="str">
        <f t="shared" si="49"/>
        <v>8001044317</v>
      </c>
      <c r="AW64" s="156">
        <f>SUMIF('All 390D Disbursements'!$F:$F,AV64,'All 390D Disbursements'!$G:$G)</f>
        <v>0</v>
      </c>
      <c r="AX64" s="156" t="str">
        <f t="shared" si="50"/>
        <v>8001044348</v>
      </c>
      <c r="AY64" s="156">
        <f>SUMIF('All 390D Disbursements'!$F:$F,AX64,'All 390D Disbursements'!$G:$G)</f>
        <v>0</v>
      </c>
      <c r="AZ64" s="156" t="str">
        <f t="shared" si="51"/>
        <v>8001044378</v>
      </c>
      <c r="BA64" s="156">
        <f>SUMIF('All 390D Disbursements'!$F:$F,AZ64,'All 390D Disbursements'!$G:$G)</f>
        <v>0</v>
      </c>
      <c r="BB64" s="156" t="str">
        <f t="shared" si="52"/>
        <v>8001044409</v>
      </c>
      <c r="BC64" s="156">
        <f>SUMIF('All 390D Disbursements'!$F:$F,BB64,'All 390D Disbursements'!$G:$G)</f>
        <v>0</v>
      </c>
      <c r="BD64" s="156" t="str">
        <f t="shared" si="53"/>
        <v>8001044440</v>
      </c>
      <c r="BE64" s="156">
        <f>SUMIF('All 390D Disbursements'!$F:$F,BD64,'All 390D Disbursements'!$G:$G)</f>
        <v>0</v>
      </c>
      <c r="BF64" s="156" t="str">
        <f t="shared" si="54"/>
        <v>8001044470</v>
      </c>
      <c r="BG64" s="156">
        <f>SUMIF('All 390D Disbursements'!$F:$F,BF64,'All 390D Disbursements'!$G:$G)</f>
        <v>0</v>
      </c>
      <c r="BH64" s="156" t="str">
        <f t="shared" si="55"/>
        <v>8001044501</v>
      </c>
      <c r="BI64" s="156">
        <f>SUMIF('All 390D Disbursements'!$F:$F,BH64,'All 390D Disbursements'!$G:$G)</f>
        <v>0</v>
      </c>
      <c r="BJ64" s="156" t="str">
        <f t="shared" si="56"/>
        <v>8001044531</v>
      </c>
      <c r="BK64" s="156">
        <f>SUMIF('All 390D Disbursements'!$F:$F,BJ64,'All 390D Disbursements'!$G:$G)</f>
        <v>0</v>
      </c>
      <c r="BL64" s="156">
        <f>BK64+BI64+BG64+BE64+BC64+BA64+AY64+AW64+AU64+AS64+AQ64+AO64+AM64+AK64+AI64+AG64+AE64+AC64+AA64+Y64+W64+U64+S64+Q64+O64+M64+K64+I64</f>
        <v>9059</v>
      </c>
      <c r="BM64" s="156">
        <f>D64-BL64</f>
        <v>0</v>
      </c>
      <c r="BN64" s="157">
        <f t="shared" si="30"/>
        <v>0</v>
      </c>
    </row>
    <row r="65" spans="1:67" s="153" customFormat="1" x14ac:dyDescent="0.3">
      <c r="A65" s="158" t="s">
        <v>62</v>
      </c>
      <c r="B65" s="159" t="s">
        <v>62</v>
      </c>
      <c r="C65" s="158" t="s">
        <v>179</v>
      </c>
      <c r="D65" s="160">
        <f>VLOOKUP(B65,'19-20 Allocation'!A:C,3,FALSE)</f>
        <v>10726</v>
      </c>
      <c r="E65" s="160">
        <v>0</v>
      </c>
      <c r="F65" s="160">
        <f t="shared" si="27"/>
        <v>10726</v>
      </c>
      <c r="G65" s="160">
        <f>-SUMIF('All 390D Disbursements'!A:A,Recon!A:A,'All 390D Disbursements'!G:G)</f>
        <v>-10726</v>
      </c>
      <c r="H65" s="160" t="str">
        <f t="shared" si="28"/>
        <v>6605043709</v>
      </c>
      <c r="I65" s="160">
        <f>SUMIF('All 390D Disbursements'!$F:$F,H65,'All 390D Disbursements'!$G:$G)</f>
        <v>0</v>
      </c>
      <c r="J65" s="160" t="str">
        <f t="shared" si="28"/>
        <v>6605043739</v>
      </c>
      <c r="K65" s="160">
        <f>SUMIF('All 390D Disbursements'!$F:$F,J65,'All 390D Disbursements'!$G:$G)</f>
        <v>0</v>
      </c>
      <c r="L65" s="160" t="str">
        <f t="shared" si="31"/>
        <v>6605043770</v>
      </c>
      <c r="M65" s="160">
        <f>SUMIF('All 390D Disbursements'!$F:$F,L65,'All 390D Disbursements'!$G:$G)</f>
        <v>0</v>
      </c>
      <c r="N65" s="160" t="str">
        <f t="shared" si="32"/>
        <v>6605043800</v>
      </c>
      <c r="O65" s="160">
        <f>SUMIF('All 390D Disbursements'!$F:$F,N65,'All 390D Disbursements'!$G:$G)</f>
        <v>0</v>
      </c>
      <c r="P65" s="160" t="str">
        <f t="shared" si="33"/>
        <v>6605043831</v>
      </c>
      <c r="Q65" s="160">
        <f>SUMIF('All 390D Disbursements'!$F:$F,P65,'All 390D Disbursements'!$G:$G)</f>
        <v>0</v>
      </c>
      <c r="R65" s="160" t="str">
        <f t="shared" si="34"/>
        <v>6605043862</v>
      </c>
      <c r="S65" s="160">
        <f>SUMIF('All 390D Disbursements'!$F:$F,R65,'All 390D Disbursements'!$G:$G)</f>
        <v>0</v>
      </c>
      <c r="T65" s="160" t="str">
        <f t="shared" si="35"/>
        <v>6605043891</v>
      </c>
      <c r="U65" s="160">
        <f>SUMIF('All 390D Disbursements'!$F:$F,T65,'All 390D Disbursements'!$G:$G)</f>
        <v>0</v>
      </c>
      <c r="V65" s="160" t="str">
        <f t="shared" si="36"/>
        <v>6605043922</v>
      </c>
      <c r="W65" s="160">
        <f>SUMIF('All 390D Disbursements'!$F:$F,V65,'All 390D Disbursements'!$G:$G)</f>
        <v>0</v>
      </c>
      <c r="X65" s="160" t="str">
        <f t="shared" si="37"/>
        <v>6605043952</v>
      </c>
      <c r="Y65" s="160">
        <f>SUMIF('All 390D Disbursements'!$F:$F,X65,'All 390D Disbursements'!$G:$G)</f>
        <v>0</v>
      </c>
      <c r="Z65" s="160" t="str">
        <f t="shared" si="38"/>
        <v>6605043983</v>
      </c>
      <c r="AA65" s="160">
        <f>SUMIF('All 390D Disbursements'!$F:$F,Z65,'All 390D Disbursements'!$G:$G)</f>
        <v>0</v>
      </c>
      <c r="AB65" s="160" t="str">
        <f t="shared" si="39"/>
        <v>6605044013</v>
      </c>
      <c r="AC65" s="160">
        <f>SUMIF('All 390D Disbursements'!$F:$F,AB65,'All 390D Disbursements'!$G:$G)</f>
        <v>0</v>
      </c>
      <c r="AD65" s="160" t="str">
        <f t="shared" si="40"/>
        <v>6605044044</v>
      </c>
      <c r="AE65" s="160">
        <f>SUMIF('All 390D Disbursements'!$F:$F,AD65,'All 390D Disbursements'!$G:$G)</f>
        <v>0</v>
      </c>
      <c r="AF65" s="160" t="str">
        <f t="shared" si="41"/>
        <v>6605044075</v>
      </c>
      <c r="AG65" s="160">
        <f>SUMIF('All 390D Disbursements'!$F:$F,AF65,'All 390D Disbursements'!$G:$G)</f>
        <v>0</v>
      </c>
      <c r="AH65" s="160" t="str">
        <f t="shared" si="42"/>
        <v>6605044105</v>
      </c>
      <c r="AI65" s="160">
        <f>SUMIF('All 390D Disbursements'!$F:$F,AH65,'All 390D Disbursements'!$G:$G)</f>
        <v>0</v>
      </c>
      <c r="AJ65" s="160" t="str">
        <f t="shared" si="43"/>
        <v>6605044136</v>
      </c>
      <c r="AK65" s="160">
        <f>SUMIF('All 390D Disbursements'!$F:$F,AJ65,'All 390D Disbursements'!$G:$G)</f>
        <v>0</v>
      </c>
      <c r="AL65" s="160" t="str">
        <f t="shared" si="44"/>
        <v>6605044166</v>
      </c>
      <c r="AM65" s="160">
        <f>SUMIF('All 390D Disbursements'!$F:$F,AL65,'All 390D Disbursements'!$G:$G)</f>
        <v>0</v>
      </c>
      <c r="AN65" s="160" t="str">
        <f t="shared" si="45"/>
        <v>6605044197</v>
      </c>
      <c r="AO65" s="160">
        <f>SUMIF('All 390D Disbursements'!$F:$F,AN65,'All 390D Disbursements'!$G:$G)</f>
        <v>0</v>
      </c>
      <c r="AP65" s="160" t="str">
        <f t="shared" si="46"/>
        <v>6605044228</v>
      </c>
      <c r="AQ65" s="160">
        <f>SUMIF('All 390D Disbursements'!$F:$F,AP65,'All 390D Disbursements'!$G:$G)</f>
        <v>0</v>
      </c>
      <c r="AR65" s="160" t="str">
        <f t="shared" si="47"/>
        <v>6605044256</v>
      </c>
      <c r="AS65" s="160">
        <f>SUMIF('All 390D Disbursements'!$F:$F,AR65,'All 390D Disbursements'!$G:$G)</f>
        <v>0</v>
      </c>
      <c r="AT65" s="160" t="str">
        <f t="shared" si="48"/>
        <v>6605044287</v>
      </c>
      <c r="AU65" s="160">
        <f>SUMIF('All 390D Disbursements'!$F:$F,AT65,'All 390D Disbursements'!$G:$G)</f>
        <v>0</v>
      </c>
      <c r="AV65" s="160" t="str">
        <f t="shared" si="49"/>
        <v>6605044317</v>
      </c>
      <c r="AW65" s="160">
        <f>SUMIF('All 390D Disbursements'!$F:$F,AV65,'All 390D Disbursements'!$G:$G)</f>
        <v>0</v>
      </c>
      <c r="AX65" s="160" t="str">
        <f t="shared" si="50"/>
        <v>6605044348</v>
      </c>
      <c r="AY65" s="160">
        <f>SUMIF('All 390D Disbursements'!$F:$F,AX65,'All 390D Disbursements'!$G:$G)</f>
        <v>0</v>
      </c>
      <c r="AZ65" s="160" t="str">
        <f t="shared" si="51"/>
        <v>6605044378</v>
      </c>
      <c r="BA65" s="160">
        <f>SUMIF('All 390D Disbursements'!$F:$F,AZ65,'All 390D Disbursements'!$G:$G)</f>
        <v>0</v>
      </c>
      <c r="BB65" s="160" t="str">
        <f t="shared" si="52"/>
        <v>6605044409</v>
      </c>
      <c r="BC65" s="160">
        <f>SUMIF('All 390D Disbursements'!$F:$F,BB65,'All 390D Disbursements'!$G:$G)</f>
        <v>10726</v>
      </c>
      <c r="BD65" s="160" t="str">
        <f t="shared" si="53"/>
        <v>6605044440</v>
      </c>
      <c r="BE65" s="160">
        <f>SUMIF('All 390D Disbursements'!$F:$F,BD65,'All 390D Disbursements'!$G:$G)</f>
        <v>0</v>
      </c>
      <c r="BF65" s="160" t="str">
        <f t="shared" si="54"/>
        <v>6605044470</v>
      </c>
      <c r="BG65" s="160">
        <f>SUMIF('All 390D Disbursements'!$F:$F,BF65,'All 390D Disbursements'!$G:$G)</f>
        <v>0</v>
      </c>
      <c r="BH65" s="160" t="str">
        <f t="shared" si="55"/>
        <v>6605044501</v>
      </c>
      <c r="BI65" s="160">
        <f>SUMIF('All 390D Disbursements'!$F:$F,BH65,'All 390D Disbursements'!$G:$G)</f>
        <v>0</v>
      </c>
      <c r="BJ65" s="160" t="str">
        <f t="shared" si="56"/>
        <v>6605044531</v>
      </c>
      <c r="BK65" s="160">
        <f>SUMIF('All 390D Disbursements'!$F:$F,BJ65,'All 390D Disbursements'!$G:$G)</f>
        <v>0</v>
      </c>
      <c r="BL65" s="160">
        <f t="shared" si="29"/>
        <v>10726</v>
      </c>
      <c r="BM65" s="160">
        <f t="shared" si="57"/>
        <v>0</v>
      </c>
      <c r="BN65" s="160">
        <f t="shared" si="30"/>
        <v>0</v>
      </c>
      <c r="BO65" s="149"/>
    </row>
    <row r="66" spans="1:67" x14ac:dyDescent="0.3">
      <c r="A66" s="154" t="s">
        <v>61</v>
      </c>
      <c r="B66" s="155" t="s">
        <v>61</v>
      </c>
      <c r="C66" s="154" t="s">
        <v>180</v>
      </c>
      <c r="D66" s="156">
        <f>VLOOKUP(B66,'19-20 Allocation'!A:C,3,FALSE)</f>
        <v>0</v>
      </c>
      <c r="E66" s="156">
        <v>0</v>
      </c>
      <c r="F66" s="156">
        <f t="shared" si="27"/>
        <v>0</v>
      </c>
      <c r="G66" s="156">
        <f>-SUMIF('All 390D Disbursements'!A:A,Recon!A:A,'All 390D Disbursements'!G:G)</f>
        <v>0</v>
      </c>
      <c r="H66" s="156" t="str">
        <f t="shared" si="28"/>
        <v>6606043709</v>
      </c>
      <c r="I66" s="156">
        <f>SUMIF('All 390D Disbursements'!$F:$F,H66,'All 390D Disbursements'!$G:$G)</f>
        <v>0</v>
      </c>
      <c r="J66" s="156" t="str">
        <f t="shared" si="28"/>
        <v>6606043739</v>
      </c>
      <c r="K66" s="156">
        <f>SUMIF('All 390D Disbursements'!$F:$F,J66,'All 390D Disbursements'!$G:$G)</f>
        <v>0</v>
      </c>
      <c r="L66" s="156" t="str">
        <f t="shared" ref="L66:L68" si="58">$B66&amp;M$1</f>
        <v>6606043770</v>
      </c>
      <c r="M66" s="156">
        <f>SUMIF('All 390D Disbursements'!$F:$F,L66,'All 390D Disbursements'!$G:$G)</f>
        <v>0</v>
      </c>
      <c r="N66" s="156" t="str">
        <f t="shared" ref="N66:N68" si="59">$B66&amp;O$1</f>
        <v>6606043800</v>
      </c>
      <c r="O66" s="156">
        <f>SUMIF('All 390D Disbursements'!$F:$F,N66,'All 390D Disbursements'!$G:$G)</f>
        <v>0</v>
      </c>
      <c r="P66" s="156" t="str">
        <f t="shared" ref="P66:P68" si="60">$B66&amp;Q$1</f>
        <v>6606043831</v>
      </c>
      <c r="Q66" s="156">
        <f>SUMIF('All 390D Disbursements'!$F:$F,P66,'All 390D Disbursements'!$G:$G)</f>
        <v>0</v>
      </c>
      <c r="R66" s="156" t="str">
        <f t="shared" ref="R66:R68" si="61">$B66&amp;S$1</f>
        <v>6606043862</v>
      </c>
      <c r="S66" s="156">
        <f>SUMIF('All 390D Disbursements'!$F:$F,R66,'All 390D Disbursements'!$G:$G)</f>
        <v>0</v>
      </c>
      <c r="T66" s="156" t="str">
        <f t="shared" ref="T66:T68" si="62">$B66&amp;U$1</f>
        <v>6606043891</v>
      </c>
      <c r="U66" s="156">
        <f>SUMIF('All 390D Disbursements'!$F:$F,T66,'All 390D Disbursements'!$G:$G)</f>
        <v>0</v>
      </c>
      <c r="V66" s="156" t="str">
        <f t="shared" ref="V66:V68" si="63">$B66&amp;W$1</f>
        <v>6606043922</v>
      </c>
      <c r="W66" s="156">
        <f>SUMIF('All 390D Disbursements'!$F:$F,V66,'All 390D Disbursements'!$G:$G)</f>
        <v>0</v>
      </c>
      <c r="X66" s="156" t="str">
        <f t="shared" ref="X66:X68" si="64">$B66&amp;Y$1</f>
        <v>6606043952</v>
      </c>
      <c r="Y66" s="156">
        <f>SUMIF('All 390D Disbursements'!$F:$F,X66,'All 390D Disbursements'!$G:$G)</f>
        <v>0</v>
      </c>
      <c r="Z66" s="156" t="str">
        <f t="shared" ref="Z66:Z68" si="65">$B66&amp;AA$1</f>
        <v>6606043983</v>
      </c>
      <c r="AA66" s="156">
        <f>SUMIF('All 390D Disbursements'!$F:$F,Z66,'All 390D Disbursements'!$G:$G)</f>
        <v>0</v>
      </c>
      <c r="AB66" s="156" t="str">
        <f t="shared" ref="AB66:AB68" si="66">$B66&amp;AC$1</f>
        <v>6606044013</v>
      </c>
      <c r="AC66" s="156">
        <f>SUMIF('All 390D Disbursements'!$F:$F,AB66,'All 390D Disbursements'!$G:$G)</f>
        <v>0</v>
      </c>
      <c r="AD66" s="156" t="str">
        <f t="shared" ref="AD66:AD68" si="67">$B66&amp;AE$1</f>
        <v>6606044044</v>
      </c>
      <c r="AE66" s="156">
        <f>SUMIF('All 390D Disbursements'!$F:$F,AD66,'All 390D Disbursements'!$G:$G)</f>
        <v>0</v>
      </c>
      <c r="AF66" s="156" t="str">
        <f t="shared" ref="AF66:AF68" si="68">$B66&amp;AG$1</f>
        <v>6606044075</v>
      </c>
      <c r="AG66" s="156">
        <f>SUMIF('All 390D Disbursements'!$F:$F,AF66,'All 390D Disbursements'!$G:$G)</f>
        <v>0</v>
      </c>
      <c r="AH66" s="156" t="str">
        <f t="shared" ref="AH66:AH68" si="69">$B66&amp;AI$1</f>
        <v>6606044105</v>
      </c>
      <c r="AI66" s="156">
        <f>SUMIF('All 390D Disbursements'!$F:$F,AH66,'All 390D Disbursements'!$G:$G)</f>
        <v>0</v>
      </c>
      <c r="AJ66" s="156" t="str">
        <f t="shared" ref="AJ66:AJ68" si="70">$B66&amp;AK$1</f>
        <v>6606044136</v>
      </c>
      <c r="AK66" s="156">
        <f>SUMIF('All 390D Disbursements'!$F:$F,AJ66,'All 390D Disbursements'!$G:$G)</f>
        <v>0</v>
      </c>
      <c r="AL66" s="156" t="str">
        <f t="shared" ref="AL66:AL68" si="71">$B66&amp;AM$1</f>
        <v>6606044166</v>
      </c>
      <c r="AM66" s="156">
        <f>SUMIF('All 390D Disbursements'!$F:$F,AL66,'All 390D Disbursements'!$G:$G)</f>
        <v>0</v>
      </c>
      <c r="AN66" s="156" t="str">
        <f t="shared" ref="AN66:AN68" si="72">$B66&amp;AO$1</f>
        <v>6606044197</v>
      </c>
      <c r="AO66" s="156">
        <f>SUMIF('All 390D Disbursements'!$F:$F,AN66,'All 390D Disbursements'!$G:$G)</f>
        <v>0</v>
      </c>
      <c r="AP66" s="156" t="str">
        <f t="shared" ref="AP66:AP68" si="73">$B66&amp;AQ$1</f>
        <v>6606044228</v>
      </c>
      <c r="AQ66" s="156">
        <f>SUMIF('All 390D Disbursements'!$F:$F,AP66,'All 390D Disbursements'!$G:$G)</f>
        <v>0</v>
      </c>
      <c r="AR66" s="156" t="str">
        <f t="shared" ref="AR66:AR68" si="74">$B66&amp;AS$1</f>
        <v>6606044256</v>
      </c>
      <c r="AS66" s="156">
        <f>SUMIF('All 390D Disbursements'!$F:$F,AR66,'All 390D Disbursements'!$G:$G)</f>
        <v>0</v>
      </c>
      <c r="AT66" s="156" t="str">
        <f t="shared" ref="AT66:AT68" si="75">$B66&amp;AU$1</f>
        <v>6606044287</v>
      </c>
      <c r="AU66" s="156">
        <f>SUMIF('All 390D Disbursements'!$F:$F,AT66,'All 390D Disbursements'!$G:$G)</f>
        <v>0</v>
      </c>
      <c r="AV66" s="156" t="str">
        <f t="shared" ref="AV66:AV68" si="76">$B66&amp;AW$1</f>
        <v>6606044317</v>
      </c>
      <c r="AW66" s="156">
        <f>SUMIF('All 390D Disbursements'!$F:$F,AV66,'All 390D Disbursements'!$G:$G)</f>
        <v>0</v>
      </c>
      <c r="AX66" s="156" t="str">
        <f t="shared" ref="AX66:AX68" si="77">$B66&amp;AY$1</f>
        <v>6606044348</v>
      </c>
      <c r="AY66" s="156">
        <f>SUMIF('All 390D Disbursements'!$F:$F,AX66,'All 390D Disbursements'!$G:$G)</f>
        <v>0</v>
      </c>
      <c r="AZ66" s="156" t="str">
        <f t="shared" ref="AZ66:AZ68" si="78">$B66&amp;BA$1</f>
        <v>6606044378</v>
      </c>
      <c r="BA66" s="156">
        <f>SUMIF('All 390D Disbursements'!$F:$F,AZ66,'All 390D Disbursements'!$G:$G)</f>
        <v>0</v>
      </c>
      <c r="BB66" s="156" t="str">
        <f t="shared" ref="BB66:BB68" si="79">$B66&amp;BC$1</f>
        <v>6606044409</v>
      </c>
      <c r="BC66" s="156">
        <f>SUMIF('All 390D Disbursements'!$F:$F,BB66,'All 390D Disbursements'!$G:$G)</f>
        <v>0</v>
      </c>
      <c r="BD66" s="156" t="str">
        <f t="shared" ref="BD66:BD68" si="80">$B66&amp;BE$1</f>
        <v>6606044440</v>
      </c>
      <c r="BE66" s="156">
        <f>SUMIF('All 390D Disbursements'!$F:$F,BD66,'All 390D Disbursements'!$G:$G)</f>
        <v>0</v>
      </c>
      <c r="BF66" s="156" t="str">
        <f t="shared" ref="BF66:BF68" si="81">$B66&amp;BG$1</f>
        <v>6606044470</v>
      </c>
      <c r="BG66" s="156">
        <f>SUMIF('All 390D Disbursements'!$F:$F,BF66,'All 390D Disbursements'!$G:$G)</f>
        <v>0</v>
      </c>
      <c r="BH66" s="156" t="str">
        <f t="shared" ref="BH66:BH68" si="82">$B66&amp;BI$1</f>
        <v>6606044501</v>
      </c>
      <c r="BI66" s="156">
        <f>SUMIF('All 390D Disbursements'!$F:$F,BH66,'All 390D Disbursements'!$G:$G)</f>
        <v>0</v>
      </c>
      <c r="BJ66" s="156" t="str">
        <f t="shared" ref="BJ66:BJ68" si="83">$B66&amp;BK$1</f>
        <v>6606044531</v>
      </c>
      <c r="BK66" s="156">
        <f>SUMIF('All 390D Disbursements'!$F:$F,BJ66,'All 390D Disbursements'!$G:$G)</f>
        <v>0</v>
      </c>
      <c r="BL66" s="156">
        <f t="shared" si="29"/>
        <v>0</v>
      </c>
      <c r="BM66" s="156">
        <f>D66-BL66</f>
        <v>0</v>
      </c>
      <c r="BN66" s="157">
        <f t="shared" si="30"/>
        <v>0</v>
      </c>
    </row>
    <row r="67" spans="1:67" s="153" customFormat="1" x14ac:dyDescent="0.3">
      <c r="A67" s="158" t="s">
        <v>63</v>
      </c>
      <c r="B67" s="159" t="s">
        <v>63</v>
      </c>
      <c r="C67" s="158" t="s">
        <v>3</v>
      </c>
      <c r="D67" s="160">
        <f>VLOOKUP(B67,'19-20 Allocation'!A:C,3,FALSE)</f>
        <v>0</v>
      </c>
      <c r="E67" s="160">
        <v>0</v>
      </c>
      <c r="F67" s="160">
        <f>D67-E67</f>
        <v>0</v>
      </c>
      <c r="G67" s="160">
        <f>-SUMIF('All 390D Disbursements'!A:A,Recon!A:A,'All 390D Disbursements'!G:G)</f>
        <v>0</v>
      </c>
      <c r="H67" s="160" t="str">
        <f t="shared" ref="H67:J68" si="84">$B67&amp;I$1</f>
        <v>6607043709</v>
      </c>
      <c r="I67" s="160">
        <f>SUMIF('All 390D Disbursements'!$F:$F,H67,'All 390D Disbursements'!$G:$G)</f>
        <v>0</v>
      </c>
      <c r="J67" s="160" t="str">
        <f t="shared" si="84"/>
        <v>6607043739</v>
      </c>
      <c r="K67" s="160">
        <f>SUMIF('All 390D Disbursements'!$F:$F,J67,'All 390D Disbursements'!$G:$G)</f>
        <v>0</v>
      </c>
      <c r="L67" s="160" t="str">
        <f t="shared" si="58"/>
        <v>6607043770</v>
      </c>
      <c r="M67" s="160">
        <f>SUMIF('All 390D Disbursements'!$F:$F,L67,'All 390D Disbursements'!$G:$G)</f>
        <v>0</v>
      </c>
      <c r="N67" s="160" t="str">
        <f t="shared" si="59"/>
        <v>6607043800</v>
      </c>
      <c r="O67" s="160">
        <f>SUMIF('All 390D Disbursements'!$F:$F,N67,'All 390D Disbursements'!$G:$G)</f>
        <v>0</v>
      </c>
      <c r="P67" s="160" t="str">
        <f t="shared" si="60"/>
        <v>6607043831</v>
      </c>
      <c r="Q67" s="160">
        <f>SUMIF('All 390D Disbursements'!$F:$F,P67,'All 390D Disbursements'!$G:$G)</f>
        <v>0</v>
      </c>
      <c r="R67" s="160" t="str">
        <f t="shared" si="61"/>
        <v>6607043862</v>
      </c>
      <c r="S67" s="160">
        <f>SUMIF('All 390D Disbursements'!$F:$F,R67,'All 390D Disbursements'!$G:$G)</f>
        <v>0</v>
      </c>
      <c r="T67" s="160" t="str">
        <f t="shared" si="62"/>
        <v>6607043891</v>
      </c>
      <c r="U67" s="160">
        <f>SUMIF('All 390D Disbursements'!$F:$F,T67,'All 390D Disbursements'!$G:$G)</f>
        <v>0</v>
      </c>
      <c r="V67" s="160" t="str">
        <f t="shared" si="63"/>
        <v>6607043922</v>
      </c>
      <c r="W67" s="160">
        <f>SUMIF('All 390D Disbursements'!$F:$F,V67,'All 390D Disbursements'!$G:$G)</f>
        <v>0</v>
      </c>
      <c r="X67" s="160" t="str">
        <f t="shared" si="64"/>
        <v>6607043952</v>
      </c>
      <c r="Y67" s="160">
        <f>SUMIF('All 390D Disbursements'!$F:$F,X67,'All 390D Disbursements'!$G:$G)</f>
        <v>0</v>
      </c>
      <c r="Z67" s="160" t="str">
        <f t="shared" si="65"/>
        <v>6607043983</v>
      </c>
      <c r="AA67" s="160">
        <f>SUMIF('All 390D Disbursements'!$F:$F,Z67,'All 390D Disbursements'!$G:$G)</f>
        <v>0</v>
      </c>
      <c r="AB67" s="160" t="str">
        <f t="shared" si="66"/>
        <v>6607044013</v>
      </c>
      <c r="AC67" s="160">
        <f>SUMIF('All 390D Disbursements'!$F:$F,AB67,'All 390D Disbursements'!$G:$G)</f>
        <v>0</v>
      </c>
      <c r="AD67" s="160" t="str">
        <f t="shared" si="67"/>
        <v>6607044044</v>
      </c>
      <c r="AE67" s="160">
        <f>SUMIF('All 390D Disbursements'!$F:$F,AD67,'All 390D Disbursements'!$G:$G)</f>
        <v>0</v>
      </c>
      <c r="AF67" s="160" t="str">
        <f t="shared" si="68"/>
        <v>6607044075</v>
      </c>
      <c r="AG67" s="160">
        <f>SUMIF('All 390D Disbursements'!$F:$F,AF67,'All 390D Disbursements'!$G:$G)</f>
        <v>0</v>
      </c>
      <c r="AH67" s="160" t="str">
        <f t="shared" si="69"/>
        <v>6607044105</v>
      </c>
      <c r="AI67" s="160">
        <f>SUMIF('All 390D Disbursements'!$F:$F,AH67,'All 390D Disbursements'!$G:$G)</f>
        <v>0</v>
      </c>
      <c r="AJ67" s="160" t="str">
        <f t="shared" si="70"/>
        <v>6607044136</v>
      </c>
      <c r="AK67" s="160">
        <f>SUMIF('All 390D Disbursements'!$F:$F,AJ67,'All 390D Disbursements'!$G:$G)</f>
        <v>0</v>
      </c>
      <c r="AL67" s="160" t="str">
        <f t="shared" si="71"/>
        <v>6607044166</v>
      </c>
      <c r="AM67" s="160">
        <f>SUMIF('All 390D Disbursements'!$F:$F,AL67,'All 390D Disbursements'!$G:$G)</f>
        <v>0</v>
      </c>
      <c r="AN67" s="160" t="str">
        <f t="shared" si="72"/>
        <v>6607044197</v>
      </c>
      <c r="AO67" s="160">
        <f>SUMIF('All 390D Disbursements'!$F:$F,AN67,'All 390D Disbursements'!$G:$G)</f>
        <v>0</v>
      </c>
      <c r="AP67" s="160" t="str">
        <f t="shared" si="73"/>
        <v>6607044228</v>
      </c>
      <c r="AQ67" s="160">
        <f>SUMIF('All 390D Disbursements'!$F:$F,AP67,'All 390D Disbursements'!$G:$G)</f>
        <v>0</v>
      </c>
      <c r="AR67" s="160" t="str">
        <f t="shared" si="74"/>
        <v>6607044256</v>
      </c>
      <c r="AS67" s="160">
        <f>SUMIF('All 390D Disbursements'!$F:$F,AR67,'All 390D Disbursements'!$G:$G)</f>
        <v>0</v>
      </c>
      <c r="AT67" s="160" t="str">
        <f t="shared" si="75"/>
        <v>6607044287</v>
      </c>
      <c r="AU67" s="160">
        <f>SUMIF('All 390D Disbursements'!$F:$F,AT67,'All 390D Disbursements'!$G:$G)</f>
        <v>0</v>
      </c>
      <c r="AV67" s="160" t="str">
        <f t="shared" si="76"/>
        <v>6607044317</v>
      </c>
      <c r="AW67" s="160">
        <f>SUMIF('All 390D Disbursements'!$F:$F,AV67,'All 390D Disbursements'!$G:$G)</f>
        <v>0</v>
      </c>
      <c r="AX67" s="160" t="str">
        <f t="shared" si="77"/>
        <v>6607044348</v>
      </c>
      <c r="AY67" s="160">
        <f>SUMIF('All 390D Disbursements'!$F:$F,AX67,'All 390D Disbursements'!$G:$G)</f>
        <v>0</v>
      </c>
      <c r="AZ67" s="160" t="str">
        <f t="shared" si="78"/>
        <v>6607044378</v>
      </c>
      <c r="BA67" s="160">
        <f>SUMIF('All 390D Disbursements'!$F:$F,AZ67,'All 390D Disbursements'!$G:$G)</f>
        <v>0</v>
      </c>
      <c r="BB67" s="160" t="str">
        <f t="shared" si="79"/>
        <v>6607044409</v>
      </c>
      <c r="BC67" s="160">
        <f>SUMIF('All 390D Disbursements'!$F:$F,BB67,'All 390D Disbursements'!$G:$G)</f>
        <v>0</v>
      </c>
      <c r="BD67" s="160" t="str">
        <f t="shared" si="80"/>
        <v>6607044440</v>
      </c>
      <c r="BE67" s="160">
        <f>SUMIF('All 390D Disbursements'!$F:$F,BD67,'All 390D Disbursements'!$G:$G)</f>
        <v>0</v>
      </c>
      <c r="BF67" s="160" t="str">
        <f t="shared" si="81"/>
        <v>6607044470</v>
      </c>
      <c r="BG67" s="160">
        <f>SUMIF('All 390D Disbursements'!$F:$F,BF67,'All 390D Disbursements'!$G:$G)</f>
        <v>0</v>
      </c>
      <c r="BH67" s="160" t="str">
        <f t="shared" si="82"/>
        <v>6607044501</v>
      </c>
      <c r="BI67" s="160">
        <f>SUMIF('All 390D Disbursements'!$F:$F,BH67,'All 390D Disbursements'!$G:$G)</f>
        <v>0</v>
      </c>
      <c r="BJ67" s="160" t="str">
        <f t="shared" si="83"/>
        <v>6607044531</v>
      </c>
      <c r="BK67" s="160">
        <f>SUMIF('All 390D Disbursements'!$F:$F,BJ67,'All 390D Disbursements'!$G:$G)</f>
        <v>0</v>
      </c>
      <c r="BL67" s="160">
        <f>BK67+BI67+BG67+BE67+BC67+BA67+AY67+AW67+AU67+AS67+AQ67+AO67+AM67+AK67+AI67+AG67+AE67+AC67+AA67+Y67+W67+U67+S67+Q67+O67+M67+K67+I67</f>
        <v>0</v>
      </c>
      <c r="BM67" s="160">
        <f>D67-BL67</f>
        <v>0</v>
      </c>
      <c r="BN67" s="160">
        <f>F67-BL67</f>
        <v>0</v>
      </c>
      <c r="BO67" s="149"/>
    </row>
    <row r="68" spans="1:67" ht="14.4" thickBot="1" x14ac:dyDescent="0.35">
      <c r="A68" s="165" t="s">
        <v>64</v>
      </c>
      <c r="B68" s="166" t="s">
        <v>64</v>
      </c>
      <c r="C68" s="165" t="s">
        <v>4</v>
      </c>
      <c r="D68" s="167">
        <f>VLOOKUP(B68,'19-20 Allocation'!A:C,3,FALSE)</f>
        <v>0</v>
      </c>
      <c r="E68" s="167">
        <v>0</v>
      </c>
      <c r="F68" s="167">
        <f>D68-E68</f>
        <v>0</v>
      </c>
      <c r="G68" s="167">
        <f>-SUMIF('All 390D Disbursements'!A:A,Recon!A:A,'All 390D Disbursements'!G:G)</f>
        <v>0</v>
      </c>
      <c r="H68" s="167" t="str">
        <f t="shared" si="84"/>
        <v>6608043709</v>
      </c>
      <c r="I68" s="167">
        <f>SUMIF('All 390D Disbursements'!$F:$F,H68,'All 390D Disbursements'!$G:$G)</f>
        <v>0</v>
      </c>
      <c r="J68" s="167" t="str">
        <f t="shared" si="84"/>
        <v>6608043739</v>
      </c>
      <c r="K68" s="167">
        <f>SUMIF('All 390D Disbursements'!$F:$F,J68,'All 390D Disbursements'!$G:$G)</f>
        <v>0</v>
      </c>
      <c r="L68" s="167" t="str">
        <f t="shared" si="58"/>
        <v>6608043770</v>
      </c>
      <c r="M68" s="167">
        <f>SUMIF('All 390D Disbursements'!$F:$F,L68,'All 390D Disbursements'!$G:$G)</f>
        <v>0</v>
      </c>
      <c r="N68" s="167" t="str">
        <f t="shared" si="59"/>
        <v>6608043800</v>
      </c>
      <c r="O68" s="167">
        <f>SUMIF('All 390D Disbursements'!$F:$F,N68,'All 390D Disbursements'!$G:$G)</f>
        <v>0</v>
      </c>
      <c r="P68" s="167" t="str">
        <f t="shared" si="60"/>
        <v>6608043831</v>
      </c>
      <c r="Q68" s="167">
        <f>SUMIF('All 390D Disbursements'!$F:$F,P68,'All 390D Disbursements'!$G:$G)</f>
        <v>0</v>
      </c>
      <c r="R68" s="167" t="str">
        <f t="shared" si="61"/>
        <v>6608043862</v>
      </c>
      <c r="S68" s="167">
        <f>SUMIF('All 390D Disbursements'!$F:$F,R68,'All 390D Disbursements'!$G:$G)</f>
        <v>0</v>
      </c>
      <c r="T68" s="167" t="str">
        <f t="shared" si="62"/>
        <v>6608043891</v>
      </c>
      <c r="U68" s="167">
        <f>SUMIF('All 390D Disbursements'!$F:$F,T68,'All 390D Disbursements'!$G:$G)</f>
        <v>0</v>
      </c>
      <c r="V68" s="167" t="str">
        <f t="shared" si="63"/>
        <v>6608043922</v>
      </c>
      <c r="W68" s="167">
        <f>SUMIF('All 390D Disbursements'!$F:$F,V68,'All 390D Disbursements'!$G:$G)</f>
        <v>0</v>
      </c>
      <c r="X68" s="167" t="str">
        <f t="shared" si="64"/>
        <v>6608043952</v>
      </c>
      <c r="Y68" s="167">
        <f>SUMIF('All 390D Disbursements'!$F:$F,X68,'All 390D Disbursements'!$G:$G)</f>
        <v>0</v>
      </c>
      <c r="Z68" s="167" t="str">
        <f t="shared" si="65"/>
        <v>6608043983</v>
      </c>
      <c r="AA68" s="167">
        <f>SUMIF('All 390D Disbursements'!$F:$F,Z68,'All 390D Disbursements'!$G:$G)</f>
        <v>0</v>
      </c>
      <c r="AB68" s="167" t="str">
        <f t="shared" si="66"/>
        <v>6608044013</v>
      </c>
      <c r="AC68" s="167">
        <f>SUMIF('All 390D Disbursements'!$F:$F,AB68,'All 390D Disbursements'!$G:$G)</f>
        <v>0</v>
      </c>
      <c r="AD68" s="167" t="str">
        <f t="shared" si="67"/>
        <v>6608044044</v>
      </c>
      <c r="AE68" s="167">
        <f>SUMIF('All 390D Disbursements'!$F:$F,AD68,'All 390D Disbursements'!$G:$G)</f>
        <v>0</v>
      </c>
      <c r="AF68" s="167" t="str">
        <f t="shared" si="68"/>
        <v>6608044075</v>
      </c>
      <c r="AG68" s="167">
        <f>SUMIF('All 390D Disbursements'!$F:$F,AF68,'All 390D Disbursements'!$G:$G)</f>
        <v>0</v>
      </c>
      <c r="AH68" s="167" t="str">
        <f t="shared" si="69"/>
        <v>6608044105</v>
      </c>
      <c r="AI68" s="167">
        <f>SUMIF('All 390D Disbursements'!$F:$F,AH68,'All 390D Disbursements'!$G:$G)</f>
        <v>0</v>
      </c>
      <c r="AJ68" s="167" t="str">
        <f t="shared" si="70"/>
        <v>6608044136</v>
      </c>
      <c r="AK68" s="167">
        <f>SUMIF('All 390D Disbursements'!$F:$F,AJ68,'All 390D Disbursements'!$G:$G)</f>
        <v>0</v>
      </c>
      <c r="AL68" s="167" t="str">
        <f t="shared" si="71"/>
        <v>6608044166</v>
      </c>
      <c r="AM68" s="167">
        <f>SUMIF('All 390D Disbursements'!$F:$F,AL68,'All 390D Disbursements'!$G:$G)</f>
        <v>0</v>
      </c>
      <c r="AN68" s="167" t="str">
        <f t="shared" si="72"/>
        <v>6608044197</v>
      </c>
      <c r="AO68" s="167">
        <f>SUMIF('All 390D Disbursements'!$F:$F,AN68,'All 390D Disbursements'!$G:$G)</f>
        <v>0</v>
      </c>
      <c r="AP68" s="167" t="str">
        <f t="shared" si="73"/>
        <v>6608044228</v>
      </c>
      <c r="AQ68" s="167">
        <f>SUMIF('All 390D Disbursements'!$F:$F,AP68,'All 390D Disbursements'!$G:$G)</f>
        <v>0</v>
      </c>
      <c r="AR68" s="167" t="str">
        <f t="shared" si="74"/>
        <v>6608044256</v>
      </c>
      <c r="AS68" s="167">
        <f>SUMIF('All 390D Disbursements'!$F:$F,AR68,'All 390D Disbursements'!$G:$G)</f>
        <v>0</v>
      </c>
      <c r="AT68" s="167" t="str">
        <f t="shared" si="75"/>
        <v>6608044287</v>
      </c>
      <c r="AU68" s="167">
        <f>SUMIF('All 390D Disbursements'!$F:$F,AT68,'All 390D Disbursements'!$G:$G)</f>
        <v>0</v>
      </c>
      <c r="AV68" s="167" t="str">
        <f t="shared" si="76"/>
        <v>6608044317</v>
      </c>
      <c r="AW68" s="167">
        <f>SUMIF('All 390D Disbursements'!$F:$F,AV68,'All 390D Disbursements'!$G:$G)</f>
        <v>0</v>
      </c>
      <c r="AX68" s="167" t="str">
        <f t="shared" si="77"/>
        <v>6608044348</v>
      </c>
      <c r="AY68" s="167">
        <f>SUMIF('All 390D Disbursements'!$F:$F,AX68,'All 390D Disbursements'!$G:$G)</f>
        <v>0</v>
      </c>
      <c r="AZ68" s="167" t="str">
        <f t="shared" si="78"/>
        <v>6608044378</v>
      </c>
      <c r="BA68" s="167">
        <f>SUMIF('All 390D Disbursements'!$F:$F,AZ68,'All 390D Disbursements'!$G:$G)</f>
        <v>0</v>
      </c>
      <c r="BB68" s="167" t="str">
        <f t="shared" si="79"/>
        <v>6608044409</v>
      </c>
      <c r="BC68" s="167">
        <f>SUMIF('All 390D Disbursements'!$F:$F,BB68,'All 390D Disbursements'!$G:$G)</f>
        <v>0</v>
      </c>
      <c r="BD68" s="167" t="str">
        <f t="shared" si="80"/>
        <v>6608044440</v>
      </c>
      <c r="BE68" s="167">
        <f>SUMIF('All 390D Disbursements'!$F:$F,BD68,'All 390D Disbursements'!$G:$G)</f>
        <v>0</v>
      </c>
      <c r="BF68" s="167" t="str">
        <f t="shared" si="81"/>
        <v>6608044470</v>
      </c>
      <c r="BG68" s="167">
        <f>SUMIF('All 390D Disbursements'!$F:$F,BF68,'All 390D Disbursements'!$G:$G)</f>
        <v>0</v>
      </c>
      <c r="BH68" s="167" t="str">
        <f t="shared" si="82"/>
        <v>6608044501</v>
      </c>
      <c r="BI68" s="167">
        <f>SUMIF('All 390D Disbursements'!$F:$F,BH68,'All 390D Disbursements'!$G:$G)</f>
        <v>0</v>
      </c>
      <c r="BJ68" s="167" t="str">
        <f t="shared" si="83"/>
        <v>6608044531</v>
      </c>
      <c r="BK68" s="167">
        <f>SUMIF('All 390D Disbursements'!$F:$F,BJ68,'All 390D Disbursements'!$G:$G)</f>
        <v>0</v>
      </c>
      <c r="BL68" s="167">
        <f>BK68+BI68+BG68+BE68+BC68+BA68+AY68+AW68+AU68+AS68+AQ68+AO68+AM68+AK68+AI68+AG68+AE68+AC68+AA68+Y68+W68+U68+S68+Q68+O68+M68+K68+I68</f>
        <v>0</v>
      </c>
      <c r="BM68" s="167">
        <f>D68-BL68</f>
        <v>0</v>
      </c>
      <c r="BN68" s="168">
        <f>F68-BL68</f>
        <v>0</v>
      </c>
    </row>
    <row r="69" spans="1:67" x14ac:dyDescent="0.3"/>
    <row r="70" spans="1:67" s="172" customFormat="1" ht="14.4" thickBot="1" x14ac:dyDescent="0.35">
      <c r="A70" s="171"/>
      <c r="C70" s="172" t="s">
        <v>182</v>
      </c>
      <c r="D70" s="173">
        <f>SUM(D2:D69)</f>
        <v>3721634</v>
      </c>
      <c r="E70" s="173">
        <f t="shared" ref="E70:BN70" si="85">SUM(E2:E69)</f>
        <v>0</v>
      </c>
      <c r="F70" s="173">
        <f t="shared" si="85"/>
        <v>3721634</v>
      </c>
      <c r="G70" s="173">
        <f t="shared" si="85"/>
        <v>-3721634.0000000005</v>
      </c>
      <c r="H70" s="173">
        <f t="shared" si="85"/>
        <v>0</v>
      </c>
      <c r="I70" s="173">
        <f t="shared" si="85"/>
        <v>14201.880000000001</v>
      </c>
      <c r="J70" s="173">
        <f t="shared" si="85"/>
        <v>0</v>
      </c>
      <c r="K70" s="173">
        <f t="shared" si="85"/>
        <v>93776.750000000015</v>
      </c>
      <c r="L70" s="173">
        <f t="shared" si="85"/>
        <v>0</v>
      </c>
      <c r="M70" s="173">
        <f t="shared" si="85"/>
        <v>202066.27999999997</v>
      </c>
      <c r="N70" s="173">
        <f t="shared" si="85"/>
        <v>0</v>
      </c>
      <c r="O70" s="173">
        <f t="shared" si="85"/>
        <v>182999</v>
      </c>
      <c r="P70" s="173">
        <f t="shared" si="85"/>
        <v>0</v>
      </c>
      <c r="Q70" s="173">
        <f t="shared" si="85"/>
        <v>182693.81</v>
      </c>
      <c r="R70" s="173">
        <f t="shared" si="85"/>
        <v>0</v>
      </c>
      <c r="S70" s="173">
        <f t="shared" si="85"/>
        <v>365333.93</v>
      </c>
      <c r="T70" s="173">
        <f t="shared" si="85"/>
        <v>0</v>
      </c>
      <c r="U70" s="173">
        <f t="shared" si="85"/>
        <v>241407.65000000002</v>
      </c>
      <c r="V70" s="173">
        <f t="shared" si="85"/>
        <v>0</v>
      </c>
      <c r="W70" s="173">
        <f t="shared" si="85"/>
        <v>433785.18</v>
      </c>
      <c r="X70" s="173">
        <f t="shared" si="85"/>
        <v>0</v>
      </c>
      <c r="Y70" s="173">
        <f t="shared" si="85"/>
        <v>263564.09000000008</v>
      </c>
      <c r="Z70" s="173">
        <f t="shared" si="85"/>
        <v>0</v>
      </c>
      <c r="AA70" s="173">
        <f t="shared" si="85"/>
        <v>422068.63000000012</v>
      </c>
      <c r="AB70" s="173">
        <f t="shared" si="85"/>
        <v>0</v>
      </c>
      <c r="AC70" s="173">
        <f t="shared" si="85"/>
        <v>93127.340000000011</v>
      </c>
      <c r="AD70" s="173">
        <f t="shared" si="85"/>
        <v>0</v>
      </c>
      <c r="AE70" s="173">
        <f t="shared" si="85"/>
        <v>115571.99</v>
      </c>
      <c r="AF70" s="173">
        <f t="shared" si="85"/>
        <v>0</v>
      </c>
      <c r="AG70" s="173">
        <f t="shared" si="85"/>
        <v>264751.62</v>
      </c>
      <c r="AH70" s="173">
        <f t="shared" si="85"/>
        <v>0</v>
      </c>
      <c r="AI70" s="173">
        <f t="shared" si="85"/>
        <v>296280.37000000005</v>
      </c>
      <c r="AJ70" s="173">
        <f t="shared" si="85"/>
        <v>0</v>
      </c>
      <c r="AK70" s="173">
        <f t="shared" si="85"/>
        <v>182686.17</v>
      </c>
      <c r="AL70" s="173">
        <f t="shared" si="85"/>
        <v>0</v>
      </c>
      <c r="AM70" s="173">
        <f t="shared" si="85"/>
        <v>111618.06999999999</v>
      </c>
      <c r="AN70" s="173">
        <f t="shared" si="85"/>
        <v>0</v>
      </c>
      <c r="AO70" s="173">
        <f t="shared" si="85"/>
        <v>62536.08</v>
      </c>
      <c r="AP70" s="173">
        <f t="shared" si="85"/>
        <v>0</v>
      </c>
      <c r="AQ70" s="173">
        <f t="shared" si="85"/>
        <v>52364.520000000004</v>
      </c>
      <c r="AR70" s="173">
        <f t="shared" si="85"/>
        <v>0</v>
      </c>
      <c r="AS70" s="173">
        <f t="shared" si="85"/>
        <v>65636.400000000009</v>
      </c>
      <c r="AT70" s="173">
        <f t="shared" si="85"/>
        <v>0</v>
      </c>
      <c r="AU70" s="173">
        <f t="shared" si="85"/>
        <v>21115.73</v>
      </c>
      <c r="AV70" s="173">
        <f t="shared" si="85"/>
        <v>0</v>
      </c>
      <c r="AW70" s="173">
        <f t="shared" si="85"/>
        <v>8182.06</v>
      </c>
      <c r="AX70" s="173">
        <f t="shared" si="85"/>
        <v>0</v>
      </c>
      <c r="AY70" s="173">
        <f t="shared" si="85"/>
        <v>11857.58</v>
      </c>
      <c r="AZ70" s="173">
        <f t="shared" si="85"/>
        <v>0</v>
      </c>
      <c r="BA70" s="173">
        <f t="shared" si="85"/>
        <v>335</v>
      </c>
      <c r="BB70" s="173">
        <f t="shared" si="85"/>
        <v>0</v>
      </c>
      <c r="BC70" s="173">
        <f t="shared" si="85"/>
        <v>10726</v>
      </c>
      <c r="BD70" s="173">
        <f t="shared" si="85"/>
        <v>0</v>
      </c>
      <c r="BE70" s="173">
        <f t="shared" si="85"/>
        <v>0</v>
      </c>
      <c r="BF70" s="173">
        <f t="shared" si="85"/>
        <v>0</v>
      </c>
      <c r="BG70" s="173">
        <f t="shared" si="85"/>
        <v>14270.45</v>
      </c>
      <c r="BH70" s="173">
        <f t="shared" si="85"/>
        <v>0</v>
      </c>
      <c r="BI70" s="173">
        <f t="shared" si="85"/>
        <v>0</v>
      </c>
      <c r="BJ70" s="173">
        <f t="shared" si="85"/>
        <v>0</v>
      </c>
      <c r="BK70" s="173">
        <f t="shared" si="85"/>
        <v>8677.42</v>
      </c>
      <c r="BL70" s="173">
        <f>SUM(BL2:BL69)</f>
        <v>3721634.0000000005</v>
      </c>
      <c r="BM70" s="173">
        <f t="shared" si="85"/>
        <v>0</v>
      </c>
      <c r="BN70" s="173">
        <f t="shared" si="85"/>
        <v>0</v>
      </c>
      <c r="BO70" s="174"/>
    </row>
    <row r="71" spans="1:67" s="149" customFormat="1" ht="9" customHeight="1" thickTop="1" x14ac:dyDescent="0.3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</row>
  </sheetData>
  <sheetProtection algorithmName="SHA-512" hashValue="Flyp6XD3bEJ/H1urrx5GfqK+Pb5ekPaQfiDEk6yji4uQ/HhgdD5Qvq8kq9pqYyrCutGjWCiy3rFX0KHkfn6Uew==" saltValue="nxr4eor+Jv4QXq3lylvjJ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09375" defaultRowHeight="13.8" x14ac:dyDescent="0.3"/>
  <cols>
    <col min="1" max="1" width="15.109375" style="1" bestFit="1" customWidth="1"/>
    <col min="2" max="2" width="17.6640625" style="1" bestFit="1" customWidth="1"/>
    <col min="3" max="3" width="33" style="1" bestFit="1" customWidth="1"/>
    <col min="4" max="4" width="13.33203125" style="1" bestFit="1" customWidth="1"/>
    <col min="5" max="16384" width="9.109375" style="1"/>
  </cols>
  <sheetData>
    <row r="1" spans="1:4" x14ac:dyDescent="0.3">
      <c r="A1" s="22" t="s">
        <v>3268</v>
      </c>
      <c r="B1" s="22" t="s">
        <v>3269</v>
      </c>
    </row>
    <row r="2" spans="1:4" x14ac:dyDescent="0.3">
      <c r="A2" s="22">
        <f>SUM('DB Remaining Balances'!D:D)</f>
        <v>0</v>
      </c>
      <c r="B2" s="22">
        <f>Recon!E70</f>
        <v>0</v>
      </c>
      <c r="C2" s="1" t="s">
        <v>3270</v>
      </c>
    </row>
    <row r="3" spans="1:4" x14ac:dyDescent="0.3">
      <c r="A3" s="25">
        <f>-SUM('DB Remaining Balances'!F:F)</f>
        <v>-3712956.55</v>
      </c>
      <c r="B3" s="22">
        <f>Recon!G70</f>
        <v>-3721634.0000000005</v>
      </c>
      <c r="C3" s="1" t="s">
        <v>184</v>
      </c>
    </row>
    <row r="4" spans="1:4" x14ac:dyDescent="0.3">
      <c r="A4" s="23">
        <f>SUM(A2:A3)</f>
        <v>-3712956.55</v>
      </c>
      <c r="B4" s="23">
        <f>SUM(B2:B3)</f>
        <v>-3721634.0000000005</v>
      </c>
      <c r="C4" s="1" t="s">
        <v>3271</v>
      </c>
      <c r="D4" s="26"/>
    </row>
    <row r="5" spans="1:4" s="34" customFormat="1" x14ac:dyDescent="0.3">
      <c r="B5" s="35"/>
    </row>
    <row r="6" spans="1:4" x14ac:dyDescent="0.3">
      <c r="A6" s="23">
        <f>SUM(A5:A5)</f>
        <v>0</v>
      </c>
      <c r="B6" s="23">
        <f>SUM(B5:B5)</f>
        <v>0</v>
      </c>
    </row>
    <row r="7" spans="1:4" ht="14.4" thickBot="1" x14ac:dyDescent="0.35">
      <c r="A7" s="24">
        <f>A4+A6</f>
        <v>-3712956.55</v>
      </c>
      <c r="B7" s="24">
        <f>B4+B6</f>
        <v>-3721634.0000000005</v>
      </c>
      <c r="C7" s="1" t="s">
        <v>3272</v>
      </c>
    </row>
    <row r="8" spans="1:4" ht="15" thickTop="1" thickBot="1" x14ac:dyDescent="0.35"/>
    <row r="9" spans="1:4" ht="14.4" thickBot="1" x14ac:dyDescent="0.35">
      <c r="A9" s="26"/>
      <c r="B9" s="50">
        <f>B7-A7</f>
        <v>-8677.4500000006519</v>
      </c>
      <c r="C9" s="1" t="s">
        <v>3342</v>
      </c>
    </row>
    <row r="10" spans="1:4" ht="14.4" thickBot="1" x14ac:dyDescent="0.35">
      <c r="A10" s="26"/>
    </row>
    <row r="11" spans="1:4" ht="14.4" thickBot="1" x14ac:dyDescent="0.35">
      <c r="A11" s="51" t="s">
        <v>3343</v>
      </c>
      <c r="B11" s="52" t="s">
        <v>3344</v>
      </c>
      <c r="C11" s="52" t="s">
        <v>3345</v>
      </c>
      <c r="D11" s="53" t="s">
        <v>3346</v>
      </c>
    </row>
    <row r="12" spans="1:4" ht="13.5" customHeight="1" x14ac:dyDescent="0.3">
      <c r="A12" s="54"/>
      <c r="B12" s="55"/>
      <c r="C12" s="56"/>
      <c r="D12" s="57"/>
    </row>
    <row r="13" spans="1:4" x14ac:dyDescent="0.3">
      <c r="A13" s="58"/>
      <c r="B13" s="59"/>
      <c r="C13" s="60"/>
      <c r="D13" s="61"/>
    </row>
    <row r="14" spans="1:4" x14ac:dyDescent="0.3">
      <c r="A14" s="58"/>
      <c r="B14" s="59"/>
      <c r="C14" s="60"/>
      <c r="D14" s="61"/>
    </row>
    <row r="15" spans="1:4" x14ac:dyDescent="0.3">
      <c r="A15" s="58"/>
      <c r="B15" s="59"/>
      <c r="C15" s="60"/>
      <c r="D15" s="61"/>
    </row>
    <row r="16" spans="1:4" x14ac:dyDescent="0.3">
      <c r="A16" s="58"/>
      <c r="B16" s="59"/>
      <c r="C16" s="60"/>
      <c r="D16" s="61"/>
    </row>
    <row r="17" spans="1:4" x14ac:dyDescent="0.3">
      <c r="A17" s="58"/>
      <c r="B17" s="59"/>
      <c r="C17" s="60"/>
      <c r="D17" s="61"/>
    </row>
    <row r="18" spans="1:4" x14ac:dyDescent="0.3">
      <c r="A18" s="58"/>
      <c r="B18" s="59"/>
      <c r="C18" s="60"/>
      <c r="D18" s="61"/>
    </row>
    <row r="19" spans="1:4" ht="14.4" thickBot="1" x14ac:dyDescent="0.35">
      <c r="A19" s="62"/>
      <c r="B19" s="63"/>
      <c r="C19" s="64"/>
      <c r="D19" s="65"/>
    </row>
    <row r="20" spans="1:4" ht="14.4" thickBot="1" x14ac:dyDescent="0.35">
      <c r="B20" s="66">
        <f>SUM(A12:A19)-SUM(B12:B19)</f>
        <v>0</v>
      </c>
    </row>
    <row r="22" spans="1:4" ht="14.4" thickBot="1" x14ac:dyDescent="0.35">
      <c r="B22" s="67">
        <f>B9-B20</f>
        <v>-8677.4500000006519</v>
      </c>
      <c r="C22" s="1" t="s">
        <v>3347</v>
      </c>
    </row>
    <row r="23" spans="1:4" ht="14.4" thickTop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4"/>
  <sheetViews>
    <sheetView topLeftCell="A40" zoomScaleNormal="100" workbookViewId="0">
      <selection activeCell="C47" sqref="C47"/>
    </sheetView>
  </sheetViews>
  <sheetFormatPr defaultRowHeight="14.4" x14ac:dyDescent="0.3"/>
  <cols>
    <col min="1" max="1" width="7.6640625" bestFit="1" customWidth="1"/>
    <col min="2" max="2" width="51.5546875" bestFit="1" customWidth="1"/>
    <col min="3" max="3" width="16.88671875" bestFit="1" customWidth="1"/>
  </cols>
  <sheetData>
    <row r="1" spans="1:3" x14ac:dyDescent="0.3">
      <c r="A1" s="38" t="s">
        <v>66</v>
      </c>
      <c r="B1" s="136" t="s">
        <v>67</v>
      </c>
      <c r="C1" s="46">
        <f>VLOOKUP(A1,'Alloction Detail'!A:L,12,FALSE)</f>
        <v>41814</v>
      </c>
    </row>
    <row r="2" spans="1:3" x14ac:dyDescent="0.3">
      <c r="A2" s="40" t="s">
        <v>68</v>
      </c>
      <c r="B2" s="136" t="s">
        <v>69</v>
      </c>
      <c r="C2" s="46">
        <f>VLOOKUP(A2,'Alloction Detail'!A:L,12,FALSE)</f>
        <v>135110</v>
      </c>
    </row>
    <row r="3" spans="1:3" x14ac:dyDescent="0.3">
      <c r="A3" s="41" t="s">
        <v>70</v>
      </c>
      <c r="B3" s="136" t="s">
        <v>71</v>
      </c>
      <c r="C3" s="46">
        <f>VLOOKUP(A3,'Alloction Detail'!A:L,12,FALSE)</f>
        <v>51266</v>
      </c>
    </row>
    <row r="4" spans="1:3" x14ac:dyDescent="0.3">
      <c r="A4" s="41" t="s">
        <v>72</v>
      </c>
      <c r="B4" s="136" t="s">
        <v>73</v>
      </c>
      <c r="C4" s="46">
        <f>VLOOKUP(A4,'Alloction Detail'!A:L,12,FALSE)</f>
        <v>35939</v>
      </c>
    </row>
    <row r="5" spans="1:3" x14ac:dyDescent="0.3">
      <c r="A5" s="41" t="s">
        <v>74</v>
      </c>
      <c r="B5" s="136" t="s">
        <v>75</v>
      </c>
      <c r="C5" s="46">
        <f>VLOOKUP(A5,'Alloction Detail'!A:L,12,FALSE)</f>
        <v>57203</v>
      </c>
    </row>
    <row r="6" spans="1:3" x14ac:dyDescent="0.3">
      <c r="A6" s="41" t="s">
        <v>76</v>
      </c>
      <c r="B6" s="136" t="s">
        <v>77</v>
      </c>
      <c r="C6" s="46">
        <f>VLOOKUP(A6,'Alloction Detail'!A:L,12,FALSE)</f>
        <v>33177</v>
      </c>
    </row>
    <row r="7" spans="1:3" x14ac:dyDescent="0.3">
      <c r="A7" s="41" t="s">
        <v>78</v>
      </c>
      <c r="B7" s="136" t="s">
        <v>79</v>
      </c>
      <c r="C7" s="46">
        <f>VLOOKUP(A7,'Alloction Detail'!A:L,12,FALSE)</f>
        <v>12963</v>
      </c>
    </row>
    <row r="8" spans="1:3" x14ac:dyDescent="0.3">
      <c r="A8" s="41" t="s">
        <v>80</v>
      </c>
      <c r="B8" s="136" t="s">
        <v>81</v>
      </c>
      <c r="C8" s="46">
        <f>VLOOKUP(A8,'Alloction Detail'!A:L,12,FALSE)</f>
        <v>154028</v>
      </c>
    </row>
    <row r="9" spans="1:3" x14ac:dyDescent="0.3">
      <c r="A9" s="41" t="s">
        <v>82</v>
      </c>
      <c r="B9" s="136" t="s">
        <v>83</v>
      </c>
      <c r="C9" s="46">
        <f>VLOOKUP(A9,'Alloction Detail'!A:L,12,FALSE)</f>
        <v>66808</v>
      </c>
    </row>
    <row r="10" spans="1:3" x14ac:dyDescent="0.3">
      <c r="A10" s="41" t="s">
        <v>84</v>
      </c>
      <c r="B10" s="136" t="s">
        <v>85</v>
      </c>
      <c r="C10" s="46">
        <f>VLOOKUP(A10,'Alloction Detail'!A:L,12,FALSE)</f>
        <v>200452</v>
      </c>
    </row>
    <row r="11" spans="1:3" x14ac:dyDescent="0.3">
      <c r="A11" s="41" t="s">
        <v>86</v>
      </c>
      <c r="B11" s="136" t="s">
        <v>87</v>
      </c>
      <c r="C11" s="46">
        <f>VLOOKUP(A11,'Alloction Detail'!A:L,12,FALSE)</f>
        <v>64468</v>
      </c>
    </row>
    <row r="12" spans="1:3" x14ac:dyDescent="0.3">
      <c r="A12" s="41" t="s">
        <v>88</v>
      </c>
      <c r="B12" s="136" t="s">
        <v>89</v>
      </c>
      <c r="C12" s="46">
        <f>VLOOKUP(A12,'Alloction Detail'!A:L,12,FALSE)</f>
        <v>119168</v>
      </c>
    </row>
    <row r="13" spans="1:3" x14ac:dyDescent="0.3">
      <c r="A13" s="41" t="s">
        <v>90</v>
      </c>
      <c r="B13" s="136" t="s">
        <v>91</v>
      </c>
      <c r="C13" s="46">
        <f>VLOOKUP(A13,'Alloction Detail'!A:L,12,FALSE)</f>
        <v>44779</v>
      </c>
    </row>
    <row r="14" spans="1:3" x14ac:dyDescent="0.3">
      <c r="A14" s="41" t="s">
        <v>92</v>
      </c>
      <c r="B14" s="136" t="s">
        <v>93</v>
      </c>
      <c r="C14" s="46">
        <f>VLOOKUP(A14,'Alloction Detail'!A:L,12,FALSE)</f>
        <v>393663</v>
      </c>
    </row>
    <row r="15" spans="1:3" x14ac:dyDescent="0.3">
      <c r="A15" s="41" t="s">
        <v>95</v>
      </c>
      <c r="B15" s="136" t="s">
        <v>96</v>
      </c>
      <c r="C15" s="46">
        <f>VLOOKUP(A15,'Alloction Detail'!A:L,12,FALSE)</f>
        <v>114512</v>
      </c>
    </row>
    <row r="16" spans="1:3" x14ac:dyDescent="0.3">
      <c r="A16" s="40" t="s">
        <v>1061</v>
      </c>
      <c r="B16" s="136" t="s">
        <v>94</v>
      </c>
      <c r="C16" s="46">
        <f>VLOOKUP(A16,'Alloction Detail'!A:L,12,FALSE)</f>
        <v>26478</v>
      </c>
    </row>
    <row r="17" spans="1:3" x14ac:dyDescent="0.3">
      <c r="A17" s="40" t="s">
        <v>1065</v>
      </c>
      <c r="B17" s="136" t="s">
        <v>3039</v>
      </c>
      <c r="C17" s="46">
        <v>18276</v>
      </c>
    </row>
    <row r="18" spans="1:3" x14ac:dyDescent="0.3">
      <c r="A18" s="41" t="s">
        <v>97</v>
      </c>
      <c r="B18" s="136" t="s">
        <v>98</v>
      </c>
      <c r="C18" s="46">
        <f>VLOOKUP(A18,'Alloction Detail'!A:L,12,FALSE)</f>
        <v>86444</v>
      </c>
    </row>
    <row r="19" spans="1:3" x14ac:dyDescent="0.3">
      <c r="A19" s="41" t="s">
        <v>99</v>
      </c>
      <c r="B19" s="136" t="s">
        <v>100</v>
      </c>
      <c r="C19" s="46">
        <f>VLOOKUP(A19,'Alloction Detail'!A:L,12,FALSE)</f>
        <v>74427</v>
      </c>
    </row>
    <row r="20" spans="1:3" x14ac:dyDescent="0.3">
      <c r="A20" s="41" t="s">
        <v>101</v>
      </c>
      <c r="B20" s="136" t="s">
        <v>102</v>
      </c>
      <c r="C20" s="46">
        <f>VLOOKUP(A20,'Alloction Detail'!A:L,12,FALSE)</f>
        <v>57093</v>
      </c>
    </row>
    <row r="21" spans="1:3" x14ac:dyDescent="0.3">
      <c r="A21" s="41" t="s">
        <v>103</v>
      </c>
      <c r="B21" s="136" t="s">
        <v>104</v>
      </c>
      <c r="C21" s="46">
        <f>VLOOKUP(A21,'Alloction Detail'!A:L,12,FALSE)</f>
        <v>152819</v>
      </c>
    </row>
    <row r="22" spans="1:3" x14ac:dyDescent="0.3">
      <c r="A22" s="41" t="s">
        <v>105</v>
      </c>
      <c r="B22" s="136" t="s">
        <v>106</v>
      </c>
      <c r="C22" s="46">
        <f>VLOOKUP(A22,'Alloction Detail'!A:L,12,FALSE)</f>
        <v>9800</v>
      </c>
    </row>
    <row r="23" spans="1:3" x14ac:dyDescent="0.3">
      <c r="A23" s="41" t="s">
        <v>107</v>
      </c>
      <c r="B23" s="136" t="s">
        <v>108</v>
      </c>
      <c r="C23" s="46">
        <f>VLOOKUP(A23,'Alloction Detail'!A:L,12,FALSE)</f>
        <v>59980</v>
      </c>
    </row>
    <row r="24" spans="1:3" x14ac:dyDescent="0.3">
      <c r="A24" s="41" t="s">
        <v>109</v>
      </c>
      <c r="B24" s="136" t="s">
        <v>110</v>
      </c>
      <c r="C24" s="46">
        <f>VLOOKUP(A24,'Alloction Detail'!A:L,12,FALSE)</f>
        <v>17308</v>
      </c>
    </row>
    <row r="25" spans="1:3" x14ac:dyDescent="0.3">
      <c r="A25" s="41" t="s">
        <v>111</v>
      </c>
      <c r="B25" s="136" t="s">
        <v>112</v>
      </c>
      <c r="C25" s="46">
        <f>VLOOKUP(A25,'Alloction Detail'!A:L,12,FALSE)</f>
        <v>31468</v>
      </c>
    </row>
    <row r="26" spans="1:3" x14ac:dyDescent="0.3">
      <c r="A26" s="41" t="s">
        <v>113</v>
      </c>
      <c r="B26" s="136" t="s">
        <v>114</v>
      </c>
      <c r="C26" s="46">
        <f>VLOOKUP(A26,'Alloction Detail'!A:L,12,FALSE)</f>
        <v>22924</v>
      </c>
    </row>
    <row r="27" spans="1:3" x14ac:dyDescent="0.3">
      <c r="A27" s="41" t="s">
        <v>115</v>
      </c>
      <c r="B27" s="136" t="s">
        <v>116</v>
      </c>
      <c r="C27" s="46">
        <f>VLOOKUP(A27,'Alloction Detail'!A:L,12,FALSE)</f>
        <v>44534</v>
      </c>
    </row>
    <row r="28" spans="1:3" x14ac:dyDescent="0.3">
      <c r="A28" s="41" t="s">
        <v>117</v>
      </c>
      <c r="B28" s="136" t="s">
        <v>118</v>
      </c>
      <c r="C28" s="46">
        <f>VLOOKUP(A28,'Alloction Detail'!A:L,12,FALSE)</f>
        <v>3832</v>
      </c>
    </row>
    <row r="29" spans="1:3" x14ac:dyDescent="0.3">
      <c r="A29" s="41" t="s">
        <v>119</v>
      </c>
      <c r="B29" s="136" t="s">
        <v>120</v>
      </c>
      <c r="C29" s="46">
        <f>VLOOKUP(A29,'Alloction Detail'!A:L,12,FALSE)</f>
        <v>344068</v>
      </c>
    </row>
    <row r="30" spans="1:3" x14ac:dyDescent="0.3">
      <c r="A30" s="40" t="s">
        <v>3331</v>
      </c>
      <c r="B30" s="136" t="s">
        <v>3332</v>
      </c>
      <c r="C30" s="46">
        <f>VLOOKUP(A30,'Alloction Detail'!A:L,12,FALSE)</f>
        <v>23112</v>
      </c>
    </row>
    <row r="31" spans="1:3" x14ac:dyDescent="0.3">
      <c r="A31" s="41" t="s">
        <v>121</v>
      </c>
      <c r="B31" s="136" t="s">
        <v>122</v>
      </c>
      <c r="C31" s="46">
        <f>VLOOKUP(A31,'Alloction Detail'!A:L,12,FALSE)</f>
        <v>89165</v>
      </c>
    </row>
    <row r="32" spans="1:3" x14ac:dyDescent="0.3">
      <c r="A32" s="41" t="s">
        <v>123</v>
      </c>
      <c r="B32" s="136" t="s">
        <v>124</v>
      </c>
      <c r="C32" s="46">
        <f>VLOOKUP(A32,'Alloction Detail'!A:L,12,FALSE)</f>
        <v>78499</v>
      </c>
    </row>
    <row r="33" spans="1:3" x14ac:dyDescent="0.3">
      <c r="A33" s="41" t="s">
        <v>125</v>
      </c>
      <c r="B33" s="136" t="s">
        <v>126</v>
      </c>
      <c r="C33" s="46">
        <f>VLOOKUP(A33,'Alloction Detail'!A:L,12,FALSE)</f>
        <v>11886</v>
      </c>
    </row>
    <row r="34" spans="1:3" x14ac:dyDescent="0.3">
      <c r="A34" s="41" t="s">
        <v>127</v>
      </c>
      <c r="B34" s="136" t="s">
        <v>128</v>
      </c>
      <c r="C34" s="46">
        <f>VLOOKUP(A34,'Alloction Detail'!A:L,12,FALSE)</f>
        <v>34477</v>
      </c>
    </row>
    <row r="35" spans="1:3" x14ac:dyDescent="0.3">
      <c r="A35" s="41" t="s">
        <v>129</v>
      </c>
      <c r="B35" s="136" t="s">
        <v>130</v>
      </c>
      <c r="C35" s="46">
        <f>VLOOKUP(A35,'Alloction Detail'!A:L,12,FALSE)</f>
        <v>170239</v>
      </c>
    </row>
    <row r="36" spans="1:3" x14ac:dyDescent="0.3">
      <c r="A36" s="41" t="s">
        <v>131</v>
      </c>
      <c r="B36" s="136" t="s">
        <v>132</v>
      </c>
      <c r="C36" s="46">
        <f>VLOOKUP(A36,'Alloction Detail'!A:L,12,FALSE)</f>
        <v>21822</v>
      </c>
    </row>
    <row r="37" spans="1:3" x14ac:dyDescent="0.3">
      <c r="A37" s="41" t="s">
        <v>133</v>
      </c>
      <c r="B37" s="136" t="s">
        <v>134</v>
      </c>
      <c r="C37" s="46">
        <f>VLOOKUP(A37,'Alloction Detail'!A:L,12,FALSE)</f>
        <v>31043</v>
      </c>
    </row>
    <row r="38" spans="1:3" s="2" customFormat="1" x14ac:dyDescent="0.3">
      <c r="A38" s="41" t="s">
        <v>135</v>
      </c>
      <c r="B38" s="136" t="s">
        <v>136</v>
      </c>
      <c r="C38" s="46">
        <f>VLOOKUP(A38,'Alloction Detail'!A:L,12,FALSE)</f>
        <v>27505</v>
      </c>
    </row>
    <row r="39" spans="1:3" x14ac:dyDescent="0.3">
      <c r="A39" s="40" t="s">
        <v>3327</v>
      </c>
      <c r="B39" s="136" t="s">
        <v>3328</v>
      </c>
      <c r="C39" s="46">
        <f>VLOOKUP(A39,'Alloction Detail'!A:L,12,FALSE)</f>
        <v>5341</v>
      </c>
    </row>
    <row r="40" spans="1:3" x14ac:dyDescent="0.3">
      <c r="A40" s="41" t="s">
        <v>137</v>
      </c>
      <c r="B40" s="136" t="s">
        <v>138</v>
      </c>
      <c r="C40" s="46">
        <f>VLOOKUP(A40,'Alloction Detail'!A:L,12,FALSE)</f>
        <v>77987</v>
      </c>
    </row>
    <row r="41" spans="1:3" s="2" customFormat="1" x14ac:dyDescent="0.3">
      <c r="A41" s="41" t="s">
        <v>139</v>
      </c>
      <c r="B41" s="136" t="s">
        <v>140</v>
      </c>
      <c r="C41" s="46">
        <f>VLOOKUP(A41,'Alloction Detail'!A:L,12,FALSE)</f>
        <v>18655</v>
      </c>
    </row>
    <row r="42" spans="1:3" x14ac:dyDescent="0.3">
      <c r="A42" s="40" t="s">
        <v>3329</v>
      </c>
      <c r="B42" s="136" t="s">
        <v>3330</v>
      </c>
      <c r="C42" s="46">
        <f>VLOOKUP(A42,'Alloction Detail'!A:L,12,FALSE)</f>
        <v>13509</v>
      </c>
    </row>
    <row r="43" spans="1:3" x14ac:dyDescent="0.3">
      <c r="A43" s="41" t="s">
        <v>141</v>
      </c>
      <c r="B43" s="136" t="s">
        <v>142</v>
      </c>
      <c r="C43" s="46">
        <f>VLOOKUP(A43,'Alloction Detail'!A:L,12,FALSE)</f>
        <v>17827</v>
      </c>
    </row>
    <row r="44" spans="1:3" x14ac:dyDescent="0.3">
      <c r="A44" s="40" t="s">
        <v>143</v>
      </c>
      <c r="B44" s="136" t="s">
        <v>144</v>
      </c>
      <c r="C44" s="46">
        <f>VLOOKUP(A44,'Alloction Detail'!A:L,12,FALSE)</f>
        <v>14815</v>
      </c>
    </row>
    <row r="45" spans="1:3" x14ac:dyDescent="0.3">
      <c r="A45" s="41" t="s">
        <v>145</v>
      </c>
      <c r="B45" s="136" t="s">
        <v>146</v>
      </c>
      <c r="C45" s="46">
        <f>VLOOKUP(A45,'Alloction Detail'!A:L,12,FALSE)</f>
        <v>93440</v>
      </c>
    </row>
    <row r="46" spans="1:3" x14ac:dyDescent="0.3">
      <c r="A46" s="41" t="s">
        <v>171</v>
      </c>
      <c r="B46" s="136" t="s">
        <v>172</v>
      </c>
      <c r="C46" s="46">
        <f>VLOOKUP(A46,'Alloction Detail'!A:L,12,FALSE)</f>
        <v>38880</v>
      </c>
    </row>
    <row r="47" spans="1:3" x14ac:dyDescent="0.3">
      <c r="A47" s="41" t="s">
        <v>147</v>
      </c>
      <c r="B47" s="136" t="s">
        <v>148</v>
      </c>
      <c r="C47" s="46">
        <v>43741</v>
      </c>
    </row>
    <row r="48" spans="1:3" x14ac:dyDescent="0.3">
      <c r="A48" s="41" t="s">
        <v>3457</v>
      </c>
      <c r="B48" s="136" t="s">
        <v>3475</v>
      </c>
      <c r="C48" s="46">
        <f>VLOOKUP(A48,'Alloction Detail'!A:L,12,FALSE)</f>
        <v>467</v>
      </c>
    </row>
    <row r="49" spans="1:3" x14ac:dyDescent="0.3">
      <c r="A49" s="41" t="s">
        <v>151</v>
      </c>
      <c r="B49" s="136" t="s">
        <v>152</v>
      </c>
      <c r="C49" s="46">
        <f>VLOOKUP(A49,'Alloction Detail'!A:L,12,FALSE)</f>
        <v>17780</v>
      </c>
    </row>
    <row r="50" spans="1:3" x14ac:dyDescent="0.3">
      <c r="A50" s="41" t="s">
        <v>149</v>
      </c>
      <c r="B50" s="136" t="s">
        <v>150</v>
      </c>
      <c r="C50" s="46">
        <f>VLOOKUP(A50,'Alloction Detail'!A:L,12,FALSE)</f>
        <v>27114</v>
      </c>
    </row>
    <row r="51" spans="1:3" x14ac:dyDescent="0.3">
      <c r="A51" s="41" t="s">
        <v>153</v>
      </c>
      <c r="B51" s="136" t="s">
        <v>154</v>
      </c>
      <c r="C51" s="46">
        <f>VLOOKUP(A51,'Alloction Detail'!A:L,12,FALSE)</f>
        <v>41557</v>
      </c>
    </row>
    <row r="52" spans="1:3" x14ac:dyDescent="0.3">
      <c r="A52" s="41" t="s">
        <v>155</v>
      </c>
      <c r="B52" s="136" t="s">
        <v>156</v>
      </c>
      <c r="C52" s="46">
        <f>VLOOKUP(A52,'Alloction Detail'!A:L,12,FALSE)</f>
        <v>31700</v>
      </c>
    </row>
    <row r="53" spans="1:3" x14ac:dyDescent="0.3">
      <c r="A53" s="41" t="s">
        <v>157</v>
      </c>
      <c r="B53" s="136" t="s">
        <v>158</v>
      </c>
      <c r="C53" s="46">
        <f>VLOOKUP(A53,'Alloction Detail'!A:L,12,FALSE)</f>
        <v>33659</v>
      </c>
    </row>
    <row r="54" spans="1:3" x14ac:dyDescent="0.3">
      <c r="A54" s="41" t="s">
        <v>175</v>
      </c>
      <c r="B54" s="136" t="s">
        <v>176</v>
      </c>
      <c r="C54" s="46">
        <f>VLOOKUP(A54,'Alloction Detail'!A:L,12,FALSE)</f>
        <v>13848</v>
      </c>
    </row>
    <row r="55" spans="1:3" x14ac:dyDescent="0.3">
      <c r="A55" s="41" t="s">
        <v>159</v>
      </c>
      <c r="B55" s="136" t="s">
        <v>160</v>
      </c>
      <c r="C55" s="46">
        <f>VLOOKUP(A55,'Alloction Detail'!A:L,12,FALSE)</f>
        <v>31884</v>
      </c>
    </row>
    <row r="56" spans="1:3" x14ac:dyDescent="0.3">
      <c r="A56" s="41" t="s">
        <v>161</v>
      </c>
      <c r="B56" s="136" t="s">
        <v>162</v>
      </c>
      <c r="C56" s="46">
        <f>VLOOKUP(A56,'Alloction Detail'!A:L,12,FALSE)</f>
        <v>37305</v>
      </c>
    </row>
    <row r="57" spans="1:3" x14ac:dyDescent="0.3">
      <c r="A57" s="41" t="s">
        <v>163</v>
      </c>
      <c r="B57" s="136" t="s">
        <v>164</v>
      </c>
      <c r="C57" s="46">
        <f>VLOOKUP(A57,'Alloction Detail'!A:L,12,FALSE)</f>
        <v>25075</v>
      </c>
    </row>
    <row r="58" spans="1:3" x14ac:dyDescent="0.3">
      <c r="A58" s="41" t="s">
        <v>165</v>
      </c>
      <c r="B58" s="136" t="s">
        <v>166</v>
      </c>
      <c r="C58" s="46">
        <f>VLOOKUP(A58,'Alloction Detail'!A:L,12,FALSE)</f>
        <v>36148</v>
      </c>
    </row>
    <row r="59" spans="1:3" x14ac:dyDescent="0.3">
      <c r="A59" s="41" t="s">
        <v>167</v>
      </c>
      <c r="B59" s="136" t="s">
        <v>168</v>
      </c>
      <c r="C59" s="46">
        <f>VLOOKUP(A59,'Alloction Detail'!A:L,12,FALSE)</f>
        <v>44945</v>
      </c>
    </row>
    <row r="60" spans="1:3" s="2" customFormat="1" x14ac:dyDescent="0.3">
      <c r="A60" s="41" t="s">
        <v>169</v>
      </c>
      <c r="B60" s="136" t="s">
        <v>170</v>
      </c>
      <c r="C60" s="46">
        <f>VLOOKUP(A60,'Alloction Detail'!A:L,12,FALSE)</f>
        <v>10583</v>
      </c>
    </row>
    <row r="61" spans="1:3" x14ac:dyDescent="0.3">
      <c r="A61" s="40" t="s">
        <v>173</v>
      </c>
      <c r="B61" s="136" t="s">
        <v>174</v>
      </c>
      <c r="C61" s="46">
        <f>VLOOKUP(A61,'Alloction Detail'!A:L,12,FALSE)</f>
        <v>23771</v>
      </c>
    </row>
    <row r="62" spans="1:3" x14ac:dyDescent="0.3">
      <c r="A62" s="41" t="s">
        <v>3333</v>
      </c>
      <c r="B62" s="137" t="s">
        <v>3334</v>
      </c>
      <c r="C62" s="46">
        <f>VLOOKUP(A62,'Alloction Detail'!A:L,12,FALSE)</f>
        <v>39269</v>
      </c>
    </row>
    <row r="63" spans="1:3" x14ac:dyDescent="0.3">
      <c r="A63" s="41" t="s">
        <v>60</v>
      </c>
      <c r="B63" s="138" t="s">
        <v>2</v>
      </c>
      <c r="C63" s="46">
        <f>VLOOKUP(A63,'Alloction Detail'!A:L,12,FALSE)</f>
        <v>9059</v>
      </c>
    </row>
    <row r="64" spans="1:3" x14ac:dyDescent="0.3">
      <c r="A64" s="41"/>
      <c r="B64" s="43" t="s">
        <v>177</v>
      </c>
      <c r="C64" s="47">
        <f>SUM(C1:C63)</f>
        <v>3710908</v>
      </c>
    </row>
    <row r="65" spans="1:3" x14ac:dyDescent="0.3">
      <c r="A65" s="41"/>
      <c r="B65" s="44" t="s">
        <v>178</v>
      </c>
      <c r="C65" s="48"/>
    </row>
    <row r="66" spans="1:3" x14ac:dyDescent="0.3">
      <c r="A66" s="40" t="s">
        <v>62</v>
      </c>
      <c r="B66" s="39" t="s">
        <v>179</v>
      </c>
      <c r="C66" s="46">
        <f>VLOOKUP(A66,'Alloction Detail'!A:L,12,FALSE)</f>
        <v>10726</v>
      </c>
    </row>
    <row r="67" spans="1:3" x14ac:dyDescent="0.3">
      <c r="A67" s="40" t="s">
        <v>61</v>
      </c>
      <c r="B67" s="39" t="s">
        <v>180</v>
      </c>
      <c r="C67" s="46">
        <v>0</v>
      </c>
    </row>
    <row r="68" spans="1:3" x14ac:dyDescent="0.3">
      <c r="A68" s="40" t="s">
        <v>63</v>
      </c>
      <c r="B68" s="39" t="s">
        <v>3</v>
      </c>
      <c r="C68" s="46">
        <v>0</v>
      </c>
    </row>
    <row r="69" spans="1:3" x14ac:dyDescent="0.3">
      <c r="A69" s="41" t="s">
        <v>64</v>
      </c>
      <c r="B69" s="42" t="s">
        <v>4</v>
      </c>
      <c r="C69" s="46">
        <v>0</v>
      </c>
    </row>
    <row r="70" spans="1:3" x14ac:dyDescent="0.3">
      <c r="A70" s="41"/>
      <c r="B70" s="43" t="s">
        <v>181</v>
      </c>
      <c r="C70" s="47">
        <f>SUM(C66:C69)</f>
        <v>10726</v>
      </c>
    </row>
    <row r="71" spans="1:3" x14ac:dyDescent="0.3">
      <c r="A71" s="41"/>
      <c r="B71" s="44"/>
      <c r="C71" s="48"/>
    </row>
    <row r="72" spans="1:3" x14ac:dyDescent="0.3">
      <c r="B72" s="45" t="s">
        <v>182</v>
      </c>
      <c r="C72" s="49">
        <f>C64+C70</f>
        <v>3721634</v>
      </c>
    </row>
    <row r="73" spans="1:3" x14ac:dyDescent="0.3">
      <c r="B73" t="s">
        <v>182</v>
      </c>
      <c r="C73" s="139">
        <f>'Alloction Detail'!L80</f>
        <v>3721634</v>
      </c>
    </row>
    <row r="74" spans="1:3" x14ac:dyDescent="0.3">
      <c r="C74" s="100">
        <f>C72-C73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"/>
  <sheetViews>
    <sheetView topLeftCell="A40" workbookViewId="0">
      <selection activeCell="H44" sqref="H44"/>
    </sheetView>
  </sheetViews>
  <sheetFormatPr defaultColWidth="42.109375" defaultRowHeight="14.4" x14ac:dyDescent="0.3"/>
  <cols>
    <col min="1" max="1" width="9" style="132" bestFit="1" customWidth="1"/>
    <col min="2" max="2" width="39.44140625" style="132" bestFit="1" customWidth="1"/>
    <col min="3" max="3" width="19.6640625" style="133" bestFit="1" customWidth="1"/>
    <col min="4" max="4" width="10.88671875" style="132" bestFit="1" customWidth="1"/>
    <col min="5" max="5" width="9.6640625" style="132" bestFit="1" customWidth="1"/>
    <col min="6" max="6" width="10.88671875" style="132" bestFit="1" customWidth="1"/>
    <col min="7" max="7" width="14.33203125" style="132" bestFit="1" customWidth="1"/>
    <col min="8" max="8" width="10.88671875" style="132" bestFit="1" customWidth="1"/>
    <col min="9" max="9" width="11.88671875" style="132" bestFit="1" customWidth="1"/>
    <col min="10" max="10" width="14.109375" style="132" bestFit="1" customWidth="1"/>
    <col min="11" max="11" width="16.5546875" style="132" bestFit="1" customWidth="1"/>
    <col min="12" max="12" width="13.6640625" style="6" bestFit="1" customWidth="1"/>
    <col min="13" max="16384" width="42.109375" style="6"/>
  </cols>
  <sheetData>
    <row r="1" spans="1:12" x14ac:dyDescent="0.3">
      <c r="A1" s="107"/>
      <c r="B1" s="108"/>
      <c r="C1" s="109"/>
      <c r="D1" s="110" t="s">
        <v>3366</v>
      </c>
      <c r="E1" s="110" t="s">
        <v>3367</v>
      </c>
      <c r="F1" s="110" t="s">
        <v>3298</v>
      </c>
      <c r="G1" s="111" t="s">
        <v>3368</v>
      </c>
      <c r="H1" s="110" t="s">
        <v>3369</v>
      </c>
      <c r="I1" s="110" t="s">
        <v>3369</v>
      </c>
      <c r="J1" s="110" t="s">
        <v>3370</v>
      </c>
      <c r="K1" s="110" t="s">
        <v>3492</v>
      </c>
      <c r="L1" s="238" t="s">
        <v>3371</v>
      </c>
    </row>
    <row r="2" spans="1:12" x14ac:dyDescent="0.3">
      <c r="A2" s="107"/>
      <c r="B2" s="108"/>
      <c r="C2" s="109"/>
      <c r="D2" s="110" t="s">
        <v>183</v>
      </c>
      <c r="E2" s="110" t="s">
        <v>3372</v>
      </c>
      <c r="F2" s="110" t="s">
        <v>3373</v>
      </c>
      <c r="G2" s="111" t="s">
        <v>3374</v>
      </c>
      <c r="H2" s="110" t="s">
        <v>3375</v>
      </c>
      <c r="I2" s="110" t="s">
        <v>3376</v>
      </c>
      <c r="J2" s="110" t="s">
        <v>3377</v>
      </c>
      <c r="K2" s="110" t="s">
        <v>3493</v>
      </c>
      <c r="L2" s="238"/>
    </row>
    <row r="3" spans="1:12" x14ac:dyDescent="0.3">
      <c r="A3" s="107"/>
      <c r="B3" s="108"/>
      <c r="C3" s="109"/>
      <c r="D3" s="112"/>
      <c r="E3" s="113">
        <v>43738</v>
      </c>
      <c r="F3" s="113" t="s">
        <v>3377</v>
      </c>
      <c r="G3" s="111" t="s">
        <v>3378</v>
      </c>
      <c r="H3" s="110" t="s">
        <v>3378</v>
      </c>
      <c r="I3" s="110" t="s">
        <v>3377</v>
      </c>
      <c r="J3" s="110" t="s">
        <v>3379</v>
      </c>
      <c r="K3" s="110" t="s">
        <v>3494</v>
      </c>
      <c r="L3" s="238"/>
    </row>
    <row r="4" spans="1:12" x14ac:dyDescent="0.3">
      <c r="A4" s="114" t="s">
        <v>3380</v>
      </c>
      <c r="B4" s="115" t="s">
        <v>3318</v>
      </c>
      <c r="C4" s="116" t="s">
        <v>3381</v>
      </c>
      <c r="D4" s="239"/>
      <c r="E4" s="240"/>
      <c r="F4" s="240"/>
      <c r="G4" s="240"/>
      <c r="H4" s="240"/>
      <c r="I4" s="240"/>
      <c r="J4" s="240"/>
      <c r="K4" s="240"/>
      <c r="L4" s="240"/>
    </row>
    <row r="5" spans="1:12" x14ac:dyDescent="0.3">
      <c r="A5" s="117" t="s">
        <v>66</v>
      </c>
      <c r="B5" s="118" t="s">
        <v>3382</v>
      </c>
      <c r="C5" s="119" t="s">
        <v>3383</v>
      </c>
      <c r="D5" s="120">
        <v>41814</v>
      </c>
      <c r="E5" s="121">
        <v>2900</v>
      </c>
      <c r="F5" s="121">
        <v>44714</v>
      </c>
      <c r="G5" s="236">
        <v>41814</v>
      </c>
      <c r="H5" s="236">
        <v>41814</v>
      </c>
      <c r="I5" s="123">
        <f>G5-H5</f>
        <v>0</v>
      </c>
      <c r="J5" s="123">
        <f>F5-G5</f>
        <v>2900</v>
      </c>
      <c r="K5" s="123">
        <f>IF(H5&gt;D5,0,D5-H5)</f>
        <v>0</v>
      </c>
      <c r="L5" s="124">
        <f>D5</f>
        <v>41814</v>
      </c>
    </row>
    <row r="6" spans="1:12" x14ac:dyDescent="0.3">
      <c r="A6" s="117" t="s">
        <v>68</v>
      </c>
      <c r="B6" s="118" t="s">
        <v>3384</v>
      </c>
      <c r="C6" s="119" t="s">
        <v>3385</v>
      </c>
      <c r="D6" s="120">
        <v>135110</v>
      </c>
      <c r="E6" s="121">
        <v>13153</v>
      </c>
      <c r="F6" s="121">
        <v>148263</v>
      </c>
      <c r="G6" s="236">
        <v>134684</v>
      </c>
      <c r="H6" s="236">
        <v>134684</v>
      </c>
      <c r="I6" s="123">
        <f>G6-H6</f>
        <v>0</v>
      </c>
      <c r="J6" s="123">
        <f>F6-G6</f>
        <v>13579</v>
      </c>
      <c r="K6" s="123">
        <f>IF(H6&gt;D6,0,D6-H6)</f>
        <v>426</v>
      </c>
      <c r="L6" s="124">
        <f t="shared" ref="L6:L68" si="0">D6</f>
        <v>135110</v>
      </c>
    </row>
    <row r="7" spans="1:12" x14ac:dyDescent="0.3">
      <c r="A7" s="125" t="s">
        <v>70</v>
      </c>
      <c r="B7" s="118" t="s">
        <v>230</v>
      </c>
      <c r="C7" s="119" t="s">
        <v>3386</v>
      </c>
      <c r="D7" s="120">
        <v>51266</v>
      </c>
      <c r="E7" s="121">
        <v>16798</v>
      </c>
      <c r="F7" s="121">
        <v>68064</v>
      </c>
      <c r="G7" s="236">
        <v>62686</v>
      </c>
      <c r="H7" s="236">
        <v>62686</v>
      </c>
      <c r="I7" s="123">
        <f>G7-H7</f>
        <v>0</v>
      </c>
      <c r="J7" s="123">
        <f>F7-G7</f>
        <v>5378</v>
      </c>
      <c r="K7" s="123">
        <f t="shared" ref="K7:K68" si="1">IF(H7&gt;D7,0,D7-H7)</f>
        <v>0</v>
      </c>
      <c r="L7" s="124">
        <f t="shared" si="0"/>
        <v>51266</v>
      </c>
    </row>
    <row r="8" spans="1:12" x14ac:dyDescent="0.3">
      <c r="A8" s="125" t="s">
        <v>72</v>
      </c>
      <c r="B8" s="118" t="s">
        <v>3387</v>
      </c>
      <c r="C8" s="119" t="s">
        <v>3388</v>
      </c>
      <c r="D8" s="120">
        <v>35939</v>
      </c>
      <c r="E8" s="121">
        <v>16723</v>
      </c>
      <c r="F8" s="121">
        <v>52662</v>
      </c>
      <c r="G8" s="236">
        <v>38863</v>
      </c>
      <c r="H8" s="236">
        <v>38863</v>
      </c>
      <c r="I8" s="123">
        <f>G8-H8</f>
        <v>0</v>
      </c>
      <c r="J8" s="123">
        <f>F8-G8</f>
        <v>13799</v>
      </c>
      <c r="K8" s="123">
        <f t="shared" si="1"/>
        <v>0</v>
      </c>
      <c r="L8" s="124">
        <f t="shared" si="0"/>
        <v>35939</v>
      </c>
    </row>
    <row r="9" spans="1:12" x14ac:dyDescent="0.3">
      <c r="A9" s="125" t="s">
        <v>74</v>
      </c>
      <c r="B9" s="118" t="s">
        <v>3389</v>
      </c>
      <c r="C9" s="119" t="s">
        <v>3390</v>
      </c>
      <c r="D9" s="120">
        <v>57203</v>
      </c>
      <c r="E9" s="121">
        <v>22777</v>
      </c>
      <c r="F9" s="121">
        <v>79980</v>
      </c>
      <c r="G9" s="236">
        <v>57333</v>
      </c>
      <c r="H9" s="236">
        <v>57333</v>
      </c>
      <c r="I9" s="123">
        <f>G9-H9</f>
        <v>0</v>
      </c>
      <c r="J9" s="123">
        <f>F9-G9</f>
        <v>22647</v>
      </c>
      <c r="K9" s="123">
        <f t="shared" si="1"/>
        <v>0</v>
      </c>
      <c r="L9" s="124">
        <f t="shared" si="0"/>
        <v>57203</v>
      </c>
    </row>
    <row r="10" spans="1:12" x14ac:dyDescent="0.3">
      <c r="A10" s="125" t="s">
        <v>76</v>
      </c>
      <c r="B10" s="118" t="s">
        <v>3391</v>
      </c>
      <c r="C10" s="119" t="s">
        <v>3392</v>
      </c>
      <c r="D10" s="120">
        <v>33177</v>
      </c>
      <c r="E10" s="121">
        <v>5779</v>
      </c>
      <c r="F10" s="121">
        <v>38956</v>
      </c>
      <c r="G10" s="236">
        <v>38649</v>
      </c>
      <c r="H10" s="236">
        <v>38649</v>
      </c>
      <c r="I10" s="123">
        <f t="shared" ref="I10:I68" si="2">G10-H10</f>
        <v>0</v>
      </c>
      <c r="J10" s="123">
        <f t="shared" ref="J10:J68" si="3">F10-G10</f>
        <v>307</v>
      </c>
      <c r="K10" s="123">
        <f t="shared" si="1"/>
        <v>0</v>
      </c>
      <c r="L10" s="124">
        <f t="shared" si="0"/>
        <v>33177</v>
      </c>
    </row>
    <row r="11" spans="1:12" x14ac:dyDescent="0.3">
      <c r="A11" s="125" t="s">
        <v>78</v>
      </c>
      <c r="B11" s="118" t="s">
        <v>3393</v>
      </c>
      <c r="C11" s="119" t="s">
        <v>3394</v>
      </c>
      <c r="D11" s="120">
        <v>12963</v>
      </c>
      <c r="E11" s="121">
        <v>0</v>
      </c>
      <c r="F11" s="121">
        <v>12963</v>
      </c>
      <c r="G11" s="236">
        <v>12963</v>
      </c>
      <c r="H11" s="236">
        <v>12963</v>
      </c>
      <c r="I11" s="123">
        <f t="shared" si="2"/>
        <v>0</v>
      </c>
      <c r="J11" s="123">
        <f t="shared" si="3"/>
        <v>0</v>
      </c>
      <c r="K11" s="123">
        <f t="shared" si="1"/>
        <v>0</v>
      </c>
      <c r="L11" s="124">
        <f t="shared" si="0"/>
        <v>12963</v>
      </c>
    </row>
    <row r="12" spans="1:12" x14ac:dyDescent="0.3">
      <c r="A12" s="125" t="s">
        <v>80</v>
      </c>
      <c r="B12" s="118" t="s">
        <v>3395</v>
      </c>
      <c r="C12" s="119" t="s">
        <v>3396</v>
      </c>
      <c r="D12" s="120">
        <v>154028</v>
      </c>
      <c r="E12" s="121">
        <v>18498</v>
      </c>
      <c r="F12" s="121">
        <v>172526</v>
      </c>
      <c r="G12" s="236">
        <v>113722</v>
      </c>
      <c r="H12" s="236">
        <v>113722</v>
      </c>
      <c r="I12" s="123">
        <f t="shared" si="2"/>
        <v>0</v>
      </c>
      <c r="J12" s="123">
        <f t="shared" si="3"/>
        <v>58804</v>
      </c>
      <c r="K12" s="123">
        <f t="shared" si="1"/>
        <v>40306</v>
      </c>
      <c r="L12" s="124">
        <f t="shared" si="0"/>
        <v>154028</v>
      </c>
    </row>
    <row r="13" spans="1:12" x14ac:dyDescent="0.3">
      <c r="A13" s="125" t="s">
        <v>82</v>
      </c>
      <c r="B13" s="118" t="s">
        <v>3397</v>
      </c>
      <c r="C13" s="119" t="s">
        <v>3398</v>
      </c>
      <c r="D13" s="120">
        <v>66808</v>
      </c>
      <c r="E13" s="121">
        <v>4012</v>
      </c>
      <c r="F13" s="121">
        <v>70820</v>
      </c>
      <c r="G13" s="236">
        <v>70724</v>
      </c>
      <c r="H13" s="236">
        <v>70724</v>
      </c>
      <c r="I13" s="123">
        <f t="shared" si="2"/>
        <v>0</v>
      </c>
      <c r="J13" s="123">
        <f t="shared" si="3"/>
        <v>96</v>
      </c>
      <c r="K13" s="123">
        <f t="shared" si="1"/>
        <v>0</v>
      </c>
      <c r="L13" s="124">
        <f t="shared" si="0"/>
        <v>66808</v>
      </c>
    </row>
    <row r="14" spans="1:12" x14ac:dyDescent="0.3">
      <c r="A14" s="125" t="s">
        <v>84</v>
      </c>
      <c r="B14" s="118" t="s">
        <v>3399</v>
      </c>
      <c r="C14" s="119" t="s">
        <v>3400</v>
      </c>
      <c r="D14" s="120">
        <v>200452</v>
      </c>
      <c r="E14" s="121">
        <v>1157</v>
      </c>
      <c r="F14" s="121">
        <v>201609</v>
      </c>
      <c r="G14" s="236">
        <v>201609</v>
      </c>
      <c r="H14" s="236">
        <v>201609</v>
      </c>
      <c r="I14" s="123">
        <f t="shared" si="2"/>
        <v>0</v>
      </c>
      <c r="J14" s="123">
        <f t="shared" si="3"/>
        <v>0</v>
      </c>
      <c r="K14" s="123">
        <f t="shared" si="1"/>
        <v>0</v>
      </c>
      <c r="L14" s="124">
        <f t="shared" si="0"/>
        <v>200452</v>
      </c>
    </row>
    <row r="15" spans="1:12" x14ac:dyDescent="0.3">
      <c r="A15" s="125" t="s">
        <v>86</v>
      </c>
      <c r="B15" s="118" t="s">
        <v>3401</v>
      </c>
      <c r="C15" s="119" t="s">
        <v>3402</v>
      </c>
      <c r="D15" s="120">
        <v>64468</v>
      </c>
      <c r="E15" s="121">
        <v>25624</v>
      </c>
      <c r="F15" s="121">
        <v>90092</v>
      </c>
      <c r="G15" s="236">
        <v>75491</v>
      </c>
      <c r="H15" s="236">
        <v>75491</v>
      </c>
      <c r="I15" s="123">
        <f t="shared" si="2"/>
        <v>0</v>
      </c>
      <c r="J15" s="123">
        <f t="shared" si="3"/>
        <v>14601</v>
      </c>
      <c r="K15" s="123">
        <f t="shared" si="1"/>
        <v>0</v>
      </c>
      <c r="L15" s="124">
        <f t="shared" si="0"/>
        <v>64468</v>
      </c>
    </row>
    <row r="16" spans="1:12" x14ac:dyDescent="0.3">
      <c r="A16" s="126" t="s">
        <v>88</v>
      </c>
      <c r="B16" s="118" t="s">
        <v>3403</v>
      </c>
      <c r="C16" s="119" t="s">
        <v>3404</v>
      </c>
      <c r="D16" s="120">
        <v>119168</v>
      </c>
      <c r="E16" s="121">
        <v>0</v>
      </c>
      <c r="F16" s="121">
        <v>119168</v>
      </c>
      <c r="G16" s="236">
        <v>119168</v>
      </c>
      <c r="H16" s="236">
        <v>119168</v>
      </c>
      <c r="I16" s="123">
        <f t="shared" si="2"/>
        <v>0</v>
      </c>
      <c r="J16" s="123">
        <f t="shared" si="3"/>
        <v>0</v>
      </c>
      <c r="K16" s="123">
        <f t="shared" si="1"/>
        <v>0</v>
      </c>
      <c r="L16" s="124">
        <f t="shared" si="0"/>
        <v>119168</v>
      </c>
    </row>
    <row r="17" spans="1:12" x14ac:dyDescent="0.3">
      <c r="A17" s="125" t="s">
        <v>90</v>
      </c>
      <c r="B17" s="118" t="s">
        <v>542</v>
      </c>
      <c r="C17" s="119" t="s">
        <v>3405</v>
      </c>
      <c r="D17" s="120">
        <v>44779</v>
      </c>
      <c r="E17" s="121">
        <v>21814</v>
      </c>
      <c r="F17" s="121">
        <v>66593</v>
      </c>
      <c r="G17" s="236">
        <v>55977</v>
      </c>
      <c r="H17" s="236">
        <v>55977</v>
      </c>
      <c r="I17" s="123">
        <f t="shared" si="2"/>
        <v>0</v>
      </c>
      <c r="J17" s="123">
        <f t="shared" si="3"/>
        <v>10616</v>
      </c>
      <c r="K17" s="123">
        <f t="shared" si="1"/>
        <v>0</v>
      </c>
      <c r="L17" s="124">
        <f t="shared" si="0"/>
        <v>44779</v>
      </c>
    </row>
    <row r="18" spans="1:12" x14ac:dyDescent="0.3">
      <c r="A18" s="125" t="s">
        <v>92</v>
      </c>
      <c r="B18" s="118" t="s">
        <v>553</v>
      </c>
      <c r="C18" s="119" t="s">
        <v>3406</v>
      </c>
      <c r="D18" s="120">
        <v>393663</v>
      </c>
      <c r="E18" s="121">
        <v>130182</v>
      </c>
      <c r="F18" s="121">
        <v>523845</v>
      </c>
      <c r="G18" s="236">
        <v>454561</v>
      </c>
      <c r="H18" s="236">
        <v>454561</v>
      </c>
      <c r="I18" s="123">
        <f t="shared" si="2"/>
        <v>0</v>
      </c>
      <c r="J18" s="123">
        <f t="shared" si="3"/>
        <v>69284</v>
      </c>
      <c r="K18" s="123">
        <f t="shared" si="1"/>
        <v>0</v>
      </c>
      <c r="L18" s="124">
        <f t="shared" si="0"/>
        <v>393663</v>
      </c>
    </row>
    <row r="19" spans="1:12" x14ac:dyDescent="0.3">
      <c r="A19" s="125" t="s">
        <v>95</v>
      </c>
      <c r="B19" s="118" t="s">
        <v>3407</v>
      </c>
      <c r="C19" s="119" t="s">
        <v>3408</v>
      </c>
      <c r="D19" s="120">
        <v>114512</v>
      </c>
      <c r="E19" s="121">
        <v>10384</v>
      </c>
      <c r="F19" s="121">
        <v>124896</v>
      </c>
      <c r="G19" s="236">
        <v>124896</v>
      </c>
      <c r="H19" s="236">
        <v>106238</v>
      </c>
      <c r="I19" s="123">
        <f t="shared" si="2"/>
        <v>18658</v>
      </c>
      <c r="J19" s="123">
        <f t="shared" si="3"/>
        <v>0</v>
      </c>
      <c r="K19" s="123">
        <f t="shared" si="1"/>
        <v>8274</v>
      </c>
      <c r="L19" s="124">
        <f t="shared" si="0"/>
        <v>114512</v>
      </c>
    </row>
    <row r="20" spans="1:12" x14ac:dyDescent="0.3">
      <c r="A20" s="127" t="s">
        <v>1061</v>
      </c>
      <c r="B20" s="118" t="s">
        <v>94</v>
      </c>
      <c r="C20" s="119"/>
      <c r="D20" s="120">
        <v>26478</v>
      </c>
      <c r="E20" s="121">
        <v>0</v>
      </c>
      <c r="F20" s="121">
        <v>26478</v>
      </c>
      <c r="G20" s="236">
        <v>26478</v>
      </c>
      <c r="H20" s="236">
        <v>26478</v>
      </c>
      <c r="I20" s="123">
        <f t="shared" si="2"/>
        <v>0</v>
      </c>
      <c r="J20" s="123">
        <f t="shared" si="3"/>
        <v>0</v>
      </c>
      <c r="K20" s="123">
        <f t="shared" si="1"/>
        <v>0</v>
      </c>
      <c r="L20" s="124">
        <f t="shared" si="0"/>
        <v>26478</v>
      </c>
    </row>
    <row r="21" spans="1:12" x14ac:dyDescent="0.3">
      <c r="A21" s="117" t="s">
        <v>1065</v>
      </c>
      <c r="B21" s="118" t="s">
        <v>2604</v>
      </c>
      <c r="C21" s="119" t="s">
        <v>3409</v>
      </c>
      <c r="D21" s="120">
        <v>18276</v>
      </c>
      <c r="E21" s="121">
        <v>0</v>
      </c>
      <c r="F21" s="121">
        <v>18276</v>
      </c>
      <c r="G21" s="122">
        <v>18276</v>
      </c>
      <c r="H21" s="122">
        <v>18276</v>
      </c>
      <c r="I21" s="123">
        <f t="shared" si="2"/>
        <v>0</v>
      </c>
      <c r="J21" s="123">
        <f t="shared" si="3"/>
        <v>0</v>
      </c>
      <c r="K21" s="123">
        <f t="shared" si="1"/>
        <v>0</v>
      </c>
      <c r="L21" s="124">
        <f t="shared" si="0"/>
        <v>18276</v>
      </c>
    </row>
    <row r="22" spans="1:12" x14ac:dyDescent="0.3">
      <c r="A22" s="117" t="s">
        <v>97</v>
      </c>
      <c r="B22" s="118" t="s">
        <v>3410</v>
      </c>
      <c r="C22" s="119" t="s">
        <v>3411</v>
      </c>
      <c r="D22" s="120">
        <v>86444</v>
      </c>
      <c r="E22" s="121">
        <v>19837</v>
      </c>
      <c r="F22" s="121">
        <v>106281</v>
      </c>
      <c r="G22" s="236">
        <v>87589</v>
      </c>
      <c r="H22" s="236">
        <v>87589</v>
      </c>
      <c r="I22" s="123">
        <f t="shared" si="2"/>
        <v>0</v>
      </c>
      <c r="J22" s="123">
        <f t="shared" si="3"/>
        <v>18692</v>
      </c>
      <c r="K22" s="123">
        <f t="shared" si="1"/>
        <v>0</v>
      </c>
      <c r="L22" s="124">
        <f t="shared" si="0"/>
        <v>86444</v>
      </c>
    </row>
    <row r="23" spans="1:12" x14ac:dyDescent="0.3">
      <c r="A23" s="125" t="s">
        <v>99</v>
      </c>
      <c r="B23" s="118" t="s">
        <v>3412</v>
      </c>
      <c r="C23" s="119" t="s">
        <v>3413</v>
      </c>
      <c r="D23" s="120">
        <v>74427</v>
      </c>
      <c r="E23" s="121">
        <v>13797</v>
      </c>
      <c r="F23" s="121">
        <v>88224</v>
      </c>
      <c r="G23" s="236">
        <v>79300</v>
      </c>
      <c r="H23" s="236">
        <v>79300</v>
      </c>
      <c r="I23" s="123">
        <f t="shared" si="2"/>
        <v>0</v>
      </c>
      <c r="J23" s="123">
        <f t="shared" si="3"/>
        <v>8924</v>
      </c>
      <c r="K23" s="123">
        <f t="shared" si="1"/>
        <v>0</v>
      </c>
      <c r="L23" s="124">
        <f t="shared" si="0"/>
        <v>74427</v>
      </c>
    </row>
    <row r="24" spans="1:12" x14ac:dyDescent="0.3">
      <c r="A24" s="125" t="s">
        <v>101</v>
      </c>
      <c r="B24" s="118" t="s">
        <v>3414</v>
      </c>
      <c r="C24" s="119" t="s">
        <v>3415</v>
      </c>
      <c r="D24" s="120">
        <v>57093</v>
      </c>
      <c r="E24" s="121">
        <v>0</v>
      </c>
      <c r="F24" s="121">
        <v>57093</v>
      </c>
      <c r="G24" s="236">
        <v>57094</v>
      </c>
      <c r="H24" s="236">
        <v>57094</v>
      </c>
      <c r="I24" s="123">
        <f t="shared" si="2"/>
        <v>0</v>
      </c>
      <c r="J24" s="123">
        <f t="shared" si="3"/>
        <v>-1</v>
      </c>
      <c r="K24" s="123">
        <f t="shared" si="1"/>
        <v>0</v>
      </c>
      <c r="L24" s="124">
        <f t="shared" si="0"/>
        <v>57093</v>
      </c>
    </row>
    <row r="25" spans="1:12" x14ac:dyDescent="0.3">
      <c r="A25" s="125" t="s">
        <v>103</v>
      </c>
      <c r="B25" s="118" t="s">
        <v>3416</v>
      </c>
      <c r="C25" s="119" t="s">
        <v>3417</v>
      </c>
      <c r="D25" s="120">
        <v>152819</v>
      </c>
      <c r="E25" s="121">
        <v>17555</v>
      </c>
      <c r="F25" s="121">
        <v>170374</v>
      </c>
      <c r="G25" s="236">
        <v>163062</v>
      </c>
      <c r="H25" s="236">
        <v>163062</v>
      </c>
      <c r="I25" s="123">
        <f t="shared" si="2"/>
        <v>0</v>
      </c>
      <c r="J25" s="123">
        <f t="shared" si="3"/>
        <v>7312</v>
      </c>
      <c r="K25" s="123">
        <f t="shared" si="1"/>
        <v>0</v>
      </c>
      <c r="L25" s="124">
        <f t="shared" si="0"/>
        <v>152819</v>
      </c>
    </row>
    <row r="26" spans="1:12" x14ac:dyDescent="0.3">
      <c r="A26" s="125" t="s">
        <v>105</v>
      </c>
      <c r="B26" s="118" t="s">
        <v>3418</v>
      </c>
      <c r="C26" s="119" t="s">
        <v>3419</v>
      </c>
      <c r="D26" s="120">
        <v>9800</v>
      </c>
      <c r="E26" s="121">
        <v>68</v>
      </c>
      <c r="F26" s="121">
        <v>9868</v>
      </c>
      <c r="G26" s="236">
        <v>9862</v>
      </c>
      <c r="H26" s="236">
        <v>9862</v>
      </c>
      <c r="I26" s="123">
        <f t="shared" si="2"/>
        <v>0</v>
      </c>
      <c r="J26" s="123">
        <f t="shared" si="3"/>
        <v>6</v>
      </c>
      <c r="K26" s="123">
        <f t="shared" si="1"/>
        <v>0</v>
      </c>
      <c r="L26" s="124">
        <f t="shared" si="0"/>
        <v>9800</v>
      </c>
    </row>
    <row r="27" spans="1:12" x14ac:dyDescent="0.3">
      <c r="A27" s="125" t="s">
        <v>107</v>
      </c>
      <c r="B27" s="118" t="s">
        <v>3420</v>
      </c>
      <c r="C27" s="119" t="s">
        <v>3421</v>
      </c>
      <c r="D27" s="120">
        <v>59980</v>
      </c>
      <c r="E27" s="121">
        <v>28075</v>
      </c>
      <c r="F27" s="121">
        <v>88055</v>
      </c>
      <c r="G27" s="236">
        <v>62963</v>
      </c>
      <c r="H27" s="236">
        <v>62963</v>
      </c>
      <c r="I27" s="123">
        <f t="shared" si="2"/>
        <v>0</v>
      </c>
      <c r="J27" s="123">
        <f t="shared" si="3"/>
        <v>25092</v>
      </c>
      <c r="K27" s="123">
        <f t="shared" si="1"/>
        <v>0</v>
      </c>
      <c r="L27" s="124">
        <f t="shared" si="0"/>
        <v>59980</v>
      </c>
    </row>
    <row r="28" spans="1:12" x14ac:dyDescent="0.3">
      <c r="A28" s="125" t="s">
        <v>109</v>
      </c>
      <c r="B28" s="118" t="s">
        <v>3422</v>
      </c>
      <c r="C28" s="119" t="s">
        <v>3423</v>
      </c>
      <c r="D28" s="120">
        <v>17308</v>
      </c>
      <c r="E28" s="121">
        <v>382</v>
      </c>
      <c r="F28" s="121">
        <v>17690</v>
      </c>
      <c r="G28" s="236">
        <v>15152</v>
      </c>
      <c r="H28" s="236">
        <v>15152</v>
      </c>
      <c r="I28" s="123">
        <f t="shared" si="2"/>
        <v>0</v>
      </c>
      <c r="J28" s="123">
        <f t="shared" si="3"/>
        <v>2538</v>
      </c>
      <c r="K28" s="123">
        <f t="shared" si="1"/>
        <v>2156</v>
      </c>
      <c r="L28" s="124">
        <f t="shared" si="0"/>
        <v>17308</v>
      </c>
    </row>
    <row r="29" spans="1:12" x14ac:dyDescent="0.3">
      <c r="A29" s="125" t="s">
        <v>111</v>
      </c>
      <c r="B29" s="118" t="s">
        <v>3424</v>
      </c>
      <c r="C29" s="119" t="s">
        <v>3425</v>
      </c>
      <c r="D29" s="120">
        <v>31468</v>
      </c>
      <c r="E29" s="121">
        <v>7690</v>
      </c>
      <c r="F29" s="121">
        <v>39158</v>
      </c>
      <c r="G29" s="236">
        <v>27614</v>
      </c>
      <c r="H29" s="236">
        <v>27614</v>
      </c>
      <c r="I29" s="123">
        <f t="shared" si="2"/>
        <v>0</v>
      </c>
      <c r="J29" s="123">
        <f t="shared" si="3"/>
        <v>11544</v>
      </c>
      <c r="K29" s="123">
        <f t="shared" si="1"/>
        <v>3854</v>
      </c>
      <c r="L29" s="124">
        <f t="shared" si="0"/>
        <v>31468</v>
      </c>
    </row>
    <row r="30" spans="1:12" x14ac:dyDescent="0.3">
      <c r="A30" s="125" t="s">
        <v>113</v>
      </c>
      <c r="B30" s="118" t="s">
        <v>114</v>
      </c>
      <c r="C30" s="119"/>
      <c r="D30" s="120">
        <v>22924</v>
      </c>
      <c r="E30" s="121">
        <v>0</v>
      </c>
      <c r="F30" s="121">
        <v>22924</v>
      </c>
      <c r="G30" s="236">
        <v>22924</v>
      </c>
      <c r="H30" s="236">
        <v>22924</v>
      </c>
      <c r="I30" s="123">
        <f t="shared" si="2"/>
        <v>0</v>
      </c>
      <c r="J30" s="123">
        <f t="shared" si="3"/>
        <v>0</v>
      </c>
      <c r="K30" s="123">
        <f t="shared" si="1"/>
        <v>0</v>
      </c>
      <c r="L30" s="124">
        <f t="shared" si="0"/>
        <v>22924</v>
      </c>
    </row>
    <row r="31" spans="1:12" x14ac:dyDescent="0.3">
      <c r="A31" s="125" t="s">
        <v>115</v>
      </c>
      <c r="B31" s="118" t="s">
        <v>3426</v>
      </c>
      <c r="C31" s="119" t="s">
        <v>3427</v>
      </c>
      <c r="D31" s="120">
        <v>44534</v>
      </c>
      <c r="E31" s="121">
        <v>0</v>
      </c>
      <c r="F31" s="121">
        <v>44534</v>
      </c>
      <c r="G31" s="122">
        <v>44533</v>
      </c>
      <c r="H31" s="122">
        <v>44533</v>
      </c>
      <c r="I31" s="123">
        <f t="shared" si="2"/>
        <v>0</v>
      </c>
      <c r="J31" s="123">
        <f t="shared" si="3"/>
        <v>1</v>
      </c>
      <c r="K31" s="123">
        <f t="shared" si="1"/>
        <v>1</v>
      </c>
      <c r="L31" s="124">
        <f t="shared" si="0"/>
        <v>44534</v>
      </c>
    </row>
    <row r="32" spans="1:12" x14ac:dyDescent="0.3">
      <c r="A32" s="125" t="s">
        <v>117</v>
      </c>
      <c r="B32" s="118" t="s">
        <v>805</v>
      </c>
      <c r="C32" s="119" t="s">
        <v>3428</v>
      </c>
      <c r="D32" s="120">
        <v>3832</v>
      </c>
      <c r="E32" s="121">
        <v>0</v>
      </c>
      <c r="F32" s="121">
        <v>3832</v>
      </c>
      <c r="G32" s="236">
        <v>3832</v>
      </c>
      <c r="H32" s="236">
        <v>3832</v>
      </c>
      <c r="I32" s="123">
        <f t="shared" si="2"/>
        <v>0</v>
      </c>
      <c r="J32" s="123">
        <f t="shared" si="3"/>
        <v>0</v>
      </c>
      <c r="K32" s="123">
        <f t="shared" si="1"/>
        <v>0</v>
      </c>
      <c r="L32" s="124">
        <f t="shared" si="0"/>
        <v>3832</v>
      </c>
    </row>
    <row r="33" spans="1:12" x14ac:dyDescent="0.3">
      <c r="A33" s="125" t="s">
        <v>119</v>
      </c>
      <c r="B33" s="118" t="s">
        <v>3429</v>
      </c>
      <c r="C33" s="119" t="s">
        <v>3430</v>
      </c>
      <c r="D33" s="120">
        <v>344068</v>
      </c>
      <c r="E33" s="121">
        <v>152625</v>
      </c>
      <c r="F33" s="121">
        <v>496693</v>
      </c>
      <c r="G33" s="236">
        <v>331995</v>
      </c>
      <c r="H33" s="236">
        <v>331995</v>
      </c>
      <c r="I33" s="123">
        <f t="shared" si="2"/>
        <v>0</v>
      </c>
      <c r="J33" s="123">
        <f t="shared" si="3"/>
        <v>164698</v>
      </c>
      <c r="K33" s="123">
        <f t="shared" si="1"/>
        <v>12073</v>
      </c>
      <c r="L33" s="124">
        <f t="shared" si="0"/>
        <v>344068</v>
      </c>
    </row>
    <row r="34" spans="1:12" x14ac:dyDescent="0.3">
      <c r="A34" s="125" t="s">
        <v>3331</v>
      </c>
      <c r="B34" s="118" t="s">
        <v>3332</v>
      </c>
      <c r="C34" s="119" t="s">
        <v>3431</v>
      </c>
      <c r="D34" s="120">
        <v>23112</v>
      </c>
      <c r="E34" s="121">
        <v>0</v>
      </c>
      <c r="F34" s="121">
        <v>23112</v>
      </c>
      <c r="G34" s="236">
        <v>19996</v>
      </c>
      <c r="H34" s="236">
        <v>19996</v>
      </c>
      <c r="I34" s="123">
        <f t="shared" si="2"/>
        <v>0</v>
      </c>
      <c r="J34" s="123">
        <f t="shared" si="3"/>
        <v>3116</v>
      </c>
      <c r="K34" s="123">
        <f t="shared" si="1"/>
        <v>3116</v>
      </c>
      <c r="L34" s="124">
        <f t="shared" si="0"/>
        <v>23112</v>
      </c>
    </row>
    <row r="35" spans="1:12" x14ac:dyDescent="0.3">
      <c r="A35" s="125" t="s">
        <v>121</v>
      </c>
      <c r="B35" s="118" t="s">
        <v>3432</v>
      </c>
      <c r="C35" s="119" t="s">
        <v>3433</v>
      </c>
      <c r="D35" s="120">
        <v>89165</v>
      </c>
      <c r="E35" s="121">
        <v>1493</v>
      </c>
      <c r="F35" s="121">
        <v>90658</v>
      </c>
      <c r="G35" s="236">
        <v>61637</v>
      </c>
      <c r="H35" s="236">
        <v>61637</v>
      </c>
      <c r="I35" s="123">
        <f t="shared" si="2"/>
        <v>0</v>
      </c>
      <c r="J35" s="123">
        <f t="shared" si="3"/>
        <v>29021</v>
      </c>
      <c r="K35" s="123">
        <f t="shared" si="1"/>
        <v>27528</v>
      </c>
      <c r="L35" s="124">
        <f t="shared" si="0"/>
        <v>89165</v>
      </c>
    </row>
    <row r="36" spans="1:12" x14ac:dyDescent="0.3">
      <c r="A36" s="125" t="s">
        <v>123</v>
      </c>
      <c r="B36" s="118" t="s">
        <v>3434</v>
      </c>
      <c r="C36" s="119" t="s">
        <v>3435</v>
      </c>
      <c r="D36" s="120">
        <v>78499</v>
      </c>
      <c r="E36" s="121">
        <v>12562</v>
      </c>
      <c r="F36" s="121">
        <v>91061</v>
      </c>
      <c r="G36" s="236">
        <v>81992</v>
      </c>
      <c r="H36" s="236">
        <v>81992</v>
      </c>
      <c r="I36" s="123">
        <f t="shared" si="2"/>
        <v>0</v>
      </c>
      <c r="J36" s="123">
        <f t="shared" si="3"/>
        <v>9069</v>
      </c>
      <c r="K36" s="123">
        <f t="shared" si="1"/>
        <v>0</v>
      </c>
      <c r="L36" s="124">
        <f t="shared" si="0"/>
        <v>78499</v>
      </c>
    </row>
    <row r="37" spans="1:12" x14ac:dyDescent="0.3">
      <c r="A37" s="125" t="s">
        <v>125</v>
      </c>
      <c r="B37" s="118" t="s">
        <v>3436</v>
      </c>
      <c r="C37" s="119" t="s">
        <v>3437</v>
      </c>
      <c r="D37" s="120">
        <v>11886</v>
      </c>
      <c r="E37" s="121">
        <v>24253</v>
      </c>
      <c r="F37" s="121">
        <v>36139</v>
      </c>
      <c r="G37" s="122">
        <v>11886</v>
      </c>
      <c r="H37" s="122">
        <v>11886</v>
      </c>
      <c r="I37" s="123">
        <f t="shared" si="2"/>
        <v>0</v>
      </c>
      <c r="J37" s="123">
        <f t="shared" si="3"/>
        <v>24253</v>
      </c>
      <c r="K37" s="123">
        <f t="shared" si="1"/>
        <v>0</v>
      </c>
      <c r="L37" s="124">
        <f t="shared" si="0"/>
        <v>11886</v>
      </c>
    </row>
    <row r="38" spans="1:12" x14ac:dyDescent="0.3">
      <c r="A38" s="125" t="s">
        <v>127</v>
      </c>
      <c r="B38" s="118" t="s">
        <v>3438</v>
      </c>
      <c r="C38" s="119" t="s">
        <v>3439</v>
      </c>
      <c r="D38" s="120">
        <v>34477</v>
      </c>
      <c r="E38" s="121">
        <v>1</v>
      </c>
      <c r="F38" s="121">
        <v>34478</v>
      </c>
      <c r="G38" s="236">
        <v>34478</v>
      </c>
      <c r="H38" s="236">
        <v>34478</v>
      </c>
      <c r="I38" s="123">
        <f t="shared" si="2"/>
        <v>0</v>
      </c>
      <c r="J38" s="123">
        <f t="shared" si="3"/>
        <v>0</v>
      </c>
      <c r="K38" s="123">
        <f t="shared" si="1"/>
        <v>0</v>
      </c>
      <c r="L38" s="124">
        <f t="shared" si="0"/>
        <v>34477</v>
      </c>
    </row>
    <row r="39" spans="1:12" x14ac:dyDescent="0.3">
      <c r="A39" s="125" t="s">
        <v>129</v>
      </c>
      <c r="B39" s="118" t="s">
        <v>1088</v>
      </c>
      <c r="C39" s="119" t="s">
        <v>3440</v>
      </c>
      <c r="D39" s="120">
        <v>170239</v>
      </c>
      <c r="E39" s="121">
        <v>25469</v>
      </c>
      <c r="F39" s="121">
        <v>195708</v>
      </c>
      <c r="G39" s="236">
        <v>146393</v>
      </c>
      <c r="H39" s="236">
        <v>146393</v>
      </c>
      <c r="I39" s="123">
        <f t="shared" si="2"/>
        <v>0</v>
      </c>
      <c r="J39" s="123">
        <f t="shared" si="3"/>
        <v>49315</v>
      </c>
      <c r="K39" s="123">
        <f t="shared" si="1"/>
        <v>23846</v>
      </c>
      <c r="L39" s="124">
        <f t="shared" si="0"/>
        <v>170239</v>
      </c>
    </row>
    <row r="40" spans="1:12" x14ac:dyDescent="0.3">
      <c r="A40" s="125" t="s">
        <v>131</v>
      </c>
      <c r="B40" s="118" t="s">
        <v>3441</v>
      </c>
      <c r="C40" s="119" t="s">
        <v>3442</v>
      </c>
      <c r="D40" s="120">
        <v>21822</v>
      </c>
      <c r="E40" s="121">
        <v>0</v>
      </c>
      <c r="F40" s="121">
        <v>21822</v>
      </c>
      <c r="G40" s="236">
        <v>21822</v>
      </c>
      <c r="H40" s="236">
        <v>21822</v>
      </c>
      <c r="I40" s="123">
        <f t="shared" si="2"/>
        <v>0</v>
      </c>
      <c r="J40" s="123">
        <f t="shared" si="3"/>
        <v>0</v>
      </c>
      <c r="K40" s="123">
        <f t="shared" si="1"/>
        <v>0</v>
      </c>
      <c r="L40" s="124">
        <f t="shared" si="0"/>
        <v>21822</v>
      </c>
    </row>
    <row r="41" spans="1:12" x14ac:dyDescent="0.3">
      <c r="A41" s="125" t="s">
        <v>133</v>
      </c>
      <c r="B41" s="118" t="s">
        <v>3443</v>
      </c>
      <c r="C41" s="119" t="s">
        <v>3444</v>
      </c>
      <c r="D41" s="120">
        <v>31043</v>
      </c>
      <c r="E41" s="121">
        <v>8492</v>
      </c>
      <c r="F41" s="121">
        <v>39535</v>
      </c>
      <c r="G41" s="236">
        <v>36793</v>
      </c>
      <c r="H41" s="236">
        <v>36793</v>
      </c>
      <c r="I41" s="123">
        <f t="shared" si="2"/>
        <v>0</v>
      </c>
      <c r="J41" s="123">
        <f t="shared" si="3"/>
        <v>2742</v>
      </c>
      <c r="K41" s="123">
        <f t="shared" si="1"/>
        <v>0</v>
      </c>
      <c r="L41" s="124">
        <f t="shared" si="0"/>
        <v>31043</v>
      </c>
    </row>
    <row r="42" spans="1:12" x14ac:dyDescent="0.3">
      <c r="A42" s="125" t="s">
        <v>135</v>
      </c>
      <c r="B42" s="118" t="s">
        <v>3445</v>
      </c>
      <c r="C42" s="119" t="s">
        <v>3446</v>
      </c>
      <c r="D42" s="120">
        <v>27505</v>
      </c>
      <c r="E42" s="121">
        <v>0</v>
      </c>
      <c r="F42" s="121">
        <v>27505</v>
      </c>
      <c r="G42" s="236">
        <v>27505</v>
      </c>
      <c r="H42" s="236">
        <v>27505</v>
      </c>
      <c r="I42" s="123">
        <f t="shared" si="2"/>
        <v>0</v>
      </c>
      <c r="J42" s="123">
        <f t="shared" si="3"/>
        <v>0</v>
      </c>
      <c r="K42" s="123">
        <f t="shared" si="1"/>
        <v>0</v>
      </c>
      <c r="L42" s="124">
        <f t="shared" si="0"/>
        <v>27505</v>
      </c>
    </row>
    <row r="43" spans="1:12" x14ac:dyDescent="0.3">
      <c r="A43" s="125" t="s">
        <v>3327</v>
      </c>
      <c r="B43" s="118" t="s">
        <v>3328</v>
      </c>
      <c r="C43" s="119" t="s">
        <v>3447</v>
      </c>
      <c r="D43" s="120">
        <v>5341</v>
      </c>
      <c r="E43" s="121">
        <v>5207</v>
      </c>
      <c r="F43" s="121">
        <v>10548</v>
      </c>
      <c r="G43" s="236">
        <v>5316</v>
      </c>
      <c r="H43" s="236">
        <v>5316</v>
      </c>
      <c r="I43" s="123">
        <f t="shared" si="2"/>
        <v>0</v>
      </c>
      <c r="J43" s="123">
        <f t="shared" si="3"/>
        <v>5232</v>
      </c>
      <c r="K43" s="123">
        <f t="shared" si="1"/>
        <v>25</v>
      </c>
      <c r="L43" s="124">
        <f t="shared" si="0"/>
        <v>5341</v>
      </c>
    </row>
    <row r="44" spans="1:12" x14ac:dyDescent="0.3">
      <c r="A44" s="125" t="s">
        <v>137</v>
      </c>
      <c r="B44" s="118" t="s">
        <v>1315</v>
      </c>
      <c r="C44" s="119" t="s">
        <v>3448</v>
      </c>
      <c r="D44" s="120">
        <v>77987</v>
      </c>
      <c r="E44" s="121">
        <v>0</v>
      </c>
      <c r="F44" s="121">
        <v>77987</v>
      </c>
      <c r="G44" s="236">
        <v>75469</v>
      </c>
      <c r="H44" s="236">
        <v>75469</v>
      </c>
      <c r="I44" s="123">
        <f t="shared" si="2"/>
        <v>0</v>
      </c>
      <c r="J44" s="123">
        <f t="shared" si="3"/>
        <v>2518</v>
      </c>
      <c r="K44" s="123">
        <f t="shared" si="1"/>
        <v>2518</v>
      </c>
      <c r="L44" s="124">
        <f t="shared" si="0"/>
        <v>77987</v>
      </c>
    </row>
    <row r="45" spans="1:12" x14ac:dyDescent="0.3">
      <c r="A45" s="125" t="s">
        <v>139</v>
      </c>
      <c r="B45" s="118" t="s">
        <v>1322</v>
      </c>
      <c r="C45" s="119" t="s">
        <v>3449</v>
      </c>
      <c r="D45" s="120">
        <v>18655</v>
      </c>
      <c r="E45" s="121">
        <v>743</v>
      </c>
      <c r="F45" s="121">
        <v>19398</v>
      </c>
      <c r="G45" s="236">
        <v>19259</v>
      </c>
      <c r="H45" s="236">
        <v>19259</v>
      </c>
      <c r="I45" s="123">
        <f t="shared" si="2"/>
        <v>0</v>
      </c>
      <c r="J45" s="123">
        <f t="shared" si="3"/>
        <v>139</v>
      </c>
      <c r="K45" s="123">
        <f t="shared" si="1"/>
        <v>0</v>
      </c>
      <c r="L45" s="124">
        <f t="shared" si="0"/>
        <v>18655</v>
      </c>
    </row>
    <row r="46" spans="1:12" x14ac:dyDescent="0.3">
      <c r="A46" s="125" t="s">
        <v>3329</v>
      </c>
      <c r="B46" s="118" t="s">
        <v>3330</v>
      </c>
      <c r="C46" s="119" t="s">
        <v>3450</v>
      </c>
      <c r="D46" s="120">
        <v>13509</v>
      </c>
      <c r="E46" s="121">
        <v>0</v>
      </c>
      <c r="F46" s="121">
        <v>13509</v>
      </c>
      <c r="G46" s="236">
        <v>13509</v>
      </c>
      <c r="H46" s="236">
        <v>13509</v>
      </c>
      <c r="I46" s="123">
        <f t="shared" si="2"/>
        <v>0</v>
      </c>
      <c r="J46" s="123">
        <f t="shared" si="3"/>
        <v>0</v>
      </c>
      <c r="K46" s="123">
        <f t="shared" si="1"/>
        <v>0</v>
      </c>
      <c r="L46" s="124">
        <f t="shared" si="0"/>
        <v>13509</v>
      </c>
    </row>
    <row r="47" spans="1:12" x14ac:dyDescent="0.3">
      <c r="A47" s="125" t="s">
        <v>141</v>
      </c>
      <c r="B47" s="118" t="s">
        <v>3451</v>
      </c>
      <c r="C47" s="119" t="s">
        <v>3452</v>
      </c>
      <c r="D47" s="120">
        <v>17827</v>
      </c>
      <c r="E47" s="121">
        <v>2385</v>
      </c>
      <c r="F47" s="121">
        <v>20212</v>
      </c>
      <c r="G47" s="236">
        <v>15876</v>
      </c>
      <c r="H47" s="236">
        <v>15876</v>
      </c>
      <c r="I47" s="123">
        <f t="shared" si="2"/>
        <v>0</v>
      </c>
      <c r="J47" s="123">
        <f t="shared" si="3"/>
        <v>4336</v>
      </c>
      <c r="K47" s="123">
        <f t="shared" si="1"/>
        <v>1951</v>
      </c>
      <c r="L47" s="124">
        <f t="shared" si="0"/>
        <v>17827</v>
      </c>
    </row>
    <row r="48" spans="1:12" x14ac:dyDescent="0.3">
      <c r="A48" s="117" t="s">
        <v>143</v>
      </c>
      <c r="B48" s="118" t="s">
        <v>144</v>
      </c>
      <c r="C48" s="119"/>
      <c r="D48" s="120">
        <v>14815</v>
      </c>
      <c r="E48" s="121">
        <v>0</v>
      </c>
      <c r="F48" s="121">
        <v>14815</v>
      </c>
      <c r="G48" s="236">
        <v>14815</v>
      </c>
      <c r="H48" s="236">
        <v>14815</v>
      </c>
      <c r="I48" s="123">
        <f t="shared" si="2"/>
        <v>0</v>
      </c>
      <c r="J48" s="123">
        <f t="shared" si="3"/>
        <v>0</v>
      </c>
      <c r="K48" s="123">
        <f t="shared" si="1"/>
        <v>0</v>
      </c>
      <c r="L48" s="124">
        <f t="shared" si="0"/>
        <v>14815</v>
      </c>
    </row>
    <row r="49" spans="1:12" x14ac:dyDescent="0.3">
      <c r="A49" s="117" t="s">
        <v>145</v>
      </c>
      <c r="B49" s="118" t="s">
        <v>3453</v>
      </c>
      <c r="C49" s="119" t="s">
        <v>3454</v>
      </c>
      <c r="D49" s="120">
        <v>93440</v>
      </c>
      <c r="E49" s="121">
        <v>0</v>
      </c>
      <c r="F49" s="121">
        <v>93440</v>
      </c>
      <c r="G49" s="236">
        <v>93440</v>
      </c>
      <c r="H49" s="236">
        <v>93440</v>
      </c>
      <c r="I49" s="123">
        <f t="shared" si="2"/>
        <v>0</v>
      </c>
      <c r="J49" s="123">
        <f t="shared" si="3"/>
        <v>0</v>
      </c>
      <c r="K49" s="123">
        <f t="shared" si="1"/>
        <v>0</v>
      </c>
      <c r="L49" s="124">
        <f t="shared" si="0"/>
        <v>93440</v>
      </c>
    </row>
    <row r="50" spans="1:12" x14ac:dyDescent="0.3">
      <c r="A50" s="117" t="s">
        <v>171</v>
      </c>
      <c r="B50" s="118" t="s">
        <v>1836</v>
      </c>
      <c r="C50" s="119" t="s">
        <v>3455</v>
      </c>
      <c r="D50" s="120">
        <v>38880</v>
      </c>
      <c r="E50" s="121">
        <v>117</v>
      </c>
      <c r="F50" s="121">
        <v>38997</v>
      </c>
      <c r="G50" s="236">
        <v>37996</v>
      </c>
      <c r="H50" s="236">
        <v>37996</v>
      </c>
      <c r="I50" s="123">
        <f t="shared" si="2"/>
        <v>0</v>
      </c>
      <c r="J50" s="123">
        <f t="shared" si="3"/>
        <v>1001</v>
      </c>
      <c r="K50" s="123">
        <f t="shared" si="1"/>
        <v>884</v>
      </c>
      <c r="L50" s="124">
        <f t="shared" si="0"/>
        <v>38880</v>
      </c>
    </row>
    <row r="51" spans="1:12" x14ac:dyDescent="0.3">
      <c r="A51" s="117" t="s">
        <v>147</v>
      </c>
      <c r="B51" s="118" t="s">
        <v>1752</v>
      </c>
      <c r="C51" s="119" t="s">
        <v>3456</v>
      </c>
      <c r="D51" s="120">
        <v>43741</v>
      </c>
      <c r="E51" s="121">
        <v>2953</v>
      </c>
      <c r="F51" s="121">
        <v>46694</v>
      </c>
      <c r="G51" s="236">
        <v>46694</v>
      </c>
      <c r="H51" s="236">
        <v>46694</v>
      </c>
      <c r="I51" s="123">
        <f t="shared" si="2"/>
        <v>0</v>
      </c>
      <c r="J51" s="123">
        <f t="shared" si="3"/>
        <v>0</v>
      </c>
      <c r="K51" s="123">
        <f t="shared" si="1"/>
        <v>0</v>
      </c>
      <c r="L51" s="124">
        <f t="shared" si="0"/>
        <v>43741</v>
      </c>
    </row>
    <row r="52" spans="1:12" x14ac:dyDescent="0.3">
      <c r="A52" s="117" t="s">
        <v>3457</v>
      </c>
      <c r="B52" s="118" t="s">
        <v>3458</v>
      </c>
      <c r="C52" s="119" t="s">
        <v>3456</v>
      </c>
      <c r="D52" s="120">
        <v>467</v>
      </c>
      <c r="E52" s="121">
        <v>0</v>
      </c>
      <c r="F52" s="121">
        <v>467</v>
      </c>
      <c r="G52" s="122">
        <v>0</v>
      </c>
      <c r="H52" s="122">
        <v>0</v>
      </c>
      <c r="I52" s="123">
        <f t="shared" si="2"/>
        <v>0</v>
      </c>
      <c r="J52" s="123">
        <f t="shared" si="3"/>
        <v>467</v>
      </c>
      <c r="K52" s="123">
        <f t="shared" si="1"/>
        <v>467</v>
      </c>
      <c r="L52" s="124">
        <f t="shared" si="0"/>
        <v>467</v>
      </c>
    </row>
    <row r="53" spans="1:12" x14ac:dyDescent="0.3">
      <c r="A53" s="117" t="s">
        <v>151</v>
      </c>
      <c r="B53" s="118" t="s">
        <v>1772</v>
      </c>
      <c r="C53" s="119" t="s">
        <v>3459</v>
      </c>
      <c r="D53" s="120">
        <v>17780</v>
      </c>
      <c r="E53" s="121">
        <v>1385</v>
      </c>
      <c r="F53" s="121">
        <v>19165</v>
      </c>
      <c r="G53" s="236">
        <v>17780</v>
      </c>
      <c r="H53" s="236">
        <v>17780</v>
      </c>
      <c r="I53" s="123">
        <f t="shared" si="2"/>
        <v>0</v>
      </c>
      <c r="J53" s="123">
        <f t="shared" si="3"/>
        <v>1385</v>
      </c>
      <c r="K53" s="123">
        <f t="shared" si="1"/>
        <v>0</v>
      </c>
      <c r="L53" s="124">
        <f t="shared" si="0"/>
        <v>17780</v>
      </c>
    </row>
    <row r="54" spans="1:12" x14ac:dyDescent="0.3">
      <c r="A54" s="117" t="s">
        <v>149</v>
      </c>
      <c r="B54" s="118" t="s">
        <v>3460</v>
      </c>
      <c r="C54" s="119" t="s">
        <v>3461</v>
      </c>
      <c r="D54" s="120">
        <v>27114</v>
      </c>
      <c r="E54" s="121">
        <v>1273</v>
      </c>
      <c r="F54" s="121">
        <v>28387</v>
      </c>
      <c r="G54" s="236">
        <v>27114</v>
      </c>
      <c r="H54" s="236">
        <v>27114</v>
      </c>
      <c r="I54" s="123">
        <f t="shared" si="2"/>
        <v>0</v>
      </c>
      <c r="J54" s="123">
        <f t="shared" si="3"/>
        <v>1273</v>
      </c>
      <c r="K54" s="123">
        <f t="shared" si="1"/>
        <v>0</v>
      </c>
      <c r="L54" s="124">
        <f t="shared" si="0"/>
        <v>27114</v>
      </c>
    </row>
    <row r="55" spans="1:12" x14ac:dyDescent="0.3">
      <c r="A55" s="117" t="s">
        <v>153</v>
      </c>
      <c r="B55" s="118" t="s">
        <v>3462</v>
      </c>
      <c r="C55" s="119" t="s">
        <v>3463</v>
      </c>
      <c r="D55" s="120">
        <v>41557</v>
      </c>
      <c r="E55" s="121">
        <v>0</v>
      </c>
      <c r="F55" s="121">
        <v>41557</v>
      </c>
      <c r="G55" s="236">
        <v>41557</v>
      </c>
      <c r="H55" s="236">
        <v>41557</v>
      </c>
      <c r="I55" s="123">
        <f t="shared" si="2"/>
        <v>0</v>
      </c>
      <c r="J55" s="123">
        <f t="shared" si="3"/>
        <v>0</v>
      </c>
      <c r="K55" s="123">
        <f t="shared" si="1"/>
        <v>0</v>
      </c>
      <c r="L55" s="124">
        <f t="shared" si="0"/>
        <v>41557</v>
      </c>
    </row>
    <row r="56" spans="1:12" x14ac:dyDescent="0.3">
      <c r="A56" s="117" t="s">
        <v>155</v>
      </c>
      <c r="B56" s="118" t="s">
        <v>3464</v>
      </c>
      <c r="C56" s="119" t="s">
        <v>3465</v>
      </c>
      <c r="D56" s="120">
        <v>31700</v>
      </c>
      <c r="E56" s="121">
        <v>0</v>
      </c>
      <c r="F56" s="121">
        <v>31700</v>
      </c>
      <c r="G56" s="236">
        <v>31700</v>
      </c>
      <c r="H56" s="236">
        <v>31700</v>
      </c>
      <c r="I56" s="123">
        <f t="shared" si="2"/>
        <v>0</v>
      </c>
      <c r="J56" s="123">
        <f t="shared" si="3"/>
        <v>0</v>
      </c>
      <c r="K56" s="123">
        <f t="shared" si="1"/>
        <v>0</v>
      </c>
      <c r="L56" s="124">
        <f t="shared" si="0"/>
        <v>31700</v>
      </c>
    </row>
    <row r="57" spans="1:12" x14ac:dyDescent="0.3">
      <c r="A57" s="117" t="s">
        <v>157</v>
      </c>
      <c r="B57" s="118" t="s">
        <v>1788</v>
      </c>
      <c r="C57" s="119" t="s">
        <v>3417</v>
      </c>
      <c r="D57" s="120">
        <v>33659</v>
      </c>
      <c r="E57" s="121">
        <v>1171</v>
      </c>
      <c r="F57" s="121">
        <v>34830</v>
      </c>
      <c r="G57" s="236">
        <v>34354</v>
      </c>
      <c r="H57" s="236">
        <v>34354</v>
      </c>
      <c r="I57" s="123">
        <f t="shared" si="2"/>
        <v>0</v>
      </c>
      <c r="J57" s="123">
        <f t="shared" si="3"/>
        <v>476</v>
      </c>
      <c r="K57" s="123">
        <f t="shared" si="1"/>
        <v>0</v>
      </c>
      <c r="L57" s="124">
        <f t="shared" si="0"/>
        <v>33659</v>
      </c>
    </row>
    <row r="58" spans="1:12" x14ac:dyDescent="0.3">
      <c r="A58" s="117" t="s">
        <v>175</v>
      </c>
      <c r="B58" s="118" t="s">
        <v>3466</v>
      </c>
      <c r="C58" s="119" t="s">
        <v>3467</v>
      </c>
      <c r="D58" s="120">
        <v>13848</v>
      </c>
      <c r="E58" s="121">
        <v>0</v>
      </c>
      <c r="F58" s="121">
        <v>13848</v>
      </c>
      <c r="G58" s="236">
        <v>13848</v>
      </c>
      <c r="H58" s="236">
        <v>13848</v>
      </c>
      <c r="I58" s="123">
        <f t="shared" si="2"/>
        <v>0</v>
      </c>
      <c r="J58" s="123">
        <f t="shared" si="3"/>
        <v>0</v>
      </c>
      <c r="K58" s="123">
        <f t="shared" si="1"/>
        <v>0</v>
      </c>
      <c r="L58" s="124">
        <f t="shared" si="0"/>
        <v>13848</v>
      </c>
    </row>
    <row r="59" spans="1:12" x14ac:dyDescent="0.3">
      <c r="A59" s="117" t="s">
        <v>159</v>
      </c>
      <c r="B59" s="118" t="s">
        <v>1792</v>
      </c>
      <c r="C59" s="119" t="s">
        <v>3431</v>
      </c>
      <c r="D59" s="120">
        <v>31884</v>
      </c>
      <c r="E59" s="121">
        <v>5639</v>
      </c>
      <c r="F59" s="121">
        <v>37523</v>
      </c>
      <c r="G59" s="236">
        <v>35854</v>
      </c>
      <c r="H59" s="236">
        <v>33704</v>
      </c>
      <c r="I59" s="123">
        <f t="shared" si="2"/>
        <v>2150</v>
      </c>
      <c r="J59" s="123">
        <f t="shared" si="3"/>
        <v>1669</v>
      </c>
      <c r="K59" s="123">
        <f t="shared" si="1"/>
        <v>0</v>
      </c>
      <c r="L59" s="124">
        <f t="shared" si="0"/>
        <v>31884</v>
      </c>
    </row>
    <row r="60" spans="1:12" x14ac:dyDescent="0.3">
      <c r="A60" s="117" t="s">
        <v>161</v>
      </c>
      <c r="B60" s="118" t="s">
        <v>1797</v>
      </c>
      <c r="C60" s="119" t="s">
        <v>3468</v>
      </c>
      <c r="D60" s="120">
        <v>37305</v>
      </c>
      <c r="E60" s="121">
        <v>5150</v>
      </c>
      <c r="F60" s="121">
        <v>42455</v>
      </c>
      <c r="G60" s="236">
        <v>38376</v>
      </c>
      <c r="H60" s="236">
        <v>38376</v>
      </c>
      <c r="I60" s="123">
        <f t="shared" si="2"/>
        <v>0</v>
      </c>
      <c r="J60" s="123">
        <f t="shared" si="3"/>
        <v>4079</v>
      </c>
      <c r="K60" s="123">
        <f t="shared" si="1"/>
        <v>0</v>
      </c>
      <c r="L60" s="124">
        <f t="shared" si="0"/>
        <v>37305</v>
      </c>
    </row>
    <row r="61" spans="1:12" x14ac:dyDescent="0.3">
      <c r="A61" s="117" t="s">
        <v>163</v>
      </c>
      <c r="B61" s="118" t="s">
        <v>1804</v>
      </c>
      <c r="C61" s="119" t="s">
        <v>3469</v>
      </c>
      <c r="D61" s="120">
        <v>25075</v>
      </c>
      <c r="E61" s="121">
        <v>0</v>
      </c>
      <c r="F61" s="121">
        <v>25075</v>
      </c>
      <c r="G61" s="236">
        <v>25075</v>
      </c>
      <c r="H61" s="236">
        <v>25075</v>
      </c>
      <c r="I61" s="123">
        <f t="shared" si="2"/>
        <v>0</v>
      </c>
      <c r="J61" s="123">
        <f t="shared" si="3"/>
        <v>0</v>
      </c>
      <c r="K61" s="123">
        <f t="shared" si="1"/>
        <v>0</v>
      </c>
      <c r="L61" s="124">
        <f t="shared" si="0"/>
        <v>25075</v>
      </c>
    </row>
    <row r="62" spans="1:12" x14ac:dyDescent="0.3">
      <c r="A62" s="117" t="s">
        <v>165</v>
      </c>
      <c r="B62" s="118" t="s">
        <v>3470</v>
      </c>
      <c r="C62" s="119" t="s">
        <v>3471</v>
      </c>
      <c r="D62" s="120">
        <v>36148</v>
      </c>
      <c r="E62" s="121">
        <v>3270</v>
      </c>
      <c r="F62" s="121">
        <v>39418</v>
      </c>
      <c r="G62" s="236">
        <v>36974</v>
      </c>
      <c r="H62" s="236">
        <v>36974</v>
      </c>
      <c r="I62" s="123">
        <f t="shared" si="2"/>
        <v>0</v>
      </c>
      <c r="J62" s="123">
        <f t="shared" si="3"/>
        <v>2444</v>
      </c>
      <c r="K62" s="123">
        <f t="shared" si="1"/>
        <v>0</v>
      </c>
      <c r="L62" s="124">
        <f t="shared" si="0"/>
        <v>36148</v>
      </c>
    </row>
    <row r="63" spans="1:12" x14ac:dyDescent="0.3">
      <c r="A63" s="117" t="s">
        <v>167</v>
      </c>
      <c r="B63" s="118" t="s">
        <v>1826</v>
      </c>
      <c r="C63" s="119" t="s">
        <v>3472</v>
      </c>
      <c r="D63" s="120">
        <v>44945</v>
      </c>
      <c r="E63" s="121">
        <v>0</v>
      </c>
      <c r="F63" s="121">
        <v>44945</v>
      </c>
      <c r="G63" s="236">
        <v>44618</v>
      </c>
      <c r="H63" s="236">
        <v>44618</v>
      </c>
      <c r="I63" s="123">
        <f t="shared" si="2"/>
        <v>0</v>
      </c>
      <c r="J63" s="123">
        <f t="shared" si="3"/>
        <v>327</v>
      </c>
      <c r="K63" s="123">
        <f t="shared" si="1"/>
        <v>327</v>
      </c>
      <c r="L63" s="124">
        <f t="shared" si="0"/>
        <v>44945</v>
      </c>
    </row>
    <row r="64" spans="1:12" x14ac:dyDescent="0.3">
      <c r="A64" s="117" t="s">
        <v>169</v>
      </c>
      <c r="B64" s="118" t="s">
        <v>1829</v>
      </c>
      <c r="C64" s="119" t="s">
        <v>3473</v>
      </c>
      <c r="D64" s="120">
        <v>10583</v>
      </c>
      <c r="E64" s="121">
        <v>2727</v>
      </c>
      <c r="F64" s="121">
        <v>13310</v>
      </c>
      <c r="G64" s="236">
        <v>8913</v>
      </c>
      <c r="H64" s="236">
        <v>8913</v>
      </c>
      <c r="I64" s="123">
        <f t="shared" si="2"/>
        <v>0</v>
      </c>
      <c r="J64" s="123">
        <f t="shared" si="3"/>
        <v>4397</v>
      </c>
      <c r="K64" s="123">
        <f t="shared" si="1"/>
        <v>1670</v>
      </c>
      <c r="L64" s="124">
        <f t="shared" si="0"/>
        <v>10583</v>
      </c>
    </row>
    <row r="65" spans="1:12" x14ac:dyDescent="0.3">
      <c r="A65" s="117" t="s">
        <v>173</v>
      </c>
      <c r="B65" s="118" t="s">
        <v>1841</v>
      </c>
      <c r="C65" s="119" t="s">
        <v>3474</v>
      </c>
      <c r="D65" s="120">
        <v>23771</v>
      </c>
      <c r="E65" s="121">
        <v>0</v>
      </c>
      <c r="F65" s="121">
        <v>23771</v>
      </c>
      <c r="G65" s="122">
        <v>23771</v>
      </c>
      <c r="H65" s="122">
        <v>23771</v>
      </c>
      <c r="I65" s="123">
        <f t="shared" si="2"/>
        <v>0</v>
      </c>
      <c r="J65" s="123">
        <f t="shared" si="3"/>
        <v>0</v>
      </c>
      <c r="K65" s="123">
        <f t="shared" si="1"/>
        <v>0</v>
      </c>
      <c r="L65" s="124">
        <f t="shared" si="0"/>
        <v>23771</v>
      </c>
    </row>
    <row r="66" spans="1:12" x14ac:dyDescent="0.3">
      <c r="A66" s="117" t="s">
        <v>3333</v>
      </c>
      <c r="B66" s="118" t="s">
        <v>3334</v>
      </c>
      <c r="C66" s="119" t="s">
        <v>3450</v>
      </c>
      <c r="D66" s="120">
        <v>39269</v>
      </c>
      <c r="E66" s="121">
        <v>0</v>
      </c>
      <c r="F66" s="121">
        <v>39269</v>
      </c>
      <c r="G66" s="236">
        <v>38799</v>
      </c>
      <c r="H66" s="236">
        <v>38799</v>
      </c>
      <c r="I66" s="123">
        <f t="shared" si="2"/>
        <v>0</v>
      </c>
      <c r="J66" s="123">
        <f t="shared" si="3"/>
        <v>470</v>
      </c>
      <c r="K66" s="123">
        <f t="shared" si="1"/>
        <v>470</v>
      </c>
      <c r="L66" s="124">
        <f t="shared" si="0"/>
        <v>39269</v>
      </c>
    </row>
    <row r="67" spans="1:12" x14ac:dyDescent="0.3">
      <c r="A67" s="125" t="s">
        <v>60</v>
      </c>
      <c r="B67" s="118" t="s">
        <v>2</v>
      </c>
      <c r="C67" s="119"/>
      <c r="D67" s="120">
        <v>9059</v>
      </c>
      <c r="E67" s="121">
        <v>309</v>
      </c>
      <c r="F67" s="121">
        <v>9368</v>
      </c>
      <c r="G67" s="236">
        <v>8118</v>
      </c>
      <c r="H67" s="236">
        <v>8118</v>
      </c>
      <c r="I67" s="123">
        <f t="shared" si="2"/>
        <v>0</v>
      </c>
      <c r="J67" s="123">
        <f t="shared" si="3"/>
        <v>1250</v>
      </c>
      <c r="K67" s="123">
        <f t="shared" si="1"/>
        <v>941</v>
      </c>
      <c r="L67" s="124">
        <f t="shared" si="0"/>
        <v>9059</v>
      </c>
    </row>
    <row r="68" spans="1:12" x14ac:dyDescent="0.3">
      <c r="A68" s="117" t="s">
        <v>62</v>
      </c>
      <c r="B68" s="118" t="s">
        <v>179</v>
      </c>
      <c r="C68" s="119"/>
      <c r="D68" s="120">
        <v>10726</v>
      </c>
      <c r="E68" s="121">
        <v>1118</v>
      </c>
      <c r="F68" s="121">
        <v>11844</v>
      </c>
      <c r="G68" s="236">
        <v>7590</v>
      </c>
      <c r="H68" s="236">
        <v>7590</v>
      </c>
      <c r="I68" s="123">
        <f t="shared" si="2"/>
        <v>0</v>
      </c>
      <c r="J68" s="123">
        <f t="shared" si="3"/>
        <v>4254</v>
      </c>
      <c r="K68" s="123">
        <f t="shared" si="1"/>
        <v>3136</v>
      </c>
      <c r="L68" s="124">
        <f t="shared" si="0"/>
        <v>10726</v>
      </c>
    </row>
    <row r="69" spans="1:12" ht="15" thickBot="1" x14ac:dyDescent="0.35">
      <c r="A69" s="128"/>
      <c r="B69" s="129"/>
      <c r="C69" s="130"/>
      <c r="D69" s="131">
        <f t="shared" ref="D69:J69" si="4">SUM(D5:D68)</f>
        <v>3721634</v>
      </c>
      <c r="E69" s="131">
        <f t="shared" si="4"/>
        <v>635547</v>
      </c>
      <c r="F69" s="131">
        <f t="shared" si="4"/>
        <v>4357181</v>
      </c>
      <c r="G69" s="131">
        <f t="shared" si="4"/>
        <v>3753131</v>
      </c>
      <c r="H69" s="131">
        <f t="shared" si="4"/>
        <v>3732323</v>
      </c>
      <c r="I69" s="131">
        <f t="shared" si="4"/>
        <v>20808</v>
      </c>
      <c r="J69" s="131">
        <f t="shared" si="4"/>
        <v>604050</v>
      </c>
      <c r="K69" s="123">
        <f>IF(H69&gt;D69,0,D69-H69)</f>
        <v>0</v>
      </c>
      <c r="L69" s="124">
        <f>SUM(L5:L68)</f>
        <v>3721634</v>
      </c>
    </row>
    <row r="70" spans="1:12" ht="15" thickTop="1" x14ac:dyDescent="0.3">
      <c r="D70" s="134">
        <f>'Alloction Detail'!L80</f>
        <v>3721634</v>
      </c>
      <c r="E70" s="134"/>
      <c r="L70" s="123">
        <f>IF(H70&gt;D70,0,D70-H70)</f>
        <v>3721634</v>
      </c>
    </row>
    <row r="71" spans="1:12" x14ac:dyDescent="0.3">
      <c r="D71" s="134">
        <f>D70-D69</f>
        <v>0</v>
      </c>
      <c r="E71" s="134"/>
      <c r="L71" s="123">
        <f>IF(H71&gt;D71,0,D71-H71)</f>
        <v>0</v>
      </c>
    </row>
    <row r="72" spans="1:12" ht="15" thickBot="1" x14ac:dyDescent="0.35">
      <c r="L72" s="131">
        <f>L70-L69</f>
        <v>0</v>
      </c>
    </row>
    <row r="73" spans="1:12" ht="15" thickTop="1" x14ac:dyDescent="0.3"/>
    <row r="75" spans="1:12" x14ac:dyDescent="0.3">
      <c r="D75" s="134"/>
      <c r="E75" s="128"/>
      <c r="F75" s="128"/>
      <c r="G75" s="128"/>
      <c r="H75" s="135"/>
    </row>
  </sheetData>
  <mergeCells count="2">
    <mergeCell ref="L1:L3"/>
    <mergeCell ref="D4:L4"/>
  </mergeCells>
  <conditionalFormatting sqref="K5:K69 L70:L71">
    <cfRule type="cellIs" dxfId="5" priority="10" operator="greaterThan">
      <formula>0</formula>
    </cfRule>
    <cfRule type="cellIs" dxfId="4" priority="11" operator="equal">
      <formula>0</formula>
    </cfRule>
    <cfRule type="cellIs" dxfId="3" priority="12" operator="lessThan">
      <formula>0</formula>
    </cfRule>
  </conditionalFormatting>
  <conditionalFormatting sqref="I5:J68">
    <cfRule type="cellIs" dxfId="2" priority="4" operator="greaterThan">
      <formula>0</formula>
    </cfRule>
    <cfRule type="cellIs" dxfId="1" priority="5" operator="equal">
      <formula>0</formula>
    </cfRule>
    <cfRule type="cellIs" dxfId="0" priority="6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2" zoomScale="85" zoomScaleNormal="85" workbookViewId="0">
      <selection activeCell="F108" sqref="F108"/>
    </sheetView>
  </sheetViews>
  <sheetFormatPr defaultColWidth="241.44140625" defaultRowHeight="13.8" x14ac:dyDescent="0.3"/>
  <cols>
    <col min="1" max="1" width="5.109375" style="1" bestFit="1" customWidth="1"/>
    <col min="2" max="2" width="17.5546875" style="1" bestFit="1" customWidth="1"/>
    <col min="3" max="3" width="7.44140625" style="1" bestFit="1" customWidth="1"/>
    <col min="4" max="4" width="9" style="1" bestFit="1" customWidth="1"/>
    <col min="5" max="5" width="89.33203125" style="1" bestFit="1" customWidth="1"/>
    <col min="6" max="6" width="11.88671875" style="1" bestFit="1" customWidth="1"/>
    <col min="7" max="7" width="13.5546875" style="1" bestFit="1" customWidth="1"/>
    <col min="8" max="8" width="9.44140625" style="1" bestFit="1" customWidth="1"/>
    <col min="9" max="9" width="10.6640625" style="1" bestFit="1" customWidth="1"/>
    <col min="10" max="10" width="36.5546875" style="1" bestFit="1" customWidth="1"/>
    <col min="11" max="11" width="25.6640625" style="1" bestFit="1" customWidth="1"/>
    <col min="12" max="12" width="31.33203125" style="1" bestFit="1" customWidth="1"/>
    <col min="13" max="13" width="33.6640625" style="1" bestFit="1" customWidth="1"/>
    <col min="14" max="14" width="16.33203125" style="1" bestFit="1" customWidth="1"/>
    <col min="15" max="15" width="3.33203125" style="1" bestFit="1" customWidth="1"/>
    <col min="16" max="16" width="10.6640625" style="1" bestFit="1" customWidth="1"/>
    <col min="17" max="16384" width="241.44140625" style="1"/>
  </cols>
  <sheetData>
    <row r="1" spans="1:16" x14ac:dyDescent="0.3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3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3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3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3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3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3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3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3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3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3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3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3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3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3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3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3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3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3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3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3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3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3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3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3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3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3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3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3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3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3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3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3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3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3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3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3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3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3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3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3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3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3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3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3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3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3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3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3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3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3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3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3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3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3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3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3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3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3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3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3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3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3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3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3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3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3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3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3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3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3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3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3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3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3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3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3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3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3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3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3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3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3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3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3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3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3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3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3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3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3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3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3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3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3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3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3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3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3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3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3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3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3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3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3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3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3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3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3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3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3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7.6" x14ac:dyDescent="0.3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3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3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3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3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3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3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3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3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3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3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3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3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3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3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3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3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3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3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3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3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3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3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3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3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3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3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3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3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3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3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3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3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3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3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3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3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3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3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3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3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3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3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3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3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3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3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3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3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3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3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3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3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3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3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3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3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3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3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3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3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3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3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3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3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3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3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3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3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3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3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3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3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3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3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3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3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3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3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3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3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3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3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3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3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3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3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3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3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3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3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3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3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3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3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3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3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3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3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3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3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3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3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3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3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3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3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3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3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3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3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3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3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7.6" x14ac:dyDescent="0.3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3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3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ht="27.6" x14ac:dyDescent="0.3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ht="27.6" x14ac:dyDescent="0.3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ht="27.6" x14ac:dyDescent="0.3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ht="27.6" x14ac:dyDescent="0.3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ht="27.6" x14ac:dyDescent="0.3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3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3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3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3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3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3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3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3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3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3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3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3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3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3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3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3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3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3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3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3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3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3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3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3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3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3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3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3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3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3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3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3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3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3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3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3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3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3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3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3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3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3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3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3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3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3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3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3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3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3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3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3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3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3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3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3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3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3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3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3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3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3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3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3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3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3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3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3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3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3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3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3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3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3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3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3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3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3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3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3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3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3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3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3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3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3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3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3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3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3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3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3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3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3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3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3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3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3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3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3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3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3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3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3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3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3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3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3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3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3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3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3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3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3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3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3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3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3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3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3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3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3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3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3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3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3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3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3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3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3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3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3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3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3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3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3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3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3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3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3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3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3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3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3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3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3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3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3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3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3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3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3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3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3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3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3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3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3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3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3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3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3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3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3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3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3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3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3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3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3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3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3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3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3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3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3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3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3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3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3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3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3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3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3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3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3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3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3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3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3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3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3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3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3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3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3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3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3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3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3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3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3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3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3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3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3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3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3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3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3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3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3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3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3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3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3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3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3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3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3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3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3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3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3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3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3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3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3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3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3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3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3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3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3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3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3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3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3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3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3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3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3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3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3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3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3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3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3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3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3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3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3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3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3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3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3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3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3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3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3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3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3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3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3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3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3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3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3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3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3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3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3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3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3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3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3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3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3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3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3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3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3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3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3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3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3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3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3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3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3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3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3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3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3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3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3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3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3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3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3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3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3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3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3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3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3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3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3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3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3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3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3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3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3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3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3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3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3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3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3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3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3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3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3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3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3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3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3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3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3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3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3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3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3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3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3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3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3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3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3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3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3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3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3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3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3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3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3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3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3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3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3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3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3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3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3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3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3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3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3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3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3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3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3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3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3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3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3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3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3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3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3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3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3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3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3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3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3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3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3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3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3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3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3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3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3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3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3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3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3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3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3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3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3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3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3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3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3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3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3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3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3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3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3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3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3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3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3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3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3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3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3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3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3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3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3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3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3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3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3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3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3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3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3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3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3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3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3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3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3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3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3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3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3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3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3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3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3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3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3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3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3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3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3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3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3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3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3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3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3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3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3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3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3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3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3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3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3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3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3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3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3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3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3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3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3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3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3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3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3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3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3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3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3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3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3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3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3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3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3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3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3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3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3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3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3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3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3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3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3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3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3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3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3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3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3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3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3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3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3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3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3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3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3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3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3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3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3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3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3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3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3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3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3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3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3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3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3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3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3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3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3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3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3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3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3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3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3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3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3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3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3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3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3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3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3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3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3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3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3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3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3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3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3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3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3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3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3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3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3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3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3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>
      <selection activeCell="G31" sqref="G1:H1048576"/>
    </sheetView>
  </sheetViews>
  <sheetFormatPr defaultColWidth="20" defaultRowHeight="13.2" x14ac:dyDescent="0.25"/>
  <cols>
    <col min="1" max="1" width="15.109375" style="8" bestFit="1" customWidth="1"/>
    <col min="2" max="2" width="38.44140625" style="8" bestFit="1" customWidth="1"/>
    <col min="3" max="3" width="15" style="8" bestFit="1" customWidth="1"/>
    <col min="4" max="4" width="38.44140625" style="8" bestFit="1" customWidth="1"/>
    <col min="5" max="5" width="15.109375" style="8" bestFit="1" customWidth="1"/>
    <col min="6" max="6" width="38.44140625" style="8" bestFit="1" customWidth="1"/>
    <col min="7" max="254" width="20" style="8"/>
    <col min="255" max="255" width="20" style="8" customWidth="1"/>
    <col min="256" max="256" width="46.33203125" style="8" customWidth="1"/>
    <col min="257" max="257" width="20" style="8" customWidth="1"/>
    <col min="258" max="258" width="31.44140625" style="8" customWidth="1"/>
    <col min="259" max="510" width="20" style="8"/>
    <col min="511" max="511" width="20" style="8" customWidth="1"/>
    <col min="512" max="512" width="46.33203125" style="8" customWidth="1"/>
    <col min="513" max="513" width="20" style="8" customWidth="1"/>
    <col min="514" max="514" width="31.44140625" style="8" customWidth="1"/>
    <col min="515" max="766" width="20" style="8"/>
    <col min="767" max="767" width="20" style="8" customWidth="1"/>
    <col min="768" max="768" width="46.33203125" style="8" customWidth="1"/>
    <col min="769" max="769" width="20" style="8" customWidth="1"/>
    <col min="770" max="770" width="31.44140625" style="8" customWidth="1"/>
    <col min="771" max="1022" width="20" style="8"/>
    <col min="1023" max="1023" width="20" style="8" customWidth="1"/>
    <col min="1024" max="1024" width="46.33203125" style="8" customWidth="1"/>
    <col min="1025" max="1025" width="20" style="8" customWidth="1"/>
    <col min="1026" max="1026" width="31.44140625" style="8" customWidth="1"/>
    <col min="1027" max="1278" width="20" style="8"/>
    <col min="1279" max="1279" width="20" style="8" customWidth="1"/>
    <col min="1280" max="1280" width="46.33203125" style="8" customWidth="1"/>
    <col min="1281" max="1281" width="20" style="8" customWidth="1"/>
    <col min="1282" max="1282" width="31.44140625" style="8" customWidth="1"/>
    <col min="1283" max="1534" width="20" style="8"/>
    <col min="1535" max="1535" width="20" style="8" customWidth="1"/>
    <col min="1536" max="1536" width="46.33203125" style="8" customWidth="1"/>
    <col min="1537" max="1537" width="20" style="8" customWidth="1"/>
    <col min="1538" max="1538" width="31.44140625" style="8" customWidth="1"/>
    <col min="1539" max="1790" width="20" style="8"/>
    <col min="1791" max="1791" width="20" style="8" customWidth="1"/>
    <col min="1792" max="1792" width="46.33203125" style="8" customWidth="1"/>
    <col min="1793" max="1793" width="20" style="8" customWidth="1"/>
    <col min="1794" max="1794" width="31.44140625" style="8" customWidth="1"/>
    <col min="1795" max="2046" width="20" style="8"/>
    <col min="2047" max="2047" width="20" style="8" customWidth="1"/>
    <col min="2048" max="2048" width="46.33203125" style="8" customWidth="1"/>
    <col min="2049" max="2049" width="20" style="8" customWidth="1"/>
    <col min="2050" max="2050" width="31.44140625" style="8" customWidth="1"/>
    <col min="2051" max="2302" width="20" style="8"/>
    <col min="2303" max="2303" width="20" style="8" customWidth="1"/>
    <col min="2304" max="2304" width="46.33203125" style="8" customWidth="1"/>
    <col min="2305" max="2305" width="20" style="8" customWidth="1"/>
    <col min="2306" max="2306" width="31.44140625" style="8" customWidth="1"/>
    <col min="2307" max="2558" width="20" style="8"/>
    <col min="2559" max="2559" width="20" style="8" customWidth="1"/>
    <col min="2560" max="2560" width="46.33203125" style="8" customWidth="1"/>
    <col min="2561" max="2561" width="20" style="8" customWidth="1"/>
    <col min="2562" max="2562" width="31.44140625" style="8" customWidth="1"/>
    <col min="2563" max="2814" width="20" style="8"/>
    <col min="2815" max="2815" width="20" style="8" customWidth="1"/>
    <col min="2816" max="2816" width="46.33203125" style="8" customWidth="1"/>
    <col min="2817" max="2817" width="20" style="8" customWidth="1"/>
    <col min="2818" max="2818" width="31.44140625" style="8" customWidth="1"/>
    <col min="2819" max="3070" width="20" style="8"/>
    <col min="3071" max="3071" width="20" style="8" customWidth="1"/>
    <col min="3072" max="3072" width="46.33203125" style="8" customWidth="1"/>
    <col min="3073" max="3073" width="20" style="8" customWidth="1"/>
    <col min="3074" max="3074" width="31.44140625" style="8" customWidth="1"/>
    <col min="3075" max="3326" width="20" style="8"/>
    <col min="3327" max="3327" width="20" style="8" customWidth="1"/>
    <col min="3328" max="3328" width="46.33203125" style="8" customWidth="1"/>
    <col min="3329" max="3329" width="20" style="8" customWidth="1"/>
    <col min="3330" max="3330" width="31.44140625" style="8" customWidth="1"/>
    <col min="3331" max="3582" width="20" style="8"/>
    <col min="3583" max="3583" width="20" style="8" customWidth="1"/>
    <col min="3584" max="3584" width="46.33203125" style="8" customWidth="1"/>
    <col min="3585" max="3585" width="20" style="8" customWidth="1"/>
    <col min="3586" max="3586" width="31.44140625" style="8" customWidth="1"/>
    <col min="3587" max="3838" width="20" style="8"/>
    <col min="3839" max="3839" width="20" style="8" customWidth="1"/>
    <col min="3840" max="3840" width="46.33203125" style="8" customWidth="1"/>
    <col min="3841" max="3841" width="20" style="8" customWidth="1"/>
    <col min="3842" max="3842" width="31.44140625" style="8" customWidth="1"/>
    <col min="3843" max="4094" width="20" style="8"/>
    <col min="4095" max="4095" width="20" style="8" customWidth="1"/>
    <col min="4096" max="4096" width="46.33203125" style="8" customWidth="1"/>
    <col min="4097" max="4097" width="20" style="8" customWidth="1"/>
    <col min="4098" max="4098" width="31.44140625" style="8" customWidth="1"/>
    <col min="4099" max="4350" width="20" style="8"/>
    <col min="4351" max="4351" width="20" style="8" customWidth="1"/>
    <col min="4352" max="4352" width="46.33203125" style="8" customWidth="1"/>
    <col min="4353" max="4353" width="20" style="8" customWidth="1"/>
    <col min="4354" max="4354" width="31.44140625" style="8" customWidth="1"/>
    <col min="4355" max="4606" width="20" style="8"/>
    <col min="4607" max="4607" width="20" style="8" customWidth="1"/>
    <col min="4608" max="4608" width="46.33203125" style="8" customWidth="1"/>
    <col min="4609" max="4609" width="20" style="8" customWidth="1"/>
    <col min="4610" max="4610" width="31.44140625" style="8" customWidth="1"/>
    <col min="4611" max="4862" width="20" style="8"/>
    <col min="4863" max="4863" width="20" style="8" customWidth="1"/>
    <col min="4864" max="4864" width="46.33203125" style="8" customWidth="1"/>
    <col min="4865" max="4865" width="20" style="8" customWidth="1"/>
    <col min="4866" max="4866" width="31.44140625" style="8" customWidth="1"/>
    <col min="4867" max="5118" width="20" style="8"/>
    <col min="5119" max="5119" width="20" style="8" customWidth="1"/>
    <col min="5120" max="5120" width="46.33203125" style="8" customWidth="1"/>
    <col min="5121" max="5121" width="20" style="8" customWidth="1"/>
    <col min="5122" max="5122" width="31.44140625" style="8" customWidth="1"/>
    <col min="5123" max="5374" width="20" style="8"/>
    <col min="5375" max="5375" width="20" style="8" customWidth="1"/>
    <col min="5376" max="5376" width="46.33203125" style="8" customWidth="1"/>
    <col min="5377" max="5377" width="20" style="8" customWidth="1"/>
    <col min="5378" max="5378" width="31.44140625" style="8" customWidth="1"/>
    <col min="5379" max="5630" width="20" style="8"/>
    <col min="5631" max="5631" width="20" style="8" customWidth="1"/>
    <col min="5632" max="5632" width="46.33203125" style="8" customWidth="1"/>
    <col min="5633" max="5633" width="20" style="8" customWidth="1"/>
    <col min="5634" max="5634" width="31.44140625" style="8" customWidth="1"/>
    <col min="5635" max="5886" width="20" style="8"/>
    <col min="5887" max="5887" width="20" style="8" customWidth="1"/>
    <col min="5888" max="5888" width="46.33203125" style="8" customWidth="1"/>
    <col min="5889" max="5889" width="20" style="8" customWidth="1"/>
    <col min="5890" max="5890" width="31.44140625" style="8" customWidth="1"/>
    <col min="5891" max="6142" width="20" style="8"/>
    <col min="6143" max="6143" width="20" style="8" customWidth="1"/>
    <col min="6144" max="6144" width="46.33203125" style="8" customWidth="1"/>
    <col min="6145" max="6145" width="20" style="8" customWidth="1"/>
    <col min="6146" max="6146" width="31.44140625" style="8" customWidth="1"/>
    <col min="6147" max="6398" width="20" style="8"/>
    <col min="6399" max="6399" width="20" style="8" customWidth="1"/>
    <col min="6400" max="6400" width="46.33203125" style="8" customWidth="1"/>
    <col min="6401" max="6401" width="20" style="8" customWidth="1"/>
    <col min="6402" max="6402" width="31.44140625" style="8" customWidth="1"/>
    <col min="6403" max="6654" width="20" style="8"/>
    <col min="6655" max="6655" width="20" style="8" customWidth="1"/>
    <col min="6656" max="6656" width="46.33203125" style="8" customWidth="1"/>
    <col min="6657" max="6657" width="20" style="8" customWidth="1"/>
    <col min="6658" max="6658" width="31.44140625" style="8" customWidth="1"/>
    <col min="6659" max="6910" width="20" style="8"/>
    <col min="6911" max="6911" width="20" style="8" customWidth="1"/>
    <col min="6912" max="6912" width="46.33203125" style="8" customWidth="1"/>
    <col min="6913" max="6913" width="20" style="8" customWidth="1"/>
    <col min="6914" max="6914" width="31.44140625" style="8" customWidth="1"/>
    <col min="6915" max="7166" width="20" style="8"/>
    <col min="7167" max="7167" width="20" style="8" customWidth="1"/>
    <col min="7168" max="7168" width="46.33203125" style="8" customWidth="1"/>
    <col min="7169" max="7169" width="20" style="8" customWidth="1"/>
    <col min="7170" max="7170" width="31.44140625" style="8" customWidth="1"/>
    <col min="7171" max="7422" width="20" style="8"/>
    <col min="7423" max="7423" width="20" style="8" customWidth="1"/>
    <col min="7424" max="7424" width="46.33203125" style="8" customWidth="1"/>
    <col min="7425" max="7425" width="20" style="8" customWidth="1"/>
    <col min="7426" max="7426" width="31.44140625" style="8" customWidth="1"/>
    <col min="7427" max="7678" width="20" style="8"/>
    <col min="7679" max="7679" width="20" style="8" customWidth="1"/>
    <col min="7680" max="7680" width="46.33203125" style="8" customWidth="1"/>
    <col min="7681" max="7681" width="20" style="8" customWidth="1"/>
    <col min="7682" max="7682" width="31.44140625" style="8" customWidth="1"/>
    <col min="7683" max="7934" width="20" style="8"/>
    <col min="7935" max="7935" width="20" style="8" customWidth="1"/>
    <col min="7936" max="7936" width="46.33203125" style="8" customWidth="1"/>
    <col min="7937" max="7937" width="20" style="8" customWidth="1"/>
    <col min="7938" max="7938" width="31.44140625" style="8" customWidth="1"/>
    <col min="7939" max="8190" width="20" style="8"/>
    <col min="8191" max="8191" width="20" style="8" customWidth="1"/>
    <col min="8192" max="8192" width="46.33203125" style="8" customWidth="1"/>
    <col min="8193" max="8193" width="20" style="8" customWidth="1"/>
    <col min="8194" max="8194" width="31.44140625" style="8" customWidth="1"/>
    <col min="8195" max="8446" width="20" style="8"/>
    <col min="8447" max="8447" width="20" style="8" customWidth="1"/>
    <col min="8448" max="8448" width="46.33203125" style="8" customWidth="1"/>
    <col min="8449" max="8449" width="20" style="8" customWidth="1"/>
    <col min="8450" max="8450" width="31.44140625" style="8" customWidth="1"/>
    <col min="8451" max="8702" width="20" style="8"/>
    <col min="8703" max="8703" width="20" style="8" customWidth="1"/>
    <col min="8704" max="8704" width="46.33203125" style="8" customWidth="1"/>
    <col min="8705" max="8705" width="20" style="8" customWidth="1"/>
    <col min="8706" max="8706" width="31.44140625" style="8" customWidth="1"/>
    <col min="8707" max="8958" width="20" style="8"/>
    <col min="8959" max="8959" width="20" style="8" customWidth="1"/>
    <col min="8960" max="8960" width="46.33203125" style="8" customWidth="1"/>
    <col min="8961" max="8961" width="20" style="8" customWidth="1"/>
    <col min="8962" max="8962" width="31.44140625" style="8" customWidth="1"/>
    <col min="8963" max="9214" width="20" style="8"/>
    <col min="9215" max="9215" width="20" style="8" customWidth="1"/>
    <col min="9216" max="9216" width="46.33203125" style="8" customWidth="1"/>
    <col min="9217" max="9217" width="20" style="8" customWidth="1"/>
    <col min="9218" max="9218" width="31.44140625" style="8" customWidth="1"/>
    <col min="9219" max="9470" width="20" style="8"/>
    <col min="9471" max="9471" width="20" style="8" customWidth="1"/>
    <col min="9472" max="9472" width="46.33203125" style="8" customWidth="1"/>
    <col min="9473" max="9473" width="20" style="8" customWidth="1"/>
    <col min="9474" max="9474" width="31.44140625" style="8" customWidth="1"/>
    <col min="9475" max="9726" width="20" style="8"/>
    <col min="9727" max="9727" width="20" style="8" customWidth="1"/>
    <col min="9728" max="9728" width="46.33203125" style="8" customWidth="1"/>
    <col min="9729" max="9729" width="20" style="8" customWidth="1"/>
    <col min="9730" max="9730" width="31.44140625" style="8" customWidth="1"/>
    <col min="9731" max="9982" width="20" style="8"/>
    <col min="9983" max="9983" width="20" style="8" customWidth="1"/>
    <col min="9984" max="9984" width="46.33203125" style="8" customWidth="1"/>
    <col min="9985" max="9985" width="20" style="8" customWidth="1"/>
    <col min="9986" max="9986" width="31.44140625" style="8" customWidth="1"/>
    <col min="9987" max="10238" width="20" style="8"/>
    <col min="10239" max="10239" width="20" style="8" customWidth="1"/>
    <col min="10240" max="10240" width="46.33203125" style="8" customWidth="1"/>
    <col min="10241" max="10241" width="20" style="8" customWidth="1"/>
    <col min="10242" max="10242" width="31.44140625" style="8" customWidth="1"/>
    <col min="10243" max="10494" width="20" style="8"/>
    <col min="10495" max="10495" width="20" style="8" customWidth="1"/>
    <col min="10496" max="10496" width="46.33203125" style="8" customWidth="1"/>
    <col min="10497" max="10497" width="20" style="8" customWidth="1"/>
    <col min="10498" max="10498" width="31.44140625" style="8" customWidth="1"/>
    <col min="10499" max="10750" width="20" style="8"/>
    <col min="10751" max="10751" width="20" style="8" customWidth="1"/>
    <col min="10752" max="10752" width="46.33203125" style="8" customWidth="1"/>
    <col min="10753" max="10753" width="20" style="8" customWidth="1"/>
    <col min="10754" max="10754" width="31.44140625" style="8" customWidth="1"/>
    <col min="10755" max="11006" width="20" style="8"/>
    <col min="11007" max="11007" width="20" style="8" customWidth="1"/>
    <col min="11008" max="11008" width="46.33203125" style="8" customWidth="1"/>
    <col min="11009" max="11009" width="20" style="8" customWidth="1"/>
    <col min="11010" max="11010" width="31.44140625" style="8" customWidth="1"/>
    <col min="11011" max="11262" width="20" style="8"/>
    <col min="11263" max="11263" width="20" style="8" customWidth="1"/>
    <col min="11264" max="11264" width="46.33203125" style="8" customWidth="1"/>
    <col min="11265" max="11265" width="20" style="8" customWidth="1"/>
    <col min="11266" max="11266" width="31.44140625" style="8" customWidth="1"/>
    <col min="11267" max="11518" width="20" style="8"/>
    <col min="11519" max="11519" width="20" style="8" customWidth="1"/>
    <col min="11520" max="11520" width="46.33203125" style="8" customWidth="1"/>
    <col min="11521" max="11521" width="20" style="8" customWidth="1"/>
    <col min="11522" max="11522" width="31.44140625" style="8" customWidth="1"/>
    <col min="11523" max="11774" width="20" style="8"/>
    <col min="11775" max="11775" width="20" style="8" customWidth="1"/>
    <col min="11776" max="11776" width="46.33203125" style="8" customWidth="1"/>
    <col min="11777" max="11777" width="20" style="8" customWidth="1"/>
    <col min="11778" max="11778" width="31.44140625" style="8" customWidth="1"/>
    <col min="11779" max="12030" width="20" style="8"/>
    <col min="12031" max="12031" width="20" style="8" customWidth="1"/>
    <col min="12032" max="12032" width="46.33203125" style="8" customWidth="1"/>
    <col min="12033" max="12033" width="20" style="8" customWidth="1"/>
    <col min="12034" max="12034" width="31.44140625" style="8" customWidth="1"/>
    <col min="12035" max="12286" width="20" style="8"/>
    <col min="12287" max="12287" width="20" style="8" customWidth="1"/>
    <col min="12288" max="12288" width="46.33203125" style="8" customWidth="1"/>
    <col min="12289" max="12289" width="20" style="8" customWidth="1"/>
    <col min="12290" max="12290" width="31.44140625" style="8" customWidth="1"/>
    <col min="12291" max="12542" width="20" style="8"/>
    <col min="12543" max="12543" width="20" style="8" customWidth="1"/>
    <col min="12544" max="12544" width="46.33203125" style="8" customWidth="1"/>
    <col min="12545" max="12545" width="20" style="8" customWidth="1"/>
    <col min="12546" max="12546" width="31.44140625" style="8" customWidth="1"/>
    <col min="12547" max="12798" width="20" style="8"/>
    <col min="12799" max="12799" width="20" style="8" customWidth="1"/>
    <col min="12800" max="12800" width="46.33203125" style="8" customWidth="1"/>
    <col min="12801" max="12801" width="20" style="8" customWidth="1"/>
    <col min="12802" max="12802" width="31.44140625" style="8" customWidth="1"/>
    <col min="12803" max="13054" width="20" style="8"/>
    <col min="13055" max="13055" width="20" style="8" customWidth="1"/>
    <col min="13056" max="13056" width="46.33203125" style="8" customWidth="1"/>
    <col min="13057" max="13057" width="20" style="8" customWidth="1"/>
    <col min="13058" max="13058" width="31.44140625" style="8" customWidth="1"/>
    <col min="13059" max="13310" width="20" style="8"/>
    <col min="13311" max="13311" width="20" style="8" customWidth="1"/>
    <col min="13312" max="13312" width="46.33203125" style="8" customWidth="1"/>
    <col min="13313" max="13313" width="20" style="8" customWidth="1"/>
    <col min="13314" max="13314" width="31.44140625" style="8" customWidth="1"/>
    <col min="13315" max="13566" width="20" style="8"/>
    <col min="13567" max="13567" width="20" style="8" customWidth="1"/>
    <col min="13568" max="13568" width="46.33203125" style="8" customWidth="1"/>
    <col min="13569" max="13569" width="20" style="8" customWidth="1"/>
    <col min="13570" max="13570" width="31.44140625" style="8" customWidth="1"/>
    <col min="13571" max="13822" width="20" style="8"/>
    <col min="13823" max="13823" width="20" style="8" customWidth="1"/>
    <col min="13824" max="13824" width="46.33203125" style="8" customWidth="1"/>
    <col min="13825" max="13825" width="20" style="8" customWidth="1"/>
    <col min="13826" max="13826" width="31.44140625" style="8" customWidth="1"/>
    <col min="13827" max="14078" width="20" style="8"/>
    <col min="14079" max="14079" width="20" style="8" customWidth="1"/>
    <col min="14080" max="14080" width="46.33203125" style="8" customWidth="1"/>
    <col min="14081" max="14081" width="20" style="8" customWidth="1"/>
    <col min="14082" max="14082" width="31.44140625" style="8" customWidth="1"/>
    <col min="14083" max="14334" width="20" style="8"/>
    <col min="14335" max="14335" width="20" style="8" customWidth="1"/>
    <col min="14336" max="14336" width="46.33203125" style="8" customWidth="1"/>
    <col min="14337" max="14337" width="20" style="8" customWidth="1"/>
    <col min="14338" max="14338" width="31.44140625" style="8" customWidth="1"/>
    <col min="14339" max="14590" width="20" style="8"/>
    <col min="14591" max="14591" width="20" style="8" customWidth="1"/>
    <col min="14592" max="14592" width="46.33203125" style="8" customWidth="1"/>
    <col min="14593" max="14593" width="20" style="8" customWidth="1"/>
    <col min="14594" max="14594" width="31.44140625" style="8" customWidth="1"/>
    <col min="14595" max="14846" width="20" style="8"/>
    <col min="14847" max="14847" width="20" style="8" customWidth="1"/>
    <col min="14848" max="14848" width="46.33203125" style="8" customWidth="1"/>
    <col min="14849" max="14849" width="20" style="8" customWidth="1"/>
    <col min="14850" max="14850" width="31.44140625" style="8" customWidth="1"/>
    <col min="14851" max="15102" width="20" style="8"/>
    <col min="15103" max="15103" width="20" style="8" customWidth="1"/>
    <col min="15104" max="15104" width="46.33203125" style="8" customWidth="1"/>
    <col min="15105" max="15105" width="20" style="8" customWidth="1"/>
    <col min="15106" max="15106" width="31.44140625" style="8" customWidth="1"/>
    <col min="15107" max="15358" width="20" style="8"/>
    <col min="15359" max="15359" width="20" style="8" customWidth="1"/>
    <col min="15360" max="15360" width="46.33203125" style="8" customWidth="1"/>
    <col min="15361" max="15361" width="20" style="8" customWidth="1"/>
    <col min="15362" max="15362" width="31.44140625" style="8" customWidth="1"/>
    <col min="15363" max="15614" width="20" style="8"/>
    <col min="15615" max="15615" width="20" style="8" customWidth="1"/>
    <col min="15616" max="15616" width="46.33203125" style="8" customWidth="1"/>
    <col min="15617" max="15617" width="20" style="8" customWidth="1"/>
    <col min="15618" max="15618" width="31.44140625" style="8" customWidth="1"/>
    <col min="15619" max="15870" width="20" style="8"/>
    <col min="15871" max="15871" width="20" style="8" customWidth="1"/>
    <col min="15872" max="15872" width="46.33203125" style="8" customWidth="1"/>
    <col min="15873" max="15873" width="20" style="8" customWidth="1"/>
    <col min="15874" max="15874" width="31.44140625" style="8" customWidth="1"/>
    <col min="15875" max="16126" width="20" style="8"/>
    <col min="16127" max="16127" width="20" style="8" customWidth="1"/>
    <col min="16128" max="16128" width="46.33203125" style="8" customWidth="1"/>
    <col min="16129" max="16129" width="20" style="8" customWidth="1"/>
    <col min="16130" max="16130" width="31.44140625" style="8" customWidth="1"/>
    <col min="16131" max="16384" width="20" style="8"/>
  </cols>
  <sheetData>
    <row r="1" spans="1:6" x14ac:dyDescent="0.25">
      <c r="A1" s="7" t="s">
        <v>3041</v>
      </c>
      <c r="B1" s="7" t="s">
        <v>3042</v>
      </c>
      <c r="C1" s="7" t="s">
        <v>3043</v>
      </c>
      <c r="D1" s="7" t="s">
        <v>3044</v>
      </c>
      <c r="E1" s="7" t="s">
        <v>3041</v>
      </c>
      <c r="F1" s="7" t="s">
        <v>3042</v>
      </c>
    </row>
    <row r="2" spans="1:6" x14ac:dyDescent="0.25">
      <c r="A2" s="9" t="s">
        <v>66</v>
      </c>
      <c r="B2" s="9" t="s">
        <v>3045</v>
      </c>
      <c r="C2" s="10" t="s">
        <v>32</v>
      </c>
      <c r="D2" s="11" t="s">
        <v>3046</v>
      </c>
      <c r="E2" s="9" t="s">
        <v>66</v>
      </c>
      <c r="F2" s="9" t="s">
        <v>3045</v>
      </c>
    </row>
    <row r="3" spans="1:6" x14ac:dyDescent="0.25">
      <c r="A3" s="9" t="s">
        <v>68</v>
      </c>
      <c r="B3" s="9" t="s">
        <v>3047</v>
      </c>
      <c r="C3" s="9" t="s">
        <v>6</v>
      </c>
      <c r="D3" s="11" t="s">
        <v>3048</v>
      </c>
      <c r="E3" s="9" t="s">
        <v>68</v>
      </c>
      <c r="F3" s="9" t="s">
        <v>3047</v>
      </c>
    </row>
    <row r="4" spans="1:6" x14ac:dyDescent="0.25">
      <c r="A4" s="9" t="s">
        <v>70</v>
      </c>
      <c r="B4" s="9" t="s">
        <v>3049</v>
      </c>
      <c r="C4" s="9" t="s">
        <v>8</v>
      </c>
      <c r="D4" s="11" t="s">
        <v>3050</v>
      </c>
      <c r="E4" s="9" t="s">
        <v>70</v>
      </c>
      <c r="F4" s="9" t="s">
        <v>3049</v>
      </c>
    </row>
    <row r="5" spans="1:6" x14ac:dyDescent="0.25">
      <c r="A5" s="9" t="s">
        <v>72</v>
      </c>
      <c r="B5" s="9" t="s">
        <v>3051</v>
      </c>
      <c r="C5" s="9" t="s">
        <v>10</v>
      </c>
      <c r="D5" s="11" t="s">
        <v>3052</v>
      </c>
      <c r="E5" s="9" t="s">
        <v>72</v>
      </c>
      <c r="F5" s="9" t="s">
        <v>3051</v>
      </c>
    </row>
    <row r="6" spans="1:6" x14ac:dyDescent="0.25">
      <c r="A6" s="9" t="s">
        <v>147</v>
      </c>
      <c r="B6" s="9" t="s">
        <v>3053</v>
      </c>
      <c r="C6" s="9" t="s">
        <v>247</v>
      </c>
      <c r="D6" s="11" t="s">
        <v>3054</v>
      </c>
      <c r="E6" s="9" t="s">
        <v>147</v>
      </c>
      <c r="F6" s="9" t="s">
        <v>3053</v>
      </c>
    </row>
    <row r="7" spans="1:6" x14ac:dyDescent="0.25">
      <c r="A7" s="9" t="s">
        <v>147</v>
      </c>
      <c r="B7" s="9" t="s">
        <v>3053</v>
      </c>
      <c r="C7" s="9" t="s">
        <v>252</v>
      </c>
      <c r="D7" s="11" t="s">
        <v>3055</v>
      </c>
      <c r="E7" s="9" t="s">
        <v>147</v>
      </c>
      <c r="F7" s="9" t="s">
        <v>3053</v>
      </c>
    </row>
    <row r="8" spans="1:6" x14ac:dyDescent="0.25">
      <c r="A8" s="9" t="s">
        <v>74</v>
      </c>
      <c r="B8" s="9" t="s">
        <v>3056</v>
      </c>
      <c r="C8" s="9" t="s">
        <v>57</v>
      </c>
      <c r="D8" s="11" t="s">
        <v>3057</v>
      </c>
      <c r="E8" s="9" t="s">
        <v>74</v>
      </c>
      <c r="F8" s="9" t="s">
        <v>3056</v>
      </c>
    </row>
    <row r="9" spans="1:6" s="12" customFormat="1" x14ac:dyDescent="0.25">
      <c r="A9" s="9" t="s">
        <v>161</v>
      </c>
      <c r="B9" s="9" t="s">
        <v>3058</v>
      </c>
      <c r="C9" s="9" t="s">
        <v>280</v>
      </c>
      <c r="D9" s="11" t="s">
        <v>286</v>
      </c>
      <c r="E9" s="9" t="s">
        <v>161</v>
      </c>
      <c r="F9" s="9" t="s">
        <v>3058</v>
      </c>
    </row>
    <row r="10" spans="1:6" s="12" customFormat="1" x14ac:dyDescent="0.25">
      <c r="A10" s="9" t="s">
        <v>161</v>
      </c>
      <c r="B10" s="9" t="s">
        <v>3058</v>
      </c>
      <c r="C10" s="9" t="s">
        <v>292</v>
      </c>
      <c r="D10" s="11" t="s">
        <v>3059</v>
      </c>
      <c r="E10" s="9" t="s">
        <v>161</v>
      </c>
      <c r="F10" s="9" t="s">
        <v>3058</v>
      </c>
    </row>
    <row r="11" spans="1:6" x14ac:dyDescent="0.25">
      <c r="A11" s="9" t="s">
        <v>76</v>
      </c>
      <c r="B11" s="9" t="s">
        <v>3060</v>
      </c>
      <c r="C11" s="9" t="s">
        <v>21</v>
      </c>
      <c r="D11" s="11" t="s">
        <v>3061</v>
      </c>
      <c r="E11" s="9" t="s">
        <v>76</v>
      </c>
      <c r="F11" s="9" t="s">
        <v>3060</v>
      </c>
    </row>
    <row r="12" spans="1:6" x14ac:dyDescent="0.25">
      <c r="A12" s="9" t="s">
        <v>78</v>
      </c>
      <c r="B12" s="9" t="s">
        <v>3062</v>
      </c>
      <c r="C12" s="9" t="s">
        <v>49</v>
      </c>
      <c r="D12" s="11" t="s">
        <v>3063</v>
      </c>
      <c r="E12" s="9" t="s">
        <v>78</v>
      </c>
      <c r="F12" s="9" t="s">
        <v>3062</v>
      </c>
    </row>
    <row r="13" spans="1:6" x14ac:dyDescent="0.25">
      <c r="A13" s="9" t="s">
        <v>80</v>
      </c>
      <c r="B13" s="9" t="s">
        <v>3064</v>
      </c>
      <c r="C13" s="9" t="s">
        <v>13</v>
      </c>
      <c r="D13" s="11" t="s">
        <v>3065</v>
      </c>
      <c r="E13" s="9" t="s">
        <v>80</v>
      </c>
      <c r="F13" s="9" t="s">
        <v>3064</v>
      </c>
    </row>
    <row r="14" spans="1:6" x14ac:dyDescent="0.25">
      <c r="A14" s="9" t="s">
        <v>82</v>
      </c>
      <c r="B14" s="9" t="s">
        <v>3066</v>
      </c>
      <c r="C14" s="9" t="s">
        <v>31</v>
      </c>
      <c r="D14" s="11" t="s">
        <v>3067</v>
      </c>
      <c r="E14" s="9" t="s">
        <v>82</v>
      </c>
      <c r="F14" s="9" t="s">
        <v>3066</v>
      </c>
    </row>
    <row r="15" spans="1:6" x14ac:dyDescent="0.25">
      <c r="A15" s="9" t="s">
        <v>147</v>
      </c>
      <c r="B15" s="9" t="s">
        <v>3053</v>
      </c>
      <c r="C15" s="9" t="s">
        <v>341</v>
      </c>
      <c r="D15" s="11" t="s">
        <v>346</v>
      </c>
      <c r="E15" s="9" t="s">
        <v>147</v>
      </c>
      <c r="F15" s="9" t="s">
        <v>3053</v>
      </c>
    </row>
    <row r="16" spans="1:6" x14ac:dyDescent="0.25">
      <c r="A16" s="9" t="s">
        <v>84</v>
      </c>
      <c r="B16" s="9" t="s">
        <v>3068</v>
      </c>
      <c r="C16" s="9" t="s">
        <v>7</v>
      </c>
      <c r="D16" s="11" t="s">
        <v>3069</v>
      </c>
      <c r="E16" s="9" t="s">
        <v>84</v>
      </c>
      <c r="F16" s="9" t="s">
        <v>3068</v>
      </c>
    </row>
    <row r="17" spans="1:6" x14ac:dyDescent="0.25">
      <c r="A17" s="9" t="s">
        <v>147</v>
      </c>
      <c r="B17" s="9" t="s">
        <v>3053</v>
      </c>
      <c r="C17" s="9" t="s">
        <v>360</v>
      </c>
      <c r="D17" s="11" t="s">
        <v>3070</v>
      </c>
      <c r="E17" s="9" t="s">
        <v>147</v>
      </c>
      <c r="F17" s="9" t="s">
        <v>3053</v>
      </c>
    </row>
    <row r="18" spans="1:6" s="12" customFormat="1" x14ac:dyDescent="0.25">
      <c r="A18" s="9" t="s">
        <v>159</v>
      </c>
      <c r="B18" s="9" t="s">
        <v>3071</v>
      </c>
      <c r="C18" s="9" t="s">
        <v>367</v>
      </c>
      <c r="D18" s="11" t="s">
        <v>373</v>
      </c>
      <c r="E18" s="9" t="s">
        <v>159</v>
      </c>
      <c r="F18" s="9" t="s">
        <v>3071</v>
      </c>
    </row>
    <row r="19" spans="1:6" s="12" customFormat="1" x14ac:dyDescent="0.25">
      <c r="A19" s="9" t="s">
        <v>167</v>
      </c>
      <c r="B19" s="9" t="s">
        <v>3072</v>
      </c>
      <c r="C19" s="9" t="s">
        <v>378</v>
      </c>
      <c r="D19" s="11" t="s">
        <v>3073</v>
      </c>
      <c r="E19" s="9" t="s">
        <v>167</v>
      </c>
      <c r="F19" s="9" t="s">
        <v>3072</v>
      </c>
    </row>
    <row r="20" spans="1:6" s="12" customFormat="1" x14ac:dyDescent="0.25">
      <c r="A20" s="9" t="s">
        <v>167</v>
      </c>
      <c r="B20" s="9" t="s">
        <v>3072</v>
      </c>
      <c r="C20" s="9" t="s">
        <v>384</v>
      </c>
      <c r="D20" s="11" t="s">
        <v>3074</v>
      </c>
      <c r="E20" s="9" t="s">
        <v>167</v>
      </c>
      <c r="F20" s="9" t="s">
        <v>3072</v>
      </c>
    </row>
    <row r="21" spans="1:6" s="12" customFormat="1" x14ac:dyDescent="0.25">
      <c r="A21" s="9" t="s">
        <v>167</v>
      </c>
      <c r="B21" s="9" t="s">
        <v>3072</v>
      </c>
      <c r="C21" s="9" t="s">
        <v>389</v>
      </c>
      <c r="D21" s="11" t="s">
        <v>3075</v>
      </c>
      <c r="E21" s="9" t="s">
        <v>167</v>
      </c>
      <c r="F21" s="9" t="s">
        <v>3072</v>
      </c>
    </row>
    <row r="22" spans="1:6" s="12" customFormat="1" x14ac:dyDescent="0.25">
      <c r="A22" s="9" t="s">
        <v>167</v>
      </c>
      <c r="B22" s="9" t="s">
        <v>3072</v>
      </c>
      <c r="C22" s="9" t="s">
        <v>394</v>
      </c>
      <c r="D22" s="11" t="s">
        <v>3076</v>
      </c>
      <c r="E22" s="9" t="s">
        <v>167</v>
      </c>
      <c r="F22" s="9" t="s">
        <v>3072</v>
      </c>
    </row>
    <row r="23" spans="1:6" s="12" customFormat="1" x14ac:dyDescent="0.25">
      <c r="A23" s="9" t="s">
        <v>167</v>
      </c>
      <c r="B23" s="9" t="s">
        <v>3072</v>
      </c>
      <c r="C23" s="9" t="s">
        <v>401</v>
      </c>
      <c r="D23" s="11" t="s">
        <v>406</v>
      </c>
      <c r="E23" s="9" t="s">
        <v>167</v>
      </c>
      <c r="F23" s="9" t="s">
        <v>3072</v>
      </c>
    </row>
    <row r="24" spans="1:6" s="12" customFormat="1" x14ac:dyDescent="0.25">
      <c r="A24" s="9" t="s">
        <v>163</v>
      </c>
      <c r="B24" s="9" t="s">
        <v>2549</v>
      </c>
      <c r="C24" s="9" t="s">
        <v>411</v>
      </c>
      <c r="D24" s="11" t="s">
        <v>3077</v>
      </c>
      <c r="E24" s="9" t="s">
        <v>163</v>
      </c>
      <c r="F24" s="9" t="s">
        <v>2549</v>
      </c>
    </row>
    <row r="25" spans="1:6" s="12" customFormat="1" x14ac:dyDescent="0.25">
      <c r="A25" s="9" t="s">
        <v>167</v>
      </c>
      <c r="B25" s="9" t="s">
        <v>3072</v>
      </c>
      <c r="C25" s="9" t="s">
        <v>418</v>
      </c>
      <c r="D25" s="11" t="s">
        <v>3078</v>
      </c>
      <c r="E25" s="9" t="s">
        <v>167</v>
      </c>
      <c r="F25" s="9" t="s">
        <v>3072</v>
      </c>
    </row>
    <row r="26" spans="1:6" x14ac:dyDescent="0.25">
      <c r="A26" s="9" t="s">
        <v>86</v>
      </c>
      <c r="B26" s="9" t="s">
        <v>3079</v>
      </c>
      <c r="C26" s="9" t="s">
        <v>45</v>
      </c>
      <c r="D26" s="11" t="s">
        <v>3080</v>
      </c>
      <c r="E26" s="9" t="s">
        <v>86</v>
      </c>
      <c r="F26" s="9" t="s">
        <v>3079</v>
      </c>
    </row>
    <row r="27" spans="1:6" x14ac:dyDescent="0.25">
      <c r="A27" s="9" t="s">
        <v>88</v>
      </c>
      <c r="B27" s="9" t="s">
        <v>3081</v>
      </c>
      <c r="C27" s="9" t="s">
        <v>9</v>
      </c>
      <c r="D27" s="11" t="s">
        <v>3082</v>
      </c>
      <c r="E27" s="9" t="s">
        <v>88</v>
      </c>
      <c r="F27" s="9" t="s">
        <v>3081</v>
      </c>
    </row>
    <row r="28" spans="1:6" s="12" customFormat="1" x14ac:dyDescent="0.25">
      <c r="A28" s="9" t="s">
        <v>151</v>
      </c>
      <c r="B28" s="9" t="s">
        <v>3083</v>
      </c>
      <c r="C28" s="9" t="s">
        <v>455</v>
      </c>
      <c r="D28" s="11" t="s">
        <v>3084</v>
      </c>
      <c r="E28" s="9" t="s">
        <v>151</v>
      </c>
      <c r="F28" s="9" t="s">
        <v>3083</v>
      </c>
    </row>
    <row r="29" spans="1:6" s="12" customFormat="1" x14ac:dyDescent="0.25">
      <c r="A29" s="9" t="s">
        <v>151</v>
      </c>
      <c r="B29" s="9" t="s">
        <v>3083</v>
      </c>
      <c r="C29" s="9" t="s">
        <v>461</v>
      </c>
      <c r="D29" s="11" t="s">
        <v>466</v>
      </c>
      <c r="E29" s="9" t="s">
        <v>151</v>
      </c>
      <c r="F29" s="9" t="s">
        <v>3083</v>
      </c>
    </row>
    <row r="30" spans="1:6" x14ac:dyDescent="0.25">
      <c r="A30" s="9" t="s">
        <v>147</v>
      </c>
      <c r="B30" s="9" t="s">
        <v>3053</v>
      </c>
      <c r="C30" s="9" t="s">
        <v>471</v>
      </c>
      <c r="D30" s="11" t="s">
        <v>3085</v>
      </c>
      <c r="E30" s="9" t="s">
        <v>147</v>
      </c>
      <c r="F30" s="9" t="s">
        <v>3053</v>
      </c>
    </row>
    <row r="31" spans="1:6" x14ac:dyDescent="0.25">
      <c r="A31" s="9" t="s">
        <v>147</v>
      </c>
      <c r="B31" s="9" t="s">
        <v>3053</v>
      </c>
      <c r="C31" s="9" t="s">
        <v>477</v>
      </c>
      <c r="D31" s="11" t="s">
        <v>3086</v>
      </c>
      <c r="E31" s="9" t="s">
        <v>147</v>
      </c>
      <c r="F31" s="9" t="s">
        <v>3053</v>
      </c>
    </row>
    <row r="32" spans="1:6" x14ac:dyDescent="0.25">
      <c r="A32" s="9" t="s">
        <v>149</v>
      </c>
      <c r="B32" s="9" t="s">
        <v>3087</v>
      </c>
      <c r="C32" s="9" t="s">
        <v>482</v>
      </c>
      <c r="D32" s="11" t="s">
        <v>3088</v>
      </c>
      <c r="E32" s="9" t="s">
        <v>149</v>
      </c>
      <c r="F32" s="9" t="s">
        <v>3087</v>
      </c>
    </row>
    <row r="33" spans="1:6" s="12" customFormat="1" x14ac:dyDescent="0.25">
      <c r="A33" s="9" t="s">
        <v>161</v>
      </c>
      <c r="B33" s="9" t="s">
        <v>3058</v>
      </c>
      <c r="C33" s="9" t="s">
        <v>493</v>
      </c>
      <c r="D33" s="11" t="s">
        <v>3089</v>
      </c>
      <c r="E33" s="9" t="s">
        <v>161</v>
      </c>
      <c r="F33" s="9" t="s">
        <v>3058</v>
      </c>
    </row>
    <row r="34" spans="1:6" s="12" customFormat="1" x14ac:dyDescent="0.25">
      <c r="A34" s="9" t="s">
        <v>161</v>
      </c>
      <c r="B34" s="9" t="s">
        <v>3058</v>
      </c>
      <c r="C34" s="9" t="s">
        <v>499</v>
      </c>
      <c r="D34" s="11" t="s">
        <v>3090</v>
      </c>
      <c r="E34" s="9" t="s">
        <v>161</v>
      </c>
      <c r="F34" s="9" t="s">
        <v>3058</v>
      </c>
    </row>
    <row r="35" spans="1:6" s="12" customFormat="1" x14ac:dyDescent="0.25">
      <c r="A35" s="9" t="s">
        <v>161</v>
      </c>
      <c r="B35" s="9" t="s">
        <v>3058</v>
      </c>
      <c r="C35" s="9" t="s">
        <v>504</v>
      </c>
      <c r="D35" s="11" t="s">
        <v>3091</v>
      </c>
      <c r="E35" s="9" t="s">
        <v>161</v>
      </c>
      <c r="F35" s="9" t="s">
        <v>3058</v>
      </c>
    </row>
    <row r="36" spans="1:6" s="12" customFormat="1" x14ac:dyDescent="0.25">
      <c r="A36" s="9" t="s">
        <v>161</v>
      </c>
      <c r="B36" s="9" t="s">
        <v>3058</v>
      </c>
      <c r="C36" s="9" t="s">
        <v>509</v>
      </c>
      <c r="D36" s="11" t="s">
        <v>3092</v>
      </c>
      <c r="E36" s="9" t="s">
        <v>161</v>
      </c>
      <c r="F36" s="9" t="s">
        <v>3058</v>
      </c>
    </row>
    <row r="37" spans="1:6" s="12" customFormat="1" x14ac:dyDescent="0.25">
      <c r="A37" s="9" t="s">
        <v>161</v>
      </c>
      <c r="B37" s="9" t="s">
        <v>3058</v>
      </c>
      <c r="C37" s="9" t="s">
        <v>519</v>
      </c>
      <c r="D37" s="11" t="s">
        <v>3093</v>
      </c>
      <c r="E37" s="9" t="s">
        <v>161</v>
      </c>
      <c r="F37" s="9" t="s">
        <v>3058</v>
      </c>
    </row>
    <row r="38" spans="1:6" s="12" customFormat="1" x14ac:dyDescent="0.25">
      <c r="A38" s="9" t="s">
        <v>165</v>
      </c>
      <c r="B38" s="9" t="s">
        <v>3094</v>
      </c>
      <c r="C38" s="9" t="s">
        <v>529</v>
      </c>
      <c r="D38" s="11" t="s">
        <v>3095</v>
      </c>
      <c r="E38" s="9" t="s">
        <v>165</v>
      </c>
      <c r="F38" s="9" t="s">
        <v>3094</v>
      </c>
    </row>
    <row r="39" spans="1:6" s="12" customFormat="1" x14ac:dyDescent="0.25">
      <c r="A39" s="9" t="s">
        <v>165</v>
      </c>
      <c r="B39" s="9" t="s">
        <v>3094</v>
      </c>
      <c r="C39" s="9" t="s">
        <v>535</v>
      </c>
      <c r="D39" s="11" t="s">
        <v>3096</v>
      </c>
      <c r="E39" s="9" t="s">
        <v>165</v>
      </c>
      <c r="F39" s="9" t="s">
        <v>3094</v>
      </c>
    </row>
    <row r="40" spans="1:6" x14ac:dyDescent="0.25">
      <c r="A40" s="9" t="s">
        <v>90</v>
      </c>
      <c r="B40" s="9" t="s">
        <v>3097</v>
      </c>
      <c r="C40" s="9" t="s">
        <v>16</v>
      </c>
      <c r="D40" s="11" t="s">
        <v>3098</v>
      </c>
      <c r="E40" s="9" t="s">
        <v>90</v>
      </c>
      <c r="F40" s="9" t="s">
        <v>3097</v>
      </c>
    </row>
    <row r="41" spans="1:6" x14ac:dyDescent="0.25">
      <c r="A41" s="9" t="s">
        <v>92</v>
      </c>
      <c r="B41" s="9" t="s">
        <v>3099</v>
      </c>
      <c r="C41" s="9" t="s">
        <v>17</v>
      </c>
      <c r="D41" s="11" t="s">
        <v>3100</v>
      </c>
      <c r="E41" s="9" t="s">
        <v>92</v>
      </c>
      <c r="F41" s="9" t="s">
        <v>3099</v>
      </c>
    </row>
    <row r="42" spans="1:6" s="12" customFormat="1" x14ac:dyDescent="0.25">
      <c r="A42" s="9" t="s">
        <v>159</v>
      </c>
      <c r="B42" s="9" t="s">
        <v>3071</v>
      </c>
      <c r="C42" s="9" t="s">
        <v>559</v>
      </c>
      <c r="D42" s="11" t="s">
        <v>3101</v>
      </c>
      <c r="E42" s="9" t="s">
        <v>159</v>
      </c>
      <c r="F42" s="9" t="s">
        <v>3071</v>
      </c>
    </row>
    <row r="43" spans="1:6" x14ac:dyDescent="0.25">
      <c r="A43" s="9" t="s">
        <v>95</v>
      </c>
      <c r="B43" s="9" t="s">
        <v>3102</v>
      </c>
      <c r="C43" s="9" t="s">
        <v>18</v>
      </c>
      <c r="D43" s="11" t="s">
        <v>3103</v>
      </c>
      <c r="E43" s="9" t="s">
        <v>95</v>
      </c>
      <c r="F43" s="9" t="s">
        <v>3102</v>
      </c>
    </row>
    <row r="44" spans="1:6" s="12" customFormat="1" x14ac:dyDescent="0.25">
      <c r="A44" s="9" t="s">
        <v>151</v>
      </c>
      <c r="B44" s="11" t="s">
        <v>94</v>
      </c>
      <c r="C44" s="9" t="s">
        <v>19</v>
      </c>
      <c r="D44" s="11" t="s">
        <v>3104</v>
      </c>
      <c r="E44" s="13">
        <v>19010</v>
      </c>
      <c r="F44" s="11" t="s">
        <v>3104</v>
      </c>
    </row>
    <row r="45" spans="1:6" x14ac:dyDescent="0.25">
      <c r="A45" s="9">
        <v>19205</v>
      </c>
      <c r="B45" s="11" t="s">
        <v>3105</v>
      </c>
      <c r="C45" s="9" t="s">
        <v>591</v>
      </c>
      <c r="D45" s="11" t="s">
        <v>3105</v>
      </c>
      <c r="E45" s="13">
        <v>19205</v>
      </c>
      <c r="F45" s="11" t="s">
        <v>3105</v>
      </c>
    </row>
    <row r="46" spans="1:6" x14ac:dyDescent="0.25">
      <c r="A46" s="9" t="s">
        <v>147</v>
      </c>
      <c r="B46" s="9" t="s">
        <v>3053</v>
      </c>
      <c r="C46" s="9" t="s">
        <v>602</v>
      </c>
      <c r="D46" s="11" t="s">
        <v>607</v>
      </c>
      <c r="E46" s="9" t="s">
        <v>147</v>
      </c>
      <c r="F46" s="9" t="s">
        <v>3053</v>
      </c>
    </row>
    <row r="47" spans="1:6" s="12" customFormat="1" x14ac:dyDescent="0.25">
      <c r="A47" s="9" t="s">
        <v>157</v>
      </c>
      <c r="B47" s="9" t="s">
        <v>3106</v>
      </c>
      <c r="C47" s="9" t="s">
        <v>614</v>
      </c>
      <c r="D47" s="11" t="s">
        <v>619</v>
      </c>
      <c r="E47" s="9" t="s">
        <v>157</v>
      </c>
      <c r="F47" s="9" t="s">
        <v>3106</v>
      </c>
    </row>
    <row r="48" spans="1:6" s="12" customFormat="1" x14ac:dyDescent="0.25">
      <c r="A48" s="9" t="s">
        <v>157</v>
      </c>
      <c r="B48" s="9" t="s">
        <v>3106</v>
      </c>
      <c r="C48" s="9" t="s">
        <v>624</v>
      </c>
      <c r="D48" s="11" t="s">
        <v>3107</v>
      </c>
      <c r="E48" s="9" t="s">
        <v>157</v>
      </c>
      <c r="F48" s="9" t="s">
        <v>3106</v>
      </c>
    </row>
    <row r="49" spans="1:6" x14ac:dyDescent="0.25">
      <c r="A49" s="9" t="s">
        <v>147</v>
      </c>
      <c r="B49" s="9" t="s">
        <v>3053</v>
      </c>
      <c r="C49" s="9" t="s">
        <v>629</v>
      </c>
      <c r="D49" s="11" t="s">
        <v>3108</v>
      </c>
      <c r="E49" s="9" t="s">
        <v>147</v>
      </c>
      <c r="F49" s="9" t="s">
        <v>3053</v>
      </c>
    </row>
    <row r="50" spans="1:6" s="12" customFormat="1" x14ac:dyDescent="0.25">
      <c r="A50" s="9" t="s">
        <v>157</v>
      </c>
      <c r="B50" s="9" t="s">
        <v>3106</v>
      </c>
      <c r="C50" s="9" t="s">
        <v>634</v>
      </c>
      <c r="D50" s="11" t="s">
        <v>3109</v>
      </c>
      <c r="E50" s="9" t="s">
        <v>157</v>
      </c>
      <c r="F50" s="9" t="s">
        <v>3106</v>
      </c>
    </row>
    <row r="51" spans="1:6" x14ac:dyDescent="0.25">
      <c r="A51" s="9" t="s">
        <v>97</v>
      </c>
      <c r="B51" s="9" t="s">
        <v>3110</v>
      </c>
      <c r="C51" s="9" t="s">
        <v>27</v>
      </c>
      <c r="D51" s="11" t="s">
        <v>3111</v>
      </c>
      <c r="E51" s="9" t="s">
        <v>97</v>
      </c>
      <c r="F51" s="9" t="s">
        <v>3110</v>
      </c>
    </row>
    <row r="52" spans="1:6" x14ac:dyDescent="0.25">
      <c r="A52" s="9" t="s">
        <v>99</v>
      </c>
      <c r="B52" s="9" t="s">
        <v>3112</v>
      </c>
      <c r="C52" s="9" t="s">
        <v>58</v>
      </c>
      <c r="D52" s="11" t="s">
        <v>3113</v>
      </c>
      <c r="E52" s="9" t="s">
        <v>99</v>
      </c>
      <c r="F52" s="9" t="s">
        <v>3112</v>
      </c>
    </row>
    <row r="53" spans="1:6" x14ac:dyDescent="0.25">
      <c r="A53" s="9" t="s">
        <v>101</v>
      </c>
      <c r="B53" s="9" t="s">
        <v>3114</v>
      </c>
      <c r="C53" s="9" t="s">
        <v>24</v>
      </c>
      <c r="D53" s="11" t="s">
        <v>3115</v>
      </c>
      <c r="E53" s="9">
        <v>21040</v>
      </c>
      <c r="F53" s="9" t="s">
        <v>3114</v>
      </c>
    </row>
    <row r="54" spans="1:6" x14ac:dyDescent="0.25">
      <c r="A54" s="9" t="s">
        <v>103</v>
      </c>
      <c r="B54" s="9" t="s">
        <v>3116</v>
      </c>
      <c r="C54" s="9" t="s">
        <v>15</v>
      </c>
      <c r="D54" s="11" t="s">
        <v>3117</v>
      </c>
      <c r="E54" s="9">
        <v>21050</v>
      </c>
      <c r="F54" s="9" t="s">
        <v>3116</v>
      </c>
    </row>
    <row r="55" spans="1:6" x14ac:dyDescent="0.25">
      <c r="A55" s="9" t="s">
        <v>105</v>
      </c>
      <c r="B55" s="9" t="s">
        <v>3118</v>
      </c>
      <c r="C55" s="9" t="s">
        <v>14</v>
      </c>
      <c r="D55" s="11" t="s">
        <v>3119</v>
      </c>
      <c r="E55" s="9">
        <v>21060</v>
      </c>
      <c r="F55" s="9" t="s">
        <v>3118</v>
      </c>
    </row>
    <row r="56" spans="1:6" s="12" customFormat="1" x14ac:dyDescent="0.25">
      <c r="A56" s="9" t="s">
        <v>173</v>
      </c>
      <c r="B56" s="9" t="s">
        <v>2555</v>
      </c>
      <c r="C56" s="9" t="s">
        <v>676</v>
      </c>
      <c r="D56" s="11" t="s">
        <v>3120</v>
      </c>
      <c r="E56" s="9">
        <v>64205</v>
      </c>
      <c r="F56" s="9" t="s">
        <v>2555</v>
      </c>
    </row>
    <row r="57" spans="1:6" x14ac:dyDescent="0.25">
      <c r="A57" s="9" t="s">
        <v>107</v>
      </c>
      <c r="B57" s="9" t="s">
        <v>3121</v>
      </c>
      <c r="C57" s="9" t="s">
        <v>5</v>
      </c>
      <c r="D57" s="11" t="s">
        <v>3122</v>
      </c>
      <c r="E57" s="9">
        <v>21080</v>
      </c>
      <c r="F57" s="9" t="s">
        <v>3121</v>
      </c>
    </row>
    <row r="58" spans="1:6" s="12" customFormat="1" x14ac:dyDescent="0.25">
      <c r="A58" s="9" t="s">
        <v>157</v>
      </c>
      <c r="B58" s="9" t="s">
        <v>3106</v>
      </c>
      <c r="C58" s="9" t="s">
        <v>690</v>
      </c>
      <c r="D58" s="11" t="s">
        <v>3123</v>
      </c>
      <c r="E58" s="9">
        <v>64133</v>
      </c>
      <c r="F58" s="9" t="s">
        <v>3106</v>
      </c>
    </row>
    <row r="59" spans="1:6" s="12" customFormat="1" x14ac:dyDescent="0.25">
      <c r="A59" s="9" t="s">
        <v>157</v>
      </c>
      <c r="B59" s="9" t="s">
        <v>3106</v>
      </c>
      <c r="C59" s="9" t="s">
        <v>695</v>
      </c>
      <c r="D59" s="9" t="s">
        <v>700</v>
      </c>
      <c r="E59" s="9">
        <v>64133</v>
      </c>
      <c r="F59" s="9" t="s">
        <v>3106</v>
      </c>
    </row>
    <row r="60" spans="1:6" s="12" customFormat="1" x14ac:dyDescent="0.25">
      <c r="A60" s="9" t="s">
        <v>157</v>
      </c>
      <c r="B60" s="9" t="s">
        <v>3106</v>
      </c>
      <c r="C60" s="9" t="s">
        <v>705</v>
      </c>
      <c r="D60" s="9" t="s">
        <v>3124</v>
      </c>
      <c r="E60" s="9">
        <v>64133</v>
      </c>
      <c r="F60" s="9" t="s">
        <v>3106</v>
      </c>
    </row>
    <row r="61" spans="1:6" x14ac:dyDescent="0.25">
      <c r="A61" s="9" t="s">
        <v>109</v>
      </c>
      <c r="B61" s="9" t="s">
        <v>3125</v>
      </c>
      <c r="C61" s="9" t="s">
        <v>30</v>
      </c>
      <c r="D61" s="9" t="s">
        <v>3126</v>
      </c>
      <c r="E61" s="9">
        <v>21085</v>
      </c>
      <c r="F61" s="9" t="s">
        <v>3125</v>
      </c>
    </row>
    <row r="62" spans="1:6" x14ac:dyDescent="0.25">
      <c r="A62" s="9" t="s">
        <v>111</v>
      </c>
      <c r="B62" s="9" t="s">
        <v>3127</v>
      </c>
      <c r="C62" s="9" t="s">
        <v>22</v>
      </c>
      <c r="D62" s="9" t="s">
        <v>3128</v>
      </c>
      <c r="E62" s="9">
        <v>21090</v>
      </c>
      <c r="F62" s="9" t="s">
        <v>3127</v>
      </c>
    </row>
    <row r="63" spans="1:6" s="12" customFormat="1" x14ac:dyDescent="0.25">
      <c r="A63" s="9" t="s">
        <v>157</v>
      </c>
      <c r="B63" s="9" t="s">
        <v>3106</v>
      </c>
      <c r="C63" s="9" t="s">
        <v>727</v>
      </c>
      <c r="D63" s="9" t="s">
        <v>3129</v>
      </c>
      <c r="E63" s="9">
        <v>64133</v>
      </c>
      <c r="F63" s="9" t="s">
        <v>3106</v>
      </c>
    </row>
    <row r="64" spans="1:6" s="12" customFormat="1" x14ac:dyDescent="0.25">
      <c r="A64" s="9" t="s">
        <v>157</v>
      </c>
      <c r="B64" s="9" t="s">
        <v>3106</v>
      </c>
      <c r="C64" s="9" t="s">
        <v>732</v>
      </c>
      <c r="D64" s="9" t="s">
        <v>3130</v>
      </c>
      <c r="E64" s="9">
        <v>64133</v>
      </c>
      <c r="F64" s="9" t="s">
        <v>3106</v>
      </c>
    </row>
    <row r="65" spans="1:6" x14ac:dyDescent="0.25">
      <c r="A65" s="9" t="s">
        <v>115</v>
      </c>
      <c r="B65" s="9" t="s">
        <v>3131</v>
      </c>
      <c r="C65" s="9" t="s">
        <v>11</v>
      </c>
      <c r="D65" s="9" t="s">
        <v>3132</v>
      </c>
      <c r="E65" s="9">
        <v>22010</v>
      </c>
      <c r="F65" s="9" t="s">
        <v>3131</v>
      </c>
    </row>
    <row r="66" spans="1:6" s="12" customFormat="1" x14ac:dyDescent="0.25">
      <c r="A66" s="9" t="s">
        <v>157</v>
      </c>
      <c r="B66" s="9" t="s">
        <v>3106</v>
      </c>
      <c r="C66" s="9" t="s">
        <v>747</v>
      </c>
      <c r="D66" s="9" t="s">
        <v>3133</v>
      </c>
      <c r="E66" s="9">
        <v>64133</v>
      </c>
      <c r="F66" s="9" t="s">
        <v>3106</v>
      </c>
    </row>
    <row r="67" spans="1:6" s="12" customFormat="1" x14ac:dyDescent="0.25">
      <c r="A67" s="9" t="s">
        <v>165</v>
      </c>
      <c r="B67" s="9" t="s">
        <v>3094</v>
      </c>
      <c r="C67" s="9" t="s">
        <v>752</v>
      </c>
      <c r="D67" s="9" t="s">
        <v>3134</v>
      </c>
      <c r="E67" s="9">
        <v>64163</v>
      </c>
      <c r="F67" s="9" t="s">
        <v>3094</v>
      </c>
    </row>
    <row r="68" spans="1:6" s="12" customFormat="1" x14ac:dyDescent="0.25">
      <c r="A68" s="9" t="s">
        <v>151</v>
      </c>
      <c r="B68" s="9" t="s">
        <v>3083</v>
      </c>
      <c r="C68" s="9" t="s">
        <v>757</v>
      </c>
      <c r="D68" s="9" t="s">
        <v>3135</v>
      </c>
      <c r="E68" s="9">
        <v>64093</v>
      </c>
      <c r="F68" s="9" t="s">
        <v>3083</v>
      </c>
    </row>
    <row r="69" spans="1:6" s="12" customFormat="1" x14ac:dyDescent="0.25">
      <c r="A69" s="9" t="s">
        <v>151</v>
      </c>
      <c r="B69" s="9" t="s">
        <v>3083</v>
      </c>
      <c r="C69" s="9" t="s">
        <v>767</v>
      </c>
      <c r="D69" s="9" t="s">
        <v>3136</v>
      </c>
      <c r="E69" s="9">
        <v>64093</v>
      </c>
      <c r="F69" s="9" t="s">
        <v>3083</v>
      </c>
    </row>
    <row r="70" spans="1:6" s="12" customFormat="1" x14ac:dyDescent="0.25">
      <c r="A70" s="9" t="s">
        <v>151</v>
      </c>
      <c r="B70" s="9" t="s">
        <v>3083</v>
      </c>
      <c r="C70" s="9" t="s">
        <v>774</v>
      </c>
      <c r="D70" s="9" t="s">
        <v>3137</v>
      </c>
      <c r="E70" s="9">
        <v>64093</v>
      </c>
      <c r="F70" s="9" t="s">
        <v>3083</v>
      </c>
    </row>
    <row r="71" spans="1:6" x14ac:dyDescent="0.25">
      <c r="A71" s="9" t="s">
        <v>149</v>
      </c>
      <c r="B71" s="9" t="s">
        <v>3087</v>
      </c>
      <c r="C71" s="9" t="s">
        <v>781</v>
      </c>
      <c r="D71" s="9" t="s">
        <v>3138</v>
      </c>
      <c r="E71" s="9">
        <v>64053</v>
      </c>
      <c r="F71" s="9" t="s">
        <v>3087</v>
      </c>
    </row>
    <row r="72" spans="1:6" s="12" customFormat="1" x14ac:dyDescent="0.25">
      <c r="A72" s="9" t="s">
        <v>155</v>
      </c>
      <c r="B72" s="9" t="s">
        <v>3139</v>
      </c>
      <c r="C72" s="9" t="s">
        <v>787</v>
      </c>
      <c r="D72" s="9" t="s">
        <v>3140</v>
      </c>
      <c r="E72" s="9">
        <v>64123</v>
      </c>
      <c r="F72" s="9" t="s">
        <v>3139</v>
      </c>
    </row>
    <row r="73" spans="1:6" s="12" customFormat="1" x14ac:dyDescent="0.25">
      <c r="A73" s="9" t="s">
        <v>155</v>
      </c>
      <c r="B73" s="9" t="s">
        <v>3139</v>
      </c>
      <c r="C73" s="9" t="s">
        <v>793</v>
      </c>
      <c r="D73" s="9" t="s">
        <v>3141</v>
      </c>
      <c r="E73" s="9">
        <v>64123</v>
      </c>
      <c r="F73" s="9" t="s">
        <v>3139</v>
      </c>
    </row>
    <row r="74" spans="1:6" x14ac:dyDescent="0.25">
      <c r="A74" s="9" t="s">
        <v>117</v>
      </c>
      <c r="B74" s="9" t="s">
        <v>3142</v>
      </c>
      <c r="C74" s="9" t="s">
        <v>26</v>
      </c>
      <c r="D74" s="9" t="s">
        <v>3143</v>
      </c>
      <c r="E74" s="9">
        <v>26011</v>
      </c>
      <c r="F74" s="9" t="s">
        <v>3142</v>
      </c>
    </row>
    <row r="75" spans="1:6" x14ac:dyDescent="0.25">
      <c r="A75" s="9" t="s">
        <v>117</v>
      </c>
      <c r="B75" s="9" t="s">
        <v>3142</v>
      </c>
      <c r="C75" s="9" t="s">
        <v>814</v>
      </c>
      <c r="D75" s="9" t="s">
        <v>3144</v>
      </c>
      <c r="E75" s="9">
        <v>26011</v>
      </c>
      <c r="F75" s="9" t="s">
        <v>3142</v>
      </c>
    </row>
    <row r="76" spans="1:6" s="12" customFormat="1" x14ac:dyDescent="0.25">
      <c r="A76" s="9" t="s">
        <v>165</v>
      </c>
      <c r="B76" s="9" t="s">
        <v>3094</v>
      </c>
      <c r="C76" s="9" t="s">
        <v>824</v>
      </c>
      <c r="D76" s="9" t="s">
        <v>3145</v>
      </c>
      <c r="E76" s="9">
        <v>64163</v>
      </c>
      <c r="F76" s="9" t="s">
        <v>3094</v>
      </c>
    </row>
    <row r="77" spans="1:6" s="12" customFormat="1" x14ac:dyDescent="0.25">
      <c r="A77" s="9" t="s">
        <v>165</v>
      </c>
      <c r="B77" s="9" t="s">
        <v>3094</v>
      </c>
      <c r="C77" s="9" t="s">
        <v>835</v>
      </c>
      <c r="D77" s="9" t="s">
        <v>3146</v>
      </c>
      <c r="E77" s="9">
        <v>64163</v>
      </c>
      <c r="F77" s="9" t="s">
        <v>3094</v>
      </c>
    </row>
    <row r="78" spans="1:6" s="12" customFormat="1" x14ac:dyDescent="0.25">
      <c r="A78" s="9" t="s">
        <v>155</v>
      </c>
      <c r="B78" s="9" t="s">
        <v>3139</v>
      </c>
      <c r="C78" s="9" t="s">
        <v>844</v>
      </c>
      <c r="D78" s="9" t="s">
        <v>3147</v>
      </c>
      <c r="E78" s="9">
        <v>64123</v>
      </c>
      <c r="F78" s="9" t="s">
        <v>3139</v>
      </c>
    </row>
    <row r="79" spans="1:6" x14ac:dyDescent="0.25">
      <c r="A79" s="9" t="s">
        <v>119</v>
      </c>
      <c r="B79" s="9" t="s">
        <v>3148</v>
      </c>
      <c r="C79" s="9" t="s">
        <v>28</v>
      </c>
      <c r="D79" s="9" t="s">
        <v>3149</v>
      </c>
      <c r="E79" s="9">
        <v>30011</v>
      </c>
      <c r="F79" s="9" t="s">
        <v>3148</v>
      </c>
    </row>
    <row r="80" spans="1:6" s="12" customFormat="1" x14ac:dyDescent="0.25">
      <c r="A80" s="9" t="s">
        <v>167</v>
      </c>
      <c r="B80" s="9" t="s">
        <v>3072</v>
      </c>
      <c r="C80" s="9" t="s">
        <v>863</v>
      </c>
      <c r="D80" s="9" t="s">
        <v>3150</v>
      </c>
      <c r="E80" s="9">
        <v>64193</v>
      </c>
      <c r="F80" s="9" t="s">
        <v>3072</v>
      </c>
    </row>
    <row r="81" spans="1:6" s="12" customFormat="1" x14ac:dyDescent="0.25">
      <c r="A81" s="9" t="s">
        <v>167</v>
      </c>
      <c r="B81" s="9" t="s">
        <v>3072</v>
      </c>
      <c r="C81" s="9" t="s">
        <v>869</v>
      </c>
      <c r="D81" s="9" t="s">
        <v>3151</v>
      </c>
      <c r="E81" s="9">
        <v>64193</v>
      </c>
      <c r="F81" s="9" t="s">
        <v>3072</v>
      </c>
    </row>
    <row r="82" spans="1:6" x14ac:dyDescent="0.25">
      <c r="A82" s="9" t="s">
        <v>147</v>
      </c>
      <c r="B82" s="9" t="s">
        <v>3053</v>
      </c>
      <c r="C82" s="9" t="s">
        <v>878</v>
      </c>
      <c r="D82" s="9" t="s">
        <v>3152</v>
      </c>
      <c r="E82" s="9">
        <v>64043</v>
      </c>
      <c r="F82" s="9" t="s">
        <v>3053</v>
      </c>
    </row>
    <row r="83" spans="1:6" x14ac:dyDescent="0.25">
      <c r="A83" s="9" t="s">
        <v>147</v>
      </c>
      <c r="B83" s="9" t="s">
        <v>3053</v>
      </c>
      <c r="C83" s="9" t="s">
        <v>887</v>
      </c>
      <c r="D83" s="9" t="s">
        <v>3153</v>
      </c>
      <c r="E83" s="9">
        <v>64043</v>
      </c>
      <c r="F83" s="9" t="s">
        <v>3053</v>
      </c>
    </row>
    <row r="84" spans="1:6" x14ac:dyDescent="0.25">
      <c r="A84" s="9" t="s">
        <v>147</v>
      </c>
      <c r="B84" s="9" t="s">
        <v>3053</v>
      </c>
      <c r="C84" s="9" t="s">
        <v>892</v>
      </c>
      <c r="D84" s="9" t="s">
        <v>3154</v>
      </c>
      <c r="E84" s="9">
        <v>64043</v>
      </c>
      <c r="F84" s="9" t="s">
        <v>3053</v>
      </c>
    </row>
    <row r="85" spans="1:6" x14ac:dyDescent="0.25">
      <c r="A85" s="9" t="s">
        <v>147</v>
      </c>
      <c r="B85" s="9" t="s">
        <v>3053</v>
      </c>
      <c r="C85" s="9" t="s">
        <v>897</v>
      </c>
      <c r="D85" s="9" t="s">
        <v>3155</v>
      </c>
      <c r="E85" s="9">
        <v>64043</v>
      </c>
      <c r="F85" s="9" t="s">
        <v>3053</v>
      </c>
    </row>
    <row r="86" spans="1:6" x14ac:dyDescent="0.25">
      <c r="A86" s="9" t="s">
        <v>147</v>
      </c>
      <c r="B86" s="9" t="s">
        <v>3053</v>
      </c>
      <c r="C86" s="9" t="s">
        <v>902</v>
      </c>
      <c r="D86" s="9" t="s">
        <v>907</v>
      </c>
      <c r="E86" s="9">
        <v>64043</v>
      </c>
      <c r="F86" s="9" t="s">
        <v>3053</v>
      </c>
    </row>
    <row r="87" spans="1:6" s="12" customFormat="1" x14ac:dyDescent="0.25">
      <c r="A87" s="9" t="s">
        <v>151</v>
      </c>
      <c r="B87" s="9" t="s">
        <v>3083</v>
      </c>
      <c r="C87" s="9" t="s">
        <v>912</v>
      </c>
      <c r="D87" s="9" t="s">
        <v>3156</v>
      </c>
      <c r="E87" s="9">
        <v>64093</v>
      </c>
      <c r="F87" s="9" t="s">
        <v>3083</v>
      </c>
    </row>
    <row r="88" spans="1:6" s="12" customFormat="1" x14ac:dyDescent="0.25">
      <c r="A88" s="9" t="s">
        <v>159</v>
      </c>
      <c r="B88" s="9" t="s">
        <v>3071</v>
      </c>
      <c r="C88" s="9" t="s">
        <v>924</v>
      </c>
      <c r="D88" s="9" t="s">
        <v>3157</v>
      </c>
      <c r="E88" s="9">
        <v>64143</v>
      </c>
      <c r="F88" s="9" t="s">
        <v>3071</v>
      </c>
    </row>
    <row r="89" spans="1:6" s="12" customFormat="1" x14ac:dyDescent="0.25">
      <c r="A89" s="9" t="s">
        <v>159</v>
      </c>
      <c r="B89" s="9" t="s">
        <v>3071</v>
      </c>
      <c r="C89" s="9" t="s">
        <v>930</v>
      </c>
      <c r="D89" s="9" t="s">
        <v>935</v>
      </c>
      <c r="E89" s="9">
        <v>64143</v>
      </c>
      <c r="F89" s="9" t="s">
        <v>3071</v>
      </c>
    </row>
    <row r="90" spans="1:6" s="12" customFormat="1" x14ac:dyDescent="0.25">
      <c r="A90" s="9" t="s">
        <v>159</v>
      </c>
      <c r="B90" s="9" t="s">
        <v>3071</v>
      </c>
      <c r="C90" s="9" t="s">
        <v>940</v>
      </c>
      <c r="D90" s="9" t="s">
        <v>3158</v>
      </c>
      <c r="E90" s="9">
        <v>64143</v>
      </c>
      <c r="F90" s="9" t="s">
        <v>3071</v>
      </c>
    </row>
    <row r="91" spans="1:6" x14ac:dyDescent="0.25">
      <c r="A91" s="9" t="s">
        <v>121</v>
      </c>
      <c r="B91" s="9" t="s">
        <v>3159</v>
      </c>
      <c r="C91" s="9" t="s">
        <v>41</v>
      </c>
      <c r="D91" s="9" t="s">
        <v>3160</v>
      </c>
      <c r="E91" s="9">
        <v>35010</v>
      </c>
      <c r="F91" s="9" t="s">
        <v>3159</v>
      </c>
    </row>
    <row r="92" spans="1:6" x14ac:dyDescent="0.25">
      <c r="A92" s="9" t="s">
        <v>123</v>
      </c>
      <c r="B92" s="9" t="s">
        <v>3161</v>
      </c>
      <c r="C92" s="9" t="s">
        <v>52</v>
      </c>
      <c r="D92" s="9" t="s">
        <v>3162</v>
      </c>
      <c r="E92" s="9">
        <v>35020</v>
      </c>
      <c r="F92" s="9" t="s">
        <v>3161</v>
      </c>
    </row>
    <row r="93" spans="1:6" x14ac:dyDescent="0.25">
      <c r="A93" s="9" t="s">
        <v>125</v>
      </c>
      <c r="B93" s="9" t="s">
        <v>3163</v>
      </c>
      <c r="C93" s="9" t="s">
        <v>65</v>
      </c>
      <c r="D93" s="9" t="s">
        <v>3164</v>
      </c>
      <c r="E93" s="9">
        <v>35030</v>
      </c>
      <c r="F93" s="9" t="s">
        <v>3163</v>
      </c>
    </row>
    <row r="94" spans="1:6" s="12" customFormat="1" x14ac:dyDescent="0.25">
      <c r="A94" s="9" t="s">
        <v>165</v>
      </c>
      <c r="B94" s="9" t="s">
        <v>3094</v>
      </c>
      <c r="C94" s="9" t="s">
        <v>971</v>
      </c>
      <c r="D94" s="9" t="s">
        <v>3165</v>
      </c>
      <c r="E94" s="9">
        <v>64163</v>
      </c>
      <c r="F94" s="9" t="s">
        <v>3094</v>
      </c>
    </row>
    <row r="95" spans="1:6" s="12" customFormat="1" x14ac:dyDescent="0.25">
      <c r="A95" s="9" t="s">
        <v>165</v>
      </c>
      <c r="B95" s="9" t="s">
        <v>3094</v>
      </c>
      <c r="C95" s="9" t="s">
        <v>978</v>
      </c>
      <c r="D95" s="9" t="s">
        <v>3166</v>
      </c>
      <c r="E95" s="9">
        <v>64163</v>
      </c>
      <c r="F95" s="9" t="s">
        <v>3094</v>
      </c>
    </row>
    <row r="96" spans="1:6" s="12" customFormat="1" x14ac:dyDescent="0.25">
      <c r="A96" s="9" t="s">
        <v>165</v>
      </c>
      <c r="B96" s="9" t="s">
        <v>3094</v>
      </c>
      <c r="C96" s="9" t="s">
        <v>983</v>
      </c>
      <c r="D96" s="9" t="s">
        <v>3167</v>
      </c>
      <c r="E96" s="9">
        <v>64163</v>
      </c>
      <c r="F96" s="9" t="s">
        <v>3094</v>
      </c>
    </row>
    <row r="97" spans="1:6" s="12" customFormat="1" x14ac:dyDescent="0.25">
      <c r="A97" s="9" t="s">
        <v>165</v>
      </c>
      <c r="B97" s="9" t="s">
        <v>3094</v>
      </c>
      <c r="C97" s="9" t="s">
        <v>989</v>
      </c>
      <c r="D97" s="9" t="s">
        <v>3168</v>
      </c>
      <c r="E97" s="9" t="s">
        <v>165</v>
      </c>
      <c r="F97" s="9" t="s">
        <v>3094</v>
      </c>
    </row>
    <row r="98" spans="1:6" s="12" customFormat="1" x14ac:dyDescent="0.25">
      <c r="A98" s="9" t="s">
        <v>165</v>
      </c>
      <c r="B98" s="9" t="s">
        <v>3094</v>
      </c>
      <c r="C98" s="9" t="s">
        <v>996</v>
      </c>
      <c r="D98" s="9" t="s">
        <v>3169</v>
      </c>
      <c r="E98" s="9" t="s">
        <v>165</v>
      </c>
      <c r="F98" s="9" t="s">
        <v>3094</v>
      </c>
    </row>
    <row r="99" spans="1:6" s="12" customFormat="1" x14ac:dyDescent="0.25">
      <c r="A99" s="9" t="s">
        <v>167</v>
      </c>
      <c r="B99" s="9" t="s">
        <v>3072</v>
      </c>
      <c r="C99" s="9" t="s">
        <v>1001</v>
      </c>
      <c r="D99" s="9" t="s">
        <v>3170</v>
      </c>
      <c r="E99" s="9" t="s">
        <v>167</v>
      </c>
      <c r="F99" s="9" t="s">
        <v>3072</v>
      </c>
    </row>
    <row r="100" spans="1:6" x14ac:dyDescent="0.25">
      <c r="A100" s="9" t="s">
        <v>147</v>
      </c>
      <c r="B100" s="9" t="s">
        <v>3053</v>
      </c>
      <c r="C100" s="9" t="s">
        <v>1006</v>
      </c>
      <c r="D100" s="9" t="s">
        <v>1012</v>
      </c>
      <c r="E100" s="9" t="s">
        <v>147</v>
      </c>
      <c r="F100" s="9" t="s">
        <v>3053</v>
      </c>
    </row>
    <row r="101" spans="1:6" x14ac:dyDescent="0.25">
      <c r="A101" s="9" t="s">
        <v>147</v>
      </c>
      <c r="B101" s="9" t="s">
        <v>3053</v>
      </c>
      <c r="C101" s="9" t="s">
        <v>1017</v>
      </c>
      <c r="D101" s="9" t="s">
        <v>3171</v>
      </c>
      <c r="E101" s="9" t="s">
        <v>147</v>
      </c>
      <c r="F101" s="9" t="s">
        <v>3053</v>
      </c>
    </row>
    <row r="102" spans="1:6" x14ac:dyDescent="0.25">
      <c r="A102" s="9" t="s">
        <v>147</v>
      </c>
      <c r="B102" s="9" t="s">
        <v>3053</v>
      </c>
      <c r="C102" s="9" t="s">
        <v>1025</v>
      </c>
      <c r="D102" s="9" t="s">
        <v>3172</v>
      </c>
      <c r="E102" s="9" t="s">
        <v>147</v>
      </c>
      <c r="F102" s="9" t="s">
        <v>3053</v>
      </c>
    </row>
    <row r="103" spans="1:6" x14ac:dyDescent="0.25">
      <c r="A103" s="9" t="s">
        <v>127</v>
      </c>
      <c r="B103" s="9" t="s">
        <v>3173</v>
      </c>
      <c r="C103" s="9" t="s">
        <v>55</v>
      </c>
      <c r="D103" s="9" t="s">
        <v>3174</v>
      </c>
      <c r="E103" s="9" t="s">
        <v>127</v>
      </c>
      <c r="F103" s="9" t="s">
        <v>3173</v>
      </c>
    </row>
    <row r="104" spans="1:6" s="12" customFormat="1" x14ac:dyDescent="0.25">
      <c r="A104" s="9" t="s">
        <v>153</v>
      </c>
      <c r="B104" s="9" t="s">
        <v>3175</v>
      </c>
      <c r="C104" s="9" t="s">
        <v>1040</v>
      </c>
      <c r="D104" s="9" t="s">
        <v>3176</v>
      </c>
      <c r="E104" s="9" t="s">
        <v>153</v>
      </c>
      <c r="F104" s="9" t="s">
        <v>3175</v>
      </c>
    </row>
    <row r="105" spans="1:6" s="12" customFormat="1" x14ac:dyDescent="0.25">
      <c r="A105" s="9" t="s">
        <v>153</v>
      </c>
      <c r="B105" s="9" t="s">
        <v>3175</v>
      </c>
      <c r="C105" s="9" t="s">
        <v>1045</v>
      </c>
      <c r="D105" s="9" t="s">
        <v>3177</v>
      </c>
      <c r="E105" s="9" t="s">
        <v>153</v>
      </c>
      <c r="F105" s="9" t="s">
        <v>3175</v>
      </c>
    </row>
    <row r="106" spans="1:6" s="12" customFormat="1" x14ac:dyDescent="0.25">
      <c r="A106" s="9" t="s">
        <v>153</v>
      </c>
      <c r="B106" s="9" t="s">
        <v>3175</v>
      </c>
      <c r="C106" s="9" t="s">
        <v>1052</v>
      </c>
      <c r="D106" s="9" t="s">
        <v>1056</v>
      </c>
      <c r="E106" s="9" t="s">
        <v>153</v>
      </c>
      <c r="F106" s="9" t="s">
        <v>3175</v>
      </c>
    </row>
    <row r="107" spans="1:6" x14ac:dyDescent="0.25">
      <c r="A107" s="9" t="s">
        <v>129</v>
      </c>
      <c r="B107" s="9" t="s">
        <v>3178</v>
      </c>
      <c r="C107" s="9" t="s">
        <v>1067</v>
      </c>
      <c r="D107" s="9" t="s">
        <v>1073</v>
      </c>
      <c r="E107" s="9" t="s">
        <v>129</v>
      </c>
      <c r="F107" s="9" t="s">
        <v>3178</v>
      </c>
    </row>
    <row r="108" spans="1:6" x14ac:dyDescent="0.25">
      <c r="A108" s="9" t="s">
        <v>129</v>
      </c>
      <c r="B108" s="9" t="s">
        <v>3178</v>
      </c>
      <c r="C108" s="9" t="s">
        <v>1077</v>
      </c>
      <c r="D108" s="9" t="s">
        <v>1082</v>
      </c>
      <c r="E108" s="9" t="s">
        <v>129</v>
      </c>
      <c r="F108" s="9" t="s">
        <v>3178</v>
      </c>
    </row>
    <row r="109" spans="1:6" x14ac:dyDescent="0.25">
      <c r="A109" s="9" t="s">
        <v>129</v>
      </c>
      <c r="B109" s="9" t="s">
        <v>3178</v>
      </c>
      <c r="C109" s="9" t="s">
        <v>33</v>
      </c>
      <c r="D109" s="9" t="s">
        <v>3179</v>
      </c>
      <c r="E109" s="9" t="s">
        <v>129</v>
      </c>
      <c r="F109" s="9" t="s">
        <v>3178</v>
      </c>
    </row>
    <row r="110" spans="1:6" s="12" customFormat="1" x14ac:dyDescent="0.25">
      <c r="A110" s="9" t="s">
        <v>161</v>
      </c>
      <c r="B110" s="9" t="s">
        <v>3058</v>
      </c>
      <c r="C110" s="9" t="s">
        <v>1097</v>
      </c>
      <c r="D110" s="9" t="s">
        <v>3180</v>
      </c>
      <c r="E110" s="9" t="s">
        <v>161</v>
      </c>
      <c r="F110" s="9" t="s">
        <v>3058</v>
      </c>
    </row>
    <row r="111" spans="1:6" x14ac:dyDescent="0.25">
      <c r="A111" s="9" t="s">
        <v>131</v>
      </c>
      <c r="B111" s="9" t="s">
        <v>3181</v>
      </c>
      <c r="C111" s="9" t="s">
        <v>34</v>
      </c>
      <c r="D111" s="9" t="s">
        <v>3182</v>
      </c>
      <c r="E111" s="9" t="s">
        <v>131</v>
      </c>
      <c r="F111" s="9" t="s">
        <v>3181</v>
      </c>
    </row>
    <row r="112" spans="1:6" s="12" customFormat="1" x14ac:dyDescent="0.25">
      <c r="A112" s="9" t="s">
        <v>159</v>
      </c>
      <c r="B112" s="9" t="s">
        <v>3071</v>
      </c>
      <c r="C112" s="9" t="s">
        <v>1122</v>
      </c>
      <c r="D112" s="9" t="s">
        <v>3183</v>
      </c>
      <c r="E112" s="9" t="s">
        <v>159</v>
      </c>
      <c r="F112" s="9" t="s">
        <v>3071</v>
      </c>
    </row>
    <row r="113" spans="1:6" s="12" customFormat="1" x14ac:dyDescent="0.25">
      <c r="A113" s="9" t="s">
        <v>159</v>
      </c>
      <c r="B113" s="9" t="s">
        <v>3071</v>
      </c>
      <c r="C113" s="9" t="s">
        <v>1128</v>
      </c>
      <c r="D113" s="9" t="s">
        <v>3184</v>
      </c>
      <c r="E113" s="9" t="s">
        <v>159</v>
      </c>
      <c r="F113" s="9" t="s">
        <v>3071</v>
      </c>
    </row>
    <row r="114" spans="1:6" s="12" customFormat="1" x14ac:dyDescent="0.25">
      <c r="A114" s="9" t="s">
        <v>159</v>
      </c>
      <c r="B114" s="9" t="s">
        <v>3071</v>
      </c>
      <c r="C114" s="9" t="s">
        <v>1133</v>
      </c>
      <c r="D114" s="9" t="s">
        <v>3185</v>
      </c>
      <c r="E114" s="9" t="s">
        <v>159</v>
      </c>
      <c r="F114" s="9" t="s">
        <v>3071</v>
      </c>
    </row>
    <row r="115" spans="1:6" x14ac:dyDescent="0.25">
      <c r="A115" s="9" t="s">
        <v>133</v>
      </c>
      <c r="B115" s="9" t="s">
        <v>3186</v>
      </c>
      <c r="C115" s="9" t="s">
        <v>35</v>
      </c>
      <c r="D115" s="9" t="s">
        <v>3187</v>
      </c>
      <c r="E115" s="9" t="s">
        <v>133</v>
      </c>
      <c r="F115" s="9" t="s">
        <v>3186</v>
      </c>
    </row>
    <row r="116" spans="1:6" s="12" customFormat="1" x14ac:dyDescent="0.25">
      <c r="A116" s="9" t="s">
        <v>169</v>
      </c>
      <c r="B116" s="9" t="s">
        <v>3188</v>
      </c>
      <c r="C116" s="9" t="s">
        <v>1162</v>
      </c>
      <c r="D116" s="9" t="s">
        <v>3189</v>
      </c>
      <c r="E116" s="9" t="s">
        <v>169</v>
      </c>
      <c r="F116" s="9" t="s">
        <v>3188</v>
      </c>
    </row>
    <row r="117" spans="1:6" s="12" customFormat="1" x14ac:dyDescent="0.25">
      <c r="A117" s="9" t="s">
        <v>171</v>
      </c>
      <c r="B117" s="9" t="s">
        <v>3190</v>
      </c>
      <c r="C117" s="9" t="s">
        <v>1177</v>
      </c>
      <c r="D117" s="9" t="s">
        <v>3191</v>
      </c>
      <c r="E117" s="9" t="s">
        <v>171</v>
      </c>
      <c r="F117" s="9" t="s">
        <v>3190</v>
      </c>
    </row>
    <row r="118" spans="1:6" x14ac:dyDescent="0.25">
      <c r="A118" s="9" t="s">
        <v>135</v>
      </c>
      <c r="B118" s="9" t="s">
        <v>3192</v>
      </c>
      <c r="C118" s="9" t="s">
        <v>23</v>
      </c>
      <c r="D118" s="9" t="s">
        <v>3193</v>
      </c>
      <c r="E118" s="9" t="s">
        <v>135</v>
      </c>
      <c r="F118" s="9" t="s">
        <v>3192</v>
      </c>
    </row>
    <row r="119" spans="1:6" s="12" customFormat="1" x14ac:dyDescent="0.25">
      <c r="A119" s="9" t="s">
        <v>171</v>
      </c>
      <c r="B119" s="9" t="s">
        <v>3190</v>
      </c>
      <c r="C119" s="9" t="s">
        <v>1192</v>
      </c>
      <c r="D119" s="9" t="s">
        <v>1197</v>
      </c>
      <c r="E119" s="9" t="s">
        <v>171</v>
      </c>
      <c r="F119" s="9" t="s">
        <v>3190</v>
      </c>
    </row>
    <row r="120" spans="1:6" s="12" customFormat="1" x14ac:dyDescent="0.25">
      <c r="A120" s="9" t="s">
        <v>171</v>
      </c>
      <c r="B120" s="9" t="s">
        <v>3190</v>
      </c>
      <c r="C120" s="9" t="s">
        <v>1202</v>
      </c>
      <c r="D120" s="9" t="s">
        <v>3194</v>
      </c>
      <c r="E120" s="9" t="s">
        <v>171</v>
      </c>
      <c r="F120" s="9" t="s">
        <v>3190</v>
      </c>
    </row>
    <row r="121" spans="1:6" s="12" customFormat="1" x14ac:dyDescent="0.25">
      <c r="A121" s="9" t="s">
        <v>163</v>
      </c>
      <c r="B121" s="9" t="s">
        <v>2549</v>
      </c>
      <c r="C121" s="9" t="s">
        <v>1207</v>
      </c>
      <c r="D121" s="9" t="s">
        <v>3195</v>
      </c>
      <c r="E121" s="9" t="s">
        <v>163</v>
      </c>
      <c r="F121" s="9" t="s">
        <v>2549</v>
      </c>
    </row>
    <row r="122" spans="1:6" s="12" customFormat="1" x14ac:dyDescent="0.25">
      <c r="A122" s="9" t="s">
        <v>163</v>
      </c>
      <c r="B122" s="9" t="s">
        <v>2549</v>
      </c>
      <c r="C122" s="9" t="s">
        <v>1213</v>
      </c>
      <c r="D122" s="9" t="s">
        <v>3196</v>
      </c>
      <c r="E122" s="9" t="s">
        <v>163</v>
      </c>
      <c r="F122" s="9" t="s">
        <v>2549</v>
      </c>
    </row>
    <row r="123" spans="1:6" s="12" customFormat="1" x14ac:dyDescent="0.25">
      <c r="A123" s="9" t="s">
        <v>165</v>
      </c>
      <c r="B123" s="9" t="s">
        <v>3094</v>
      </c>
      <c r="C123" s="9" t="s">
        <v>1218</v>
      </c>
      <c r="D123" s="9" t="s">
        <v>1223</v>
      </c>
      <c r="E123" s="9" t="s">
        <v>165</v>
      </c>
      <c r="F123" s="9" t="s">
        <v>3094</v>
      </c>
    </row>
    <row r="124" spans="1:6" s="12" customFormat="1" x14ac:dyDescent="0.25">
      <c r="A124" s="9" t="s">
        <v>165</v>
      </c>
      <c r="B124" s="9" t="s">
        <v>3094</v>
      </c>
      <c r="C124" s="9" t="s">
        <v>1228</v>
      </c>
      <c r="D124" s="9" t="s">
        <v>1233</v>
      </c>
      <c r="E124" s="9" t="s">
        <v>165</v>
      </c>
      <c r="F124" s="9" t="s">
        <v>3094</v>
      </c>
    </row>
    <row r="125" spans="1:6" s="12" customFormat="1" x14ac:dyDescent="0.25">
      <c r="A125" s="9" t="s">
        <v>163</v>
      </c>
      <c r="B125" s="9" t="s">
        <v>2549</v>
      </c>
      <c r="C125" s="9" t="s">
        <v>1238</v>
      </c>
      <c r="D125" s="9" t="s">
        <v>3197</v>
      </c>
      <c r="E125" s="9" t="s">
        <v>163</v>
      </c>
      <c r="F125" s="9" t="s">
        <v>2549</v>
      </c>
    </row>
    <row r="126" spans="1:6" s="12" customFormat="1" x14ac:dyDescent="0.25">
      <c r="A126" s="9" t="s">
        <v>163</v>
      </c>
      <c r="B126" s="9" t="s">
        <v>2549</v>
      </c>
      <c r="C126" s="9" t="s">
        <v>1243</v>
      </c>
      <c r="D126" s="9" t="s">
        <v>3198</v>
      </c>
      <c r="E126" s="9" t="s">
        <v>163</v>
      </c>
      <c r="F126" s="9" t="s">
        <v>2549</v>
      </c>
    </row>
    <row r="127" spans="1:6" s="12" customFormat="1" x14ac:dyDescent="0.25">
      <c r="A127" s="9" t="s">
        <v>169</v>
      </c>
      <c r="B127" s="9" t="s">
        <v>3188</v>
      </c>
      <c r="C127" s="9" t="s">
        <v>1248</v>
      </c>
      <c r="D127" s="9" t="s">
        <v>3199</v>
      </c>
      <c r="E127" s="9" t="s">
        <v>169</v>
      </c>
      <c r="F127" s="9" t="s">
        <v>3188</v>
      </c>
    </row>
    <row r="128" spans="1:6" s="12" customFormat="1" x14ac:dyDescent="0.25">
      <c r="A128" s="9" t="s">
        <v>169</v>
      </c>
      <c r="B128" s="9" t="s">
        <v>3188</v>
      </c>
      <c r="C128" s="9" t="s">
        <v>1254</v>
      </c>
      <c r="D128" s="9" t="s">
        <v>3200</v>
      </c>
      <c r="E128" s="9" t="s">
        <v>169</v>
      </c>
      <c r="F128" s="9" t="s">
        <v>3188</v>
      </c>
    </row>
    <row r="129" spans="1:6" x14ac:dyDescent="0.25">
      <c r="A129" s="9" t="s">
        <v>149</v>
      </c>
      <c r="B129" s="9" t="s">
        <v>3087</v>
      </c>
      <c r="C129" s="9" t="s">
        <v>1259</v>
      </c>
      <c r="D129" s="9" t="s">
        <v>3201</v>
      </c>
      <c r="E129" s="9" t="s">
        <v>149</v>
      </c>
      <c r="F129" s="9" t="s">
        <v>3087</v>
      </c>
    </row>
    <row r="130" spans="1:6" s="12" customFormat="1" x14ac:dyDescent="0.25">
      <c r="A130" s="9" t="s">
        <v>151</v>
      </c>
      <c r="B130" s="9" t="s">
        <v>3083</v>
      </c>
      <c r="C130" s="9" t="s">
        <v>1266</v>
      </c>
      <c r="D130" s="9" t="s">
        <v>3202</v>
      </c>
      <c r="E130" s="9" t="s">
        <v>151</v>
      </c>
      <c r="F130" s="9" t="s">
        <v>3083</v>
      </c>
    </row>
    <row r="131" spans="1:6" s="12" customFormat="1" x14ac:dyDescent="0.25">
      <c r="A131" s="9" t="s">
        <v>153</v>
      </c>
      <c r="B131" s="9" t="s">
        <v>3175</v>
      </c>
      <c r="C131" s="9" t="s">
        <v>1271</v>
      </c>
      <c r="D131" s="9" t="s">
        <v>3203</v>
      </c>
      <c r="E131" s="9" t="s">
        <v>153</v>
      </c>
      <c r="F131" s="9" t="s">
        <v>3175</v>
      </c>
    </row>
    <row r="132" spans="1:6" s="12" customFormat="1" x14ac:dyDescent="0.25">
      <c r="A132" s="9" t="s">
        <v>153</v>
      </c>
      <c r="B132" s="9" t="s">
        <v>3175</v>
      </c>
      <c r="C132" s="9" t="s">
        <v>1277</v>
      </c>
      <c r="D132" s="9" t="s">
        <v>3204</v>
      </c>
      <c r="E132" s="9" t="s">
        <v>153</v>
      </c>
      <c r="F132" s="9" t="s">
        <v>3175</v>
      </c>
    </row>
    <row r="133" spans="1:6" s="12" customFormat="1" x14ac:dyDescent="0.25">
      <c r="A133" s="9" t="s">
        <v>151</v>
      </c>
      <c r="B133" s="9" t="s">
        <v>3083</v>
      </c>
      <c r="C133" s="9" t="s">
        <v>1282</v>
      </c>
      <c r="D133" s="9" t="s">
        <v>3205</v>
      </c>
      <c r="E133" s="9" t="s">
        <v>151</v>
      </c>
      <c r="F133" s="9" t="s">
        <v>3083</v>
      </c>
    </row>
    <row r="134" spans="1:6" s="12" customFormat="1" x14ac:dyDescent="0.25">
      <c r="A134" s="9" t="s">
        <v>167</v>
      </c>
      <c r="B134" s="9" t="s">
        <v>3072</v>
      </c>
      <c r="C134" s="9" t="s">
        <v>1288</v>
      </c>
      <c r="D134" s="9" t="s">
        <v>3206</v>
      </c>
      <c r="E134" s="9" t="s">
        <v>167</v>
      </c>
      <c r="F134" s="9" t="s">
        <v>3072</v>
      </c>
    </row>
    <row r="135" spans="1:6" s="12" customFormat="1" x14ac:dyDescent="0.25">
      <c r="A135" s="9" t="s">
        <v>167</v>
      </c>
      <c r="B135" s="9" t="s">
        <v>3072</v>
      </c>
      <c r="C135" s="9" t="s">
        <v>1294</v>
      </c>
      <c r="D135" s="9" t="s">
        <v>1299</v>
      </c>
      <c r="E135" s="9" t="s">
        <v>167</v>
      </c>
      <c r="F135" s="9" t="s">
        <v>3072</v>
      </c>
    </row>
    <row r="136" spans="1:6" s="12" customFormat="1" x14ac:dyDescent="0.25">
      <c r="A136" s="9" t="s">
        <v>167</v>
      </c>
      <c r="B136" s="9" t="s">
        <v>3072</v>
      </c>
      <c r="C136" s="9" t="s">
        <v>1304</v>
      </c>
      <c r="D136" s="9" t="s">
        <v>3207</v>
      </c>
      <c r="E136" s="9" t="s">
        <v>167</v>
      </c>
      <c r="F136" s="9" t="s">
        <v>3072</v>
      </c>
    </row>
    <row r="137" spans="1:6" s="12" customFormat="1" x14ac:dyDescent="0.25">
      <c r="A137" s="9" t="s">
        <v>167</v>
      </c>
      <c r="B137" s="9" t="s">
        <v>3072</v>
      </c>
      <c r="C137" s="9" t="s">
        <v>1309</v>
      </c>
      <c r="D137" s="9" t="s">
        <v>3208</v>
      </c>
      <c r="E137" s="9" t="s">
        <v>167</v>
      </c>
      <c r="F137" s="9" t="s">
        <v>3072</v>
      </c>
    </row>
    <row r="138" spans="1:6" x14ac:dyDescent="0.25">
      <c r="A138" s="9" t="s">
        <v>137</v>
      </c>
      <c r="B138" s="9" t="s">
        <v>3209</v>
      </c>
      <c r="C138" s="9" t="s">
        <v>42</v>
      </c>
      <c r="D138" s="9" t="s">
        <v>3210</v>
      </c>
      <c r="E138" s="9" t="s">
        <v>137</v>
      </c>
      <c r="F138" s="9" t="s">
        <v>3209</v>
      </c>
    </row>
    <row r="139" spans="1:6" x14ac:dyDescent="0.25">
      <c r="A139" s="9" t="s">
        <v>139</v>
      </c>
      <c r="B139" s="9" t="s">
        <v>3211</v>
      </c>
      <c r="C139" s="9" t="s">
        <v>43</v>
      </c>
      <c r="D139" s="9" t="s">
        <v>3212</v>
      </c>
      <c r="E139" s="9" t="s">
        <v>139</v>
      </c>
      <c r="F139" s="9" t="s">
        <v>3211</v>
      </c>
    </row>
    <row r="140" spans="1:6" s="12" customFormat="1" x14ac:dyDescent="0.25">
      <c r="A140" s="9" t="s">
        <v>175</v>
      </c>
      <c r="B140" s="9" t="s">
        <v>2543</v>
      </c>
      <c r="C140" s="9" t="s">
        <v>1330</v>
      </c>
      <c r="D140" s="9" t="s">
        <v>3213</v>
      </c>
      <c r="E140" s="9" t="s">
        <v>175</v>
      </c>
      <c r="F140" s="9" t="s">
        <v>2543</v>
      </c>
    </row>
    <row r="141" spans="1:6" s="12" customFormat="1" x14ac:dyDescent="0.25">
      <c r="A141" s="9" t="s">
        <v>175</v>
      </c>
      <c r="B141" s="9" t="s">
        <v>2543</v>
      </c>
      <c r="C141" s="9" t="s">
        <v>1336</v>
      </c>
      <c r="D141" s="9" t="s">
        <v>3214</v>
      </c>
      <c r="E141" s="9" t="s">
        <v>175</v>
      </c>
      <c r="F141" s="9" t="s">
        <v>2543</v>
      </c>
    </row>
    <row r="142" spans="1:6" s="12" customFormat="1" x14ac:dyDescent="0.25">
      <c r="A142" s="9" t="s">
        <v>161</v>
      </c>
      <c r="B142" s="9" t="s">
        <v>3058</v>
      </c>
      <c r="C142" s="9" t="s">
        <v>1341</v>
      </c>
      <c r="D142" s="9" t="s">
        <v>3215</v>
      </c>
      <c r="E142" s="9" t="s">
        <v>161</v>
      </c>
      <c r="F142" s="9" t="s">
        <v>3058</v>
      </c>
    </row>
    <row r="143" spans="1:6" s="12" customFormat="1" x14ac:dyDescent="0.25">
      <c r="A143" s="9" t="s">
        <v>161</v>
      </c>
      <c r="B143" s="9" t="s">
        <v>3058</v>
      </c>
      <c r="C143" s="9" t="s">
        <v>1344</v>
      </c>
      <c r="D143" s="9" t="s">
        <v>3216</v>
      </c>
      <c r="E143" s="9" t="s">
        <v>161</v>
      </c>
      <c r="F143" s="9" t="s">
        <v>3058</v>
      </c>
    </row>
    <row r="144" spans="1:6" s="12" customFormat="1" x14ac:dyDescent="0.25">
      <c r="A144" s="9" t="s">
        <v>161</v>
      </c>
      <c r="B144" s="9" t="s">
        <v>3058</v>
      </c>
      <c r="C144" s="9" t="s">
        <v>1349</v>
      </c>
      <c r="D144" s="9" t="s">
        <v>1354</v>
      </c>
      <c r="E144" s="9" t="s">
        <v>161</v>
      </c>
      <c r="F144" s="9" t="s">
        <v>3058</v>
      </c>
    </row>
    <row r="145" spans="1:6" s="12" customFormat="1" x14ac:dyDescent="0.25">
      <c r="A145" s="9" t="s">
        <v>155</v>
      </c>
      <c r="B145" s="9" t="s">
        <v>3139</v>
      </c>
      <c r="C145" s="9" t="s">
        <v>1361</v>
      </c>
      <c r="D145" s="9" t="s">
        <v>1367</v>
      </c>
      <c r="E145" s="9" t="s">
        <v>155</v>
      </c>
      <c r="F145" s="9" t="s">
        <v>3139</v>
      </c>
    </row>
    <row r="146" spans="1:6" s="12" customFormat="1" x14ac:dyDescent="0.25">
      <c r="A146" s="9" t="s">
        <v>155</v>
      </c>
      <c r="B146" s="9" t="s">
        <v>3139</v>
      </c>
      <c r="C146" s="9" t="s">
        <v>1371</v>
      </c>
      <c r="D146" s="9" t="s">
        <v>1376</v>
      </c>
      <c r="E146" s="9" t="s">
        <v>155</v>
      </c>
      <c r="F146" s="9" t="s">
        <v>3139</v>
      </c>
    </row>
    <row r="147" spans="1:6" s="12" customFormat="1" x14ac:dyDescent="0.25">
      <c r="A147" s="9" t="s">
        <v>155</v>
      </c>
      <c r="B147" s="9" t="s">
        <v>3139</v>
      </c>
      <c r="C147" s="9" t="s">
        <v>1381</v>
      </c>
      <c r="D147" s="9" t="s">
        <v>1386</v>
      </c>
      <c r="E147" s="9" t="s">
        <v>155</v>
      </c>
      <c r="F147" s="9" t="s">
        <v>3139</v>
      </c>
    </row>
    <row r="148" spans="1:6" s="12" customFormat="1" x14ac:dyDescent="0.25">
      <c r="A148" s="9" t="s">
        <v>161</v>
      </c>
      <c r="B148" s="9" t="s">
        <v>3058</v>
      </c>
      <c r="C148" s="9" t="s">
        <v>1391</v>
      </c>
      <c r="D148" s="9" t="s">
        <v>3217</v>
      </c>
      <c r="E148" s="9" t="s">
        <v>161</v>
      </c>
      <c r="F148" s="9" t="s">
        <v>3058</v>
      </c>
    </row>
    <row r="149" spans="1:6" s="12" customFormat="1" x14ac:dyDescent="0.25">
      <c r="A149" s="9" t="s">
        <v>161</v>
      </c>
      <c r="B149" s="9" t="s">
        <v>3058</v>
      </c>
      <c r="C149" s="9" t="s">
        <v>1396</v>
      </c>
      <c r="D149" s="9" t="s">
        <v>3218</v>
      </c>
      <c r="E149" s="9" t="s">
        <v>161</v>
      </c>
      <c r="F149" s="9" t="s">
        <v>3058</v>
      </c>
    </row>
    <row r="150" spans="1:6" s="12" customFormat="1" x14ac:dyDescent="0.25">
      <c r="A150" s="9" t="s">
        <v>161</v>
      </c>
      <c r="B150" s="9" t="s">
        <v>3058</v>
      </c>
      <c r="C150" s="9" t="s">
        <v>1399</v>
      </c>
      <c r="D150" s="9" t="s">
        <v>3219</v>
      </c>
      <c r="E150" s="9" t="s">
        <v>161</v>
      </c>
      <c r="F150" s="9" t="s">
        <v>3058</v>
      </c>
    </row>
    <row r="151" spans="1:6" s="12" customFormat="1" x14ac:dyDescent="0.25">
      <c r="A151" s="9" t="s">
        <v>159</v>
      </c>
      <c r="B151" s="9" t="s">
        <v>3071</v>
      </c>
      <c r="C151" s="9" t="s">
        <v>1402</v>
      </c>
      <c r="D151" s="9" t="s">
        <v>1408</v>
      </c>
      <c r="E151" s="9" t="s">
        <v>159</v>
      </c>
      <c r="F151" s="9" t="s">
        <v>3071</v>
      </c>
    </row>
    <row r="152" spans="1:6" s="12" customFormat="1" x14ac:dyDescent="0.25">
      <c r="A152" s="9" t="s">
        <v>169</v>
      </c>
      <c r="B152" s="9" t="s">
        <v>3188</v>
      </c>
      <c r="C152" s="9" t="s">
        <v>1412</v>
      </c>
      <c r="D152" s="9" t="s">
        <v>3220</v>
      </c>
      <c r="E152" s="9" t="s">
        <v>169</v>
      </c>
      <c r="F152" s="9" t="s">
        <v>3188</v>
      </c>
    </row>
    <row r="153" spans="1:6" s="12" customFormat="1" x14ac:dyDescent="0.25">
      <c r="A153" s="9" t="s">
        <v>169</v>
      </c>
      <c r="B153" s="9" t="s">
        <v>3188</v>
      </c>
      <c r="C153" s="9" t="s">
        <v>1418</v>
      </c>
      <c r="D153" s="9" t="s">
        <v>1423</v>
      </c>
      <c r="E153" s="9" t="s">
        <v>169</v>
      </c>
      <c r="F153" s="9" t="s">
        <v>3188</v>
      </c>
    </row>
    <row r="154" spans="1:6" s="12" customFormat="1" x14ac:dyDescent="0.25">
      <c r="A154" s="9" t="s">
        <v>153</v>
      </c>
      <c r="B154" s="9" t="s">
        <v>3175</v>
      </c>
      <c r="C154" s="9" t="s">
        <v>1428</v>
      </c>
      <c r="D154" s="9" t="s">
        <v>3221</v>
      </c>
      <c r="E154" s="9" t="s">
        <v>153</v>
      </c>
      <c r="F154" s="9" t="s">
        <v>3175</v>
      </c>
    </row>
    <row r="155" spans="1:6" s="12" customFormat="1" x14ac:dyDescent="0.25">
      <c r="A155" s="9" t="s">
        <v>153</v>
      </c>
      <c r="B155" s="9" t="s">
        <v>3175</v>
      </c>
      <c r="C155" s="9" t="s">
        <v>1434</v>
      </c>
      <c r="D155" s="9" t="s">
        <v>3222</v>
      </c>
      <c r="E155" s="9" t="s">
        <v>153</v>
      </c>
      <c r="F155" s="9" t="s">
        <v>3175</v>
      </c>
    </row>
    <row r="156" spans="1:6" s="12" customFormat="1" x14ac:dyDescent="0.25">
      <c r="A156" s="9" t="s">
        <v>151</v>
      </c>
      <c r="B156" s="9" t="s">
        <v>3083</v>
      </c>
      <c r="C156" s="9" t="s">
        <v>1439</v>
      </c>
      <c r="D156" s="9" t="s">
        <v>3223</v>
      </c>
      <c r="E156" s="9" t="s">
        <v>151</v>
      </c>
      <c r="F156" s="9" t="s">
        <v>3083</v>
      </c>
    </row>
    <row r="157" spans="1:6" s="12" customFormat="1" x14ac:dyDescent="0.25">
      <c r="A157" s="9" t="s">
        <v>173</v>
      </c>
      <c r="B157" s="9" t="s">
        <v>2555</v>
      </c>
      <c r="C157" s="9" t="s">
        <v>1446</v>
      </c>
      <c r="D157" s="9" t="s">
        <v>1449</v>
      </c>
      <c r="E157" s="9" t="s">
        <v>173</v>
      </c>
      <c r="F157" s="9" t="s">
        <v>2555</v>
      </c>
    </row>
    <row r="158" spans="1:6" s="12" customFormat="1" x14ac:dyDescent="0.25">
      <c r="A158" s="9" t="s">
        <v>173</v>
      </c>
      <c r="B158" s="9" t="s">
        <v>2555</v>
      </c>
      <c r="C158" s="9" t="s">
        <v>1454</v>
      </c>
      <c r="D158" s="9" t="s">
        <v>3224</v>
      </c>
      <c r="E158" s="9" t="s">
        <v>173</v>
      </c>
      <c r="F158" s="9" t="s">
        <v>2555</v>
      </c>
    </row>
    <row r="159" spans="1:6" s="12" customFormat="1" x14ac:dyDescent="0.25">
      <c r="A159" s="9" t="s">
        <v>153</v>
      </c>
      <c r="B159" s="9" t="s">
        <v>3175</v>
      </c>
      <c r="C159" s="9" t="s">
        <v>1465</v>
      </c>
      <c r="D159" s="9" t="s">
        <v>3225</v>
      </c>
      <c r="E159" s="9" t="s">
        <v>153</v>
      </c>
      <c r="F159" s="9" t="s">
        <v>3175</v>
      </c>
    </row>
    <row r="160" spans="1:6" x14ac:dyDescent="0.25">
      <c r="A160" s="9" t="s">
        <v>147</v>
      </c>
      <c r="B160" s="9" t="s">
        <v>3053</v>
      </c>
      <c r="C160" s="9" t="s">
        <v>1471</v>
      </c>
      <c r="D160" s="9" t="s">
        <v>1476</v>
      </c>
      <c r="E160" s="9" t="s">
        <v>147</v>
      </c>
      <c r="F160" s="9" t="s">
        <v>3053</v>
      </c>
    </row>
    <row r="161" spans="1:6" s="12" customFormat="1" x14ac:dyDescent="0.25">
      <c r="A161" s="9" t="s">
        <v>153</v>
      </c>
      <c r="B161" s="9" t="s">
        <v>3175</v>
      </c>
      <c r="C161" s="9" t="s">
        <v>1481</v>
      </c>
      <c r="D161" s="9" t="s">
        <v>1486</v>
      </c>
      <c r="E161" s="9" t="s">
        <v>153</v>
      </c>
      <c r="F161" s="9" t="s">
        <v>3175</v>
      </c>
    </row>
    <row r="162" spans="1:6" s="12" customFormat="1" x14ac:dyDescent="0.25">
      <c r="A162" s="9" t="s">
        <v>153</v>
      </c>
      <c r="B162" s="9" t="s">
        <v>3175</v>
      </c>
      <c r="C162" s="9" t="s">
        <v>1491</v>
      </c>
      <c r="D162" s="9" t="s">
        <v>3226</v>
      </c>
      <c r="E162" s="9" t="s">
        <v>153</v>
      </c>
      <c r="F162" s="9" t="s">
        <v>3175</v>
      </c>
    </row>
    <row r="163" spans="1:6" x14ac:dyDescent="0.25">
      <c r="A163" s="9" t="s">
        <v>147</v>
      </c>
      <c r="B163" s="9" t="s">
        <v>3053</v>
      </c>
      <c r="C163" s="9" t="s">
        <v>1496</v>
      </c>
      <c r="D163" s="9" t="s">
        <v>3227</v>
      </c>
      <c r="E163" s="9" t="s">
        <v>147</v>
      </c>
      <c r="F163" s="9" t="s">
        <v>3053</v>
      </c>
    </row>
    <row r="164" spans="1:6" s="12" customFormat="1" x14ac:dyDescent="0.25">
      <c r="A164" s="9" t="s">
        <v>171</v>
      </c>
      <c r="B164" s="9" t="s">
        <v>3190</v>
      </c>
      <c r="C164" s="9" t="s">
        <v>1503</v>
      </c>
      <c r="D164" s="9" t="s">
        <v>3228</v>
      </c>
      <c r="E164" s="9" t="s">
        <v>171</v>
      </c>
      <c r="F164" s="9" t="s">
        <v>3190</v>
      </c>
    </row>
    <row r="165" spans="1:6" s="12" customFormat="1" x14ac:dyDescent="0.25">
      <c r="A165" s="9" t="s">
        <v>171</v>
      </c>
      <c r="B165" s="9" t="s">
        <v>3190</v>
      </c>
      <c r="C165" s="9" t="s">
        <v>1508</v>
      </c>
      <c r="D165" s="9" t="s">
        <v>3229</v>
      </c>
      <c r="E165" s="9" t="s">
        <v>171</v>
      </c>
      <c r="F165" s="9" t="s">
        <v>3190</v>
      </c>
    </row>
    <row r="166" spans="1:6" x14ac:dyDescent="0.25">
      <c r="A166" s="9" t="s">
        <v>113</v>
      </c>
      <c r="B166" s="9" t="s">
        <v>3230</v>
      </c>
      <c r="C166" s="9" t="s">
        <v>1511</v>
      </c>
      <c r="D166" s="9" t="s">
        <v>3231</v>
      </c>
      <c r="E166" s="9" t="s">
        <v>113</v>
      </c>
      <c r="F166" s="9" t="s">
        <v>3230</v>
      </c>
    </row>
    <row r="167" spans="1:6" x14ac:dyDescent="0.25">
      <c r="A167" s="9" t="s">
        <v>141</v>
      </c>
      <c r="B167" s="9" t="s">
        <v>3232</v>
      </c>
      <c r="C167" s="9" t="s">
        <v>59</v>
      </c>
      <c r="D167" s="9" t="s">
        <v>3233</v>
      </c>
      <c r="E167" s="9" t="s">
        <v>141</v>
      </c>
      <c r="F167" s="9" t="s">
        <v>3232</v>
      </c>
    </row>
    <row r="168" spans="1:6" x14ac:dyDescent="0.25">
      <c r="A168" s="10" t="s">
        <v>143</v>
      </c>
      <c r="B168" s="9" t="s">
        <v>3234</v>
      </c>
      <c r="C168" s="10" t="s">
        <v>29</v>
      </c>
      <c r="D168" s="9" t="s">
        <v>3235</v>
      </c>
      <c r="E168" s="10" t="s">
        <v>143</v>
      </c>
      <c r="F168" s="9" t="s">
        <v>3234</v>
      </c>
    </row>
    <row r="169" spans="1:6" x14ac:dyDescent="0.25">
      <c r="A169" s="9" t="s">
        <v>145</v>
      </c>
      <c r="B169" s="9" t="s">
        <v>3236</v>
      </c>
      <c r="C169" s="9" t="s">
        <v>25</v>
      </c>
      <c r="D169" s="9" t="s">
        <v>3237</v>
      </c>
      <c r="E169" s="9" t="s">
        <v>145</v>
      </c>
      <c r="F169" s="9" t="s">
        <v>3236</v>
      </c>
    </row>
    <row r="170" spans="1:6" s="12" customFormat="1" x14ac:dyDescent="0.25">
      <c r="A170" s="9" t="s">
        <v>171</v>
      </c>
      <c r="B170" s="9" t="s">
        <v>3190</v>
      </c>
      <c r="C170" s="9" t="s">
        <v>1535</v>
      </c>
      <c r="D170" s="9" t="s">
        <v>3238</v>
      </c>
      <c r="E170" s="9" t="s">
        <v>171</v>
      </c>
      <c r="F170" s="9" t="s">
        <v>3190</v>
      </c>
    </row>
    <row r="171" spans="1:6" x14ac:dyDescent="0.25">
      <c r="A171" s="9" t="s">
        <v>113</v>
      </c>
      <c r="B171" s="9" t="s">
        <v>3230</v>
      </c>
      <c r="C171" s="9" t="s">
        <v>56</v>
      </c>
      <c r="D171" s="9" t="s">
        <v>3239</v>
      </c>
      <c r="E171" s="9" t="s">
        <v>113</v>
      </c>
      <c r="F171" s="9" t="s">
        <v>3230</v>
      </c>
    </row>
    <row r="172" spans="1:6" s="12" customFormat="1" x14ac:dyDescent="0.25">
      <c r="A172" s="9" t="s">
        <v>171</v>
      </c>
      <c r="B172" s="9" t="s">
        <v>3190</v>
      </c>
      <c r="C172" s="9" t="s">
        <v>1543</v>
      </c>
      <c r="D172" s="9" t="s">
        <v>3240</v>
      </c>
      <c r="E172" s="9" t="s">
        <v>171</v>
      </c>
      <c r="F172" s="9" t="s">
        <v>3190</v>
      </c>
    </row>
    <row r="173" spans="1:6" s="12" customFormat="1" x14ac:dyDescent="0.25">
      <c r="A173" s="9" t="s">
        <v>171</v>
      </c>
      <c r="B173" s="9" t="s">
        <v>3190</v>
      </c>
      <c r="C173" s="9" t="s">
        <v>1548</v>
      </c>
      <c r="D173" s="9" t="s">
        <v>3241</v>
      </c>
      <c r="E173" s="9" t="s">
        <v>171</v>
      </c>
      <c r="F173" s="9" t="s">
        <v>3190</v>
      </c>
    </row>
    <row r="174" spans="1:6" s="12" customFormat="1" x14ac:dyDescent="0.25">
      <c r="A174" s="9" t="s">
        <v>171</v>
      </c>
      <c r="B174" s="9" t="s">
        <v>3190</v>
      </c>
      <c r="C174" s="9" t="s">
        <v>1553</v>
      </c>
      <c r="D174" s="9" t="s">
        <v>3242</v>
      </c>
      <c r="E174" s="9" t="s">
        <v>171</v>
      </c>
      <c r="F174" s="9" t="s">
        <v>3190</v>
      </c>
    </row>
    <row r="175" spans="1:6" s="12" customFormat="1" x14ac:dyDescent="0.25">
      <c r="A175" s="9" t="s">
        <v>171</v>
      </c>
      <c r="B175" s="9" t="s">
        <v>3190</v>
      </c>
      <c r="C175" s="9" t="s">
        <v>1558</v>
      </c>
      <c r="D175" s="9" t="s">
        <v>3243</v>
      </c>
      <c r="E175" s="9" t="s">
        <v>171</v>
      </c>
      <c r="F175" s="9" t="s">
        <v>3190</v>
      </c>
    </row>
    <row r="176" spans="1:6" s="12" customFormat="1" x14ac:dyDescent="0.25">
      <c r="A176" s="9" t="s">
        <v>153</v>
      </c>
      <c r="B176" s="9" t="s">
        <v>3175</v>
      </c>
      <c r="C176" s="9" t="s">
        <v>1563</v>
      </c>
      <c r="D176" s="9" t="s">
        <v>3244</v>
      </c>
      <c r="E176" s="9" t="s">
        <v>153</v>
      </c>
      <c r="F176" s="9" t="s">
        <v>3175</v>
      </c>
    </row>
    <row r="177" spans="1:6" s="12" customFormat="1" x14ac:dyDescent="0.25">
      <c r="A177" s="9" t="s">
        <v>153</v>
      </c>
      <c r="B177" s="9" t="s">
        <v>3175</v>
      </c>
      <c r="C177" s="9" t="s">
        <v>1569</v>
      </c>
      <c r="D177" s="9" t="s">
        <v>3245</v>
      </c>
      <c r="E177" s="9" t="s">
        <v>153</v>
      </c>
      <c r="F177" s="9" t="s">
        <v>3175</v>
      </c>
    </row>
    <row r="178" spans="1:6" x14ac:dyDescent="0.25">
      <c r="A178" s="9" t="s">
        <v>147</v>
      </c>
      <c r="B178" s="9" t="s">
        <v>3053</v>
      </c>
      <c r="C178" s="9" t="s">
        <v>1574</v>
      </c>
      <c r="D178" s="9" t="s">
        <v>3246</v>
      </c>
      <c r="E178" s="9" t="s">
        <v>147</v>
      </c>
      <c r="F178" s="9" t="s">
        <v>3053</v>
      </c>
    </row>
    <row r="179" spans="1:6" x14ac:dyDescent="0.25">
      <c r="A179" s="9" t="s">
        <v>147</v>
      </c>
      <c r="B179" s="9" t="s">
        <v>3053</v>
      </c>
      <c r="C179" s="9" t="s">
        <v>1579</v>
      </c>
      <c r="D179" s="9" t="s">
        <v>3247</v>
      </c>
      <c r="E179" s="9" t="s">
        <v>147</v>
      </c>
      <c r="F179" s="9" t="s">
        <v>3053</v>
      </c>
    </row>
    <row r="180" spans="1:6" x14ac:dyDescent="0.25">
      <c r="A180" s="9" t="s">
        <v>60</v>
      </c>
      <c r="B180" s="9" t="s">
        <v>3248</v>
      </c>
      <c r="C180" s="9" t="s">
        <v>190</v>
      </c>
      <c r="D180" s="9" t="s">
        <v>3248</v>
      </c>
      <c r="E180" s="9" t="s">
        <v>60</v>
      </c>
      <c r="F180" s="9" t="s">
        <v>3248</v>
      </c>
    </row>
    <row r="181" spans="1:6" x14ac:dyDescent="0.25">
      <c r="A181" s="9" t="s">
        <v>147</v>
      </c>
      <c r="B181" s="9" t="s">
        <v>3053</v>
      </c>
      <c r="C181" s="10" t="s">
        <v>20</v>
      </c>
      <c r="D181" s="9" t="s">
        <v>3053</v>
      </c>
      <c r="E181" s="9" t="s">
        <v>147</v>
      </c>
      <c r="F181" s="9" t="s">
        <v>3053</v>
      </c>
    </row>
    <row r="182" spans="1:6" s="12" customFormat="1" x14ac:dyDescent="0.25">
      <c r="A182" s="9" t="s">
        <v>151</v>
      </c>
      <c r="B182" s="9" t="s">
        <v>3083</v>
      </c>
      <c r="C182" s="9" t="s">
        <v>37</v>
      </c>
      <c r="D182" s="9" t="s">
        <v>3083</v>
      </c>
      <c r="E182" s="9" t="s">
        <v>151</v>
      </c>
      <c r="F182" s="9" t="s">
        <v>3083</v>
      </c>
    </row>
    <row r="183" spans="1:6" s="12" customFormat="1" x14ac:dyDescent="0.25">
      <c r="A183" s="9" t="s">
        <v>171</v>
      </c>
      <c r="B183" s="9" t="s">
        <v>3190</v>
      </c>
      <c r="C183" s="9" t="s">
        <v>12</v>
      </c>
      <c r="D183" s="9" t="s">
        <v>3190</v>
      </c>
      <c r="E183" s="9" t="s">
        <v>171</v>
      </c>
      <c r="F183" s="9" t="s">
        <v>3190</v>
      </c>
    </row>
    <row r="184" spans="1:6" s="12" customFormat="1" x14ac:dyDescent="0.25">
      <c r="A184" s="9" t="s">
        <v>153</v>
      </c>
      <c r="B184" s="9" t="s">
        <v>3175</v>
      </c>
      <c r="C184" s="10" t="s">
        <v>38</v>
      </c>
      <c r="D184" s="9" t="s">
        <v>3175</v>
      </c>
      <c r="E184" s="9" t="s">
        <v>153</v>
      </c>
      <c r="F184" s="9" t="s">
        <v>3175</v>
      </c>
    </row>
    <row r="185" spans="1:6" s="12" customFormat="1" x14ac:dyDescent="0.25">
      <c r="A185" s="9" t="s">
        <v>157</v>
      </c>
      <c r="B185" s="9" t="s">
        <v>3106</v>
      </c>
      <c r="C185" s="10" t="s">
        <v>40</v>
      </c>
      <c r="D185" s="9" t="s">
        <v>3106</v>
      </c>
      <c r="E185" s="9" t="s">
        <v>157</v>
      </c>
      <c r="F185" s="9" t="s">
        <v>3106</v>
      </c>
    </row>
    <row r="186" spans="1:6" s="12" customFormat="1" x14ac:dyDescent="0.25">
      <c r="A186" s="9" t="s">
        <v>159</v>
      </c>
      <c r="B186" s="9" t="s">
        <v>3071</v>
      </c>
      <c r="C186" s="10" t="s">
        <v>46</v>
      </c>
      <c r="D186" s="9" t="s">
        <v>3071</v>
      </c>
      <c r="E186" s="9" t="s">
        <v>159</v>
      </c>
      <c r="F186" s="9" t="s">
        <v>3071</v>
      </c>
    </row>
    <row r="187" spans="1:6" s="12" customFormat="1" x14ac:dyDescent="0.25">
      <c r="A187" s="9" t="s">
        <v>161</v>
      </c>
      <c r="B187" s="9" t="s">
        <v>3058</v>
      </c>
      <c r="C187" s="10" t="s">
        <v>47</v>
      </c>
      <c r="D187" s="9" t="s">
        <v>3058</v>
      </c>
      <c r="E187" s="9" t="s">
        <v>161</v>
      </c>
      <c r="F187" s="9" t="s">
        <v>3058</v>
      </c>
    </row>
    <row r="188" spans="1:6" s="12" customFormat="1" x14ac:dyDescent="0.25">
      <c r="A188" s="9" t="s">
        <v>165</v>
      </c>
      <c r="B188" s="9" t="s">
        <v>3094</v>
      </c>
      <c r="C188" s="10" t="s">
        <v>50</v>
      </c>
      <c r="D188" s="9" t="s">
        <v>3094</v>
      </c>
      <c r="E188" s="9" t="s">
        <v>165</v>
      </c>
      <c r="F188" s="9" t="s">
        <v>3094</v>
      </c>
    </row>
    <row r="189" spans="1:6" s="12" customFormat="1" x14ac:dyDescent="0.25">
      <c r="A189" s="9" t="s">
        <v>167</v>
      </c>
      <c r="B189" s="9" t="s">
        <v>3072</v>
      </c>
      <c r="C189" s="10" t="s">
        <v>51</v>
      </c>
      <c r="D189" s="9" t="s">
        <v>3072</v>
      </c>
      <c r="E189" s="9" t="s">
        <v>167</v>
      </c>
      <c r="F189" s="9" t="s">
        <v>3072</v>
      </c>
    </row>
    <row r="190" spans="1:6" s="12" customFormat="1" x14ac:dyDescent="0.25">
      <c r="A190" s="9" t="s">
        <v>159</v>
      </c>
      <c r="B190" s="9" t="s">
        <v>3249</v>
      </c>
      <c r="C190" s="10" t="s">
        <v>2528</v>
      </c>
      <c r="D190" s="9" t="s">
        <v>3071</v>
      </c>
      <c r="E190" s="9" t="s">
        <v>159</v>
      </c>
      <c r="F190" s="9" t="s">
        <v>3071</v>
      </c>
    </row>
    <row r="191" spans="1:6" s="12" customFormat="1" x14ac:dyDescent="0.25">
      <c r="A191" s="9" t="s">
        <v>155</v>
      </c>
      <c r="B191" s="9" t="s">
        <v>3139</v>
      </c>
      <c r="C191" s="9" t="s">
        <v>39</v>
      </c>
      <c r="D191" s="9" t="s">
        <v>3250</v>
      </c>
      <c r="E191" s="9" t="s">
        <v>155</v>
      </c>
      <c r="F191" s="9" t="s">
        <v>3139</v>
      </c>
    </row>
    <row r="192" spans="1:6" s="12" customFormat="1" x14ac:dyDescent="0.25">
      <c r="A192" s="9" t="s">
        <v>175</v>
      </c>
      <c r="B192" s="9" t="s">
        <v>2543</v>
      </c>
      <c r="C192" s="10" t="s">
        <v>44</v>
      </c>
      <c r="D192" s="9" t="s">
        <v>2543</v>
      </c>
      <c r="E192" s="9" t="s">
        <v>175</v>
      </c>
      <c r="F192" s="9" t="s">
        <v>2543</v>
      </c>
    </row>
    <row r="193" spans="1:6" s="12" customFormat="1" ht="14.4" x14ac:dyDescent="0.3">
      <c r="A193" s="10" t="s">
        <v>92</v>
      </c>
      <c r="B193" s="9" t="s">
        <v>3099</v>
      </c>
      <c r="C193" s="10" t="s">
        <v>3253</v>
      </c>
      <c r="D193" s="14" t="s">
        <v>3251</v>
      </c>
      <c r="E193" s="10" t="s">
        <v>92</v>
      </c>
      <c r="F193" s="9" t="s">
        <v>3099</v>
      </c>
    </row>
    <row r="194" spans="1:6" x14ac:dyDescent="0.25">
      <c r="A194" s="9" t="s">
        <v>149</v>
      </c>
      <c r="B194" s="9" t="s">
        <v>3087</v>
      </c>
      <c r="C194" s="10" t="s">
        <v>36</v>
      </c>
      <c r="D194" s="15" t="s">
        <v>3087</v>
      </c>
      <c r="E194" s="9" t="s">
        <v>149</v>
      </c>
      <c r="F194" s="9" t="s">
        <v>3087</v>
      </c>
    </row>
    <row r="195" spans="1:6" s="12" customFormat="1" x14ac:dyDescent="0.25">
      <c r="A195" s="9" t="s">
        <v>169</v>
      </c>
      <c r="B195" s="9" t="s">
        <v>3188</v>
      </c>
      <c r="C195" s="10" t="s">
        <v>53</v>
      </c>
      <c r="D195" s="15" t="s">
        <v>3188</v>
      </c>
      <c r="E195" s="9" t="s">
        <v>169</v>
      </c>
      <c r="F195" s="9" t="s">
        <v>3188</v>
      </c>
    </row>
    <row r="196" spans="1:6" s="12" customFormat="1" x14ac:dyDescent="0.25">
      <c r="A196" s="9" t="s">
        <v>163</v>
      </c>
      <c r="B196" s="9" t="s">
        <v>2549</v>
      </c>
      <c r="C196" s="10" t="s">
        <v>48</v>
      </c>
      <c r="D196" s="9" t="s">
        <v>2549</v>
      </c>
      <c r="E196" s="9" t="s">
        <v>163</v>
      </c>
      <c r="F196" s="9" t="s">
        <v>2549</v>
      </c>
    </row>
    <row r="197" spans="1:6" s="12" customFormat="1" x14ac:dyDescent="0.25">
      <c r="A197" s="9" t="s">
        <v>173</v>
      </c>
      <c r="B197" s="9" t="s">
        <v>2555</v>
      </c>
      <c r="C197" s="16" t="s">
        <v>54</v>
      </c>
      <c r="D197" s="17" t="s">
        <v>2555</v>
      </c>
      <c r="E197" s="9" t="s">
        <v>173</v>
      </c>
      <c r="F197" s="9" t="s">
        <v>2555</v>
      </c>
    </row>
    <row r="198" spans="1:6" x14ac:dyDescent="0.25">
      <c r="A198" s="9">
        <v>21090</v>
      </c>
      <c r="B198" s="9" t="s">
        <v>3127</v>
      </c>
      <c r="C198" s="16" t="s">
        <v>3254</v>
      </c>
      <c r="D198" s="17" t="s">
        <v>3252</v>
      </c>
      <c r="E198" s="9">
        <v>21090</v>
      </c>
      <c r="F198" s="9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7"/>
  <sheetViews>
    <sheetView zoomScaleNormal="100" workbookViewId="0">
      <pane ySplit="1" topLeftCell="A421" activePane="bottomLeft" state="frozen"/>
      <selection pane="bottomLeft" activeCell="E445" sqref="E445"/>
    </sheetView>
  </sheetViews>
  <sheetFormatPr defaultColWidth="13" defaultRowHeight="13.8" x14ac:dyDescent="0.3"/>
  <cols>
    <col min="1" max="1" width="15.109375" style="30" bestFit="1" customWidth="1"/>
    <col min="2" max="2" width="13.6640625" style="30" bestFit="1" customWidth="1"/>
    <col min="3" max="3" width="43.109375" style="19" bestFit="1" customWidth="1"/>
    <col min="4" max="4" width="19.5546875" style="21" bestFit="1" customWidth="1"/>
    <col min="5" max="5" width="10.44140625" style="21" bestFit="1" customWidth="1"/>
    <col min="6" max="6" width="11" style="21" bestFit="1" customWidth="1"/>
    <col min="7" max="7" width="15" style="27" bestFit="1" customWidth="1"/>
    <col min="8" max="8" width="13.33203125" style="27" bestFit="1" customWidth="1"/>
    <col min="9" max="16384" width="13" style="19"/>
  </cols>
  <sheetData>
    <row r="1" spans="1:8" x14ac:dyDescent="0.3">
      <c r="A1" s="28" t="s">
        <v>186</v>
      </c>
      <c r="B1" s="28" t="s">
        <v>3365</v>
      </c>
      <c r="C1" s="18" t="s">
        <v>3256</v>
      </c>
      <c r="D1" s="20" t="s">
        <v>3257</v>
      </c>
      <c r="E1" s="20" t="s">
        <v>3488</v>
      </c>
      <c r="F1" s="20" t="s">
        <v>3489</v>
      </c>
      <c r="G1" s="36" t="s">
        <v>3258</v>
      </c>
      <c r="H1" s="31" t="s">
        <v>3277</v>
      </c>
    </row>
    <row r="2" spans="1:8" x14ac:dyDescent="0.3">
      <c r="A2" s="29" t="s">
        <v>31</v>
      </c>
      <c r="B2" s="29" t="str">
        <f>VLOOKUP(A2,Recon!A:B,2,FALSE)</f>
        <v>03040</v>
      </c>
      <c r="C2" s="19" t="s">
        <v>3276</v>
      </c>
      <c r="D2" s="21">
        <v>43732</v>
      </c>
      <c r="E2" s="33">
        <v>43709</v>
      </c>
      <c r="F2" s="33" t="str">
        <f t="shared" ref="F2:F65" si="0">B2&amp;E2</f>
        <v>0304043709</v>
      </c>
      <c r="G2" s="27">
        <v>2127.1</v>
      </c>
    </row>
    <row r="3" spans="1:8" x14ac:dyDescent="0.3">
      <c r="A3" s="29" t="s">
        <v>18</v>
      </c>
      <c r="B3" s="29" t="str">
        <f>VLOOKUP(A3,Recon!A:B,2,FALSE)</f>
        <v>18010</v>
      </c>
      <c r="C3" s="19" t="s">
        <v>3348</v>
      </c>
      <c r="D3" s="33">
        <v>43732</v>
      </c>
      <c r="E3" s="33">
        <v>43709</v>
      </c>
      <c r="F3" s="33" t="str">
        <f t="shared" si="0"/>
        <v>1801043709</v>
      </c>
      <c r="G3" s="37">
        <v>302</v>
      </c>
    </row>
    <row r="4" spans="1:8" x14ac:dyDescent="0.3">
      <c r="A4" s="29" t="s">
        <v>43</v>
      </c>
      <c r="B4" s="29" t="str">
        <f>VLOOKUP(A4,Recon!A:B,2,FALSE)</f>
        <v>51020</v>
      </c>
      <c r="C4" s="19" t="s">
        <v>3338</v>
      </c>
      <c r="D4" s="21">
        <v>43732</v>
      </c>
      <c r="E4" s="33">
        <v>43709</v>
      </c>
      <c r="F4" s="33" t="str">
        <f t="shared" si="0"/>
        <v>5102043709</v>
      </c>
      <c r="G4" s="27">
        <v>2982.78</v>
      </c>
    </row>
    <row r="5" spans="1:8" x14ac:dyDescent="0.3">
      <c r="A5" s="29" t="s">
        <v>46</v>
      </c>
      <c r="B5" s="29" t="str">
        <f>VLOOKUP(A5,Recon!A:B,2,FALSE)</f>
        <v>64143</v>
      </c>
      <c r="C5" s="19" t="s">
        <v>3340</v>
      </c>
      <c r="D5" s="21">
        <v>43732</v>
      </c>
      <c r="E5" s="33">
        <v>43709</v>
      </c>
      <c r="F5" s="33" t="str">
        <f t="shared" si="0"/>
        <v>6414343709</v>
      </c>
      <c r="G5" s="27">
        <v>2067.27</v>
      </c>
    </row>
    <row r="6" spans="1:8" x14ac:dyDescent="0.3">
      <c r="A6" s="29" t="s">
        <v>55</v>
      </c>
      <c r="B6" s="29" t="str">
        <f>VLOOKUP(A6,Recon!A:B,2,FALSE)</f>
        <v>38010</v>
      </c>
      <c r="C6" s="32" t="s">
        <v>3265</v>
      </c>
      <c r="D6" s="33">
        <v>43732</v>
      </c>
      <c r="E6" s="33">
        <v>43709</v>
      </c>
      <c r="F6" s="33" t="str">
        <f t="shared" si="0"/>
        <v>3801043709</v>
      </c>
      <c r="G6" s="37">
        <v>5617.27</v>
      </c>
    </row>
    <row r="7" spans="1:8" x14ac:dyDescent="0.3">
      <c r="A7" s="29" t="s">
        <v>55</v>
      </c>
      <c r="B7" s="29" t="str">
        <f>VLOOKUP(A7,Recon!A:B,2,FALSE)</f>
        <v>38010</v>
      </c>
      <c r="C7" s="19" t="s">
        <v>3265</v>
      </c>
      <c r="D7" s="21">
        <v>43732</v>
      </c>
      <c r="E7" s="33">
        <v>43709</v>
      </c>
      <c r="F7" s="33" t="str">
        <f t="shared" si="0"/>
        <v>3801043709</v>
      </c>
      <c r="G7" s="27">
        <v>1105.46</v>
      </c>
    </row>
    <row r="8" spans="1:8" x14ac:dyDescent="0.3">
      <c r="A8" s="29" t="s">
        <v>6</v>
      </c>
      <c r="B8" s="29" t="str">
        <f>VLOOKUP(A8,Recon!A:B,2,FALSE)</f>
        <v>01020</v>
      </c>
      <c r="C8" s="32" t="s">
        <v>3048</v>
      </c>
      <c r="D8" s="33">
        <v>43766</v>
      </c>
      <c r="E8" s="33">
        <v>43739</v>
      </c>
      <c r="F8" s="33" t="str">
        <f t="shared" si="0"/>
        <v>0102043739</v>
      </c>
      <c r="G8" s="27">
        <v>8702.9699999999993</v>
      </c>
    </row>
    <row r="9" spans="1:8" x14ac:dyDescent="0.3">
      <c r="A9" s="29" t="s">
        <v>31</v>
      </c>
      <c r="B9" s="29" t="str">
        <f>VLOOKUP(A9,Recon!A:B,2,FALSE)</f>
        <v>03040</v>
      </c>
      <c r="C9" s="32" t="s">
        <v>3276</v>
      </c>
      <c r="D9" s="33">
        <v>43766</v>
      </c>
      <c r="E9" s="33">
        <v>43739</v>
      </c>
      <c r="F9" s="33" t="str">
        <f t="shared" si="0"/>
        <v>0304043739</v>
      </c>
      <c r="G9" s="27">
        <v>5883.12</v>
      </c>
    </row>
    <row r="10" spans="1:8" x14ac:dyDescent="0.3">
      <c r="A10" s="29" t="s">
        <v>49</v>
      </c>
      <c r="B10" s="29" t="str">
        <f>VLOOKUP(A10,Recon!A:B,2,FALSE)</f>
        <v>03020</v>
      </c>
      <c r="C10" s="32" t="s">
        <v>3352</v>
      </c>
      <c r="D10" s="33">
        <v>43766</v>
      </c>
      <c r="E10" s="33">
        <v>43739</v>
      </c>
      <c r="F10" s="33" t="str">
        <f t="shared" si="0"/>
        <v>0302043739</v>
      </c>
      <c r="G10" s="37">
        <v>2473.94</v>
      </c>
    </row>
    <row r="11" spans="1:8" x14ac:dyDescent="0.3">
      <c r="A11" s="29" t="s">
        <v>9</v>
      </c>
      <c r="B11" s="29" t="str">
        <f>VLOOKUP(A11,Recon!A:B,2,FALSE)</f>
        <v>07020</v>
      </c>
      <c r="C11" s="32" t="s">
        <v>3262</v>
      </c>
      <c r="D11" s="33">
        <v>43766</v>
      </c>
      <c r="E11" s="33">
        <v>43739</v>
      </c>
      <c r="F11" s="33" t="str">
        <f t="shared" si="0"/>
        <v>0702043739</v>
      </c>
      <c r="G11" s="37">
        <v>28726.31</v>
      </c>
    </row>
    <row r="12" spans="1:8" x14ac:dyDescent="0.3">
      <c r="A12" s="29" t="s">
        <v>12</v>
      </c>
      <c r="B12" s="29" t="str">
        <f>VLOOKUP(A12,Recon!A:B,2,FALSE)</f>
        <v>64203</v>
      </c>
      <c r="C12" s="32" t="s">
        <v>3261</v>
      </c>
      <c r="D12" s="33">
        <v>43766</v>
      </c>
      <c r="E12" s="33">
        <v>43739</v>
      </c>
      <c r="F12" s="33" t="str">
        <f t="shared" si="0"/>
        <v>6420343739</v>
      </c>
      <c r="G12" s="37">
        <v>2960</v>
      </c>
    </row>
    <row r="13" spans="1:8" x14ac:dyDescent="0.3">
      <c r="A13" s="29" t="s">
        <v>15</v>
      </c>
      <c r="B13" s="29" t="str">
        <f>VLOOKUP(A13,Recon!A:B,2,FALSE)</f>
        <v>21050</v>
      </c>
      <c r="C13" s="32" t="s">
        <v>3263</v>
      </c>
      <c r="D13" s="33">
        <v>43766</v>
      </c>
      <c r="E13" s="33">
        <v>43739</v>
      </c>
      <c r="F13" s="33" t="str">
        <f t="shared" si="0"/>
        <v>2105043739</v>
      </c>
      <c r="G13" s="27">
        <v>1163.04</v>
      </c>
    </row>
    <row r="14" spans="1:8" x14ac:dyDescent="0.3">
      <c r="A14" s="29" t="s">
        <v>18</v>
      </c>
      <c r="B14" s="29" t="str">
        <f>VLOOKUP(A14,Recon!A:B,2,FALSE)</f>
        <v>18010</v>
      </c>
      <c r="C14" s="19" t="s">
        <v>3348</v>
      </c>
      <c r="D14" s="21">
        <v>43766</v>
      </c>
      <c r="E14" s="33">
        <v>43739</v>
      </c>
      <c r="F14" s="33" t="str">
        <f t="shared" si="0"/>
        <v>1801043739</v>
      </c>
      <c r="G14" s="27">
        <v>9908</v>
      </c>
    </row>
    <row r="15" spans="1:8" x14ac:dyDescent="0.3">
      <c r="A15" s="29" t="s">
        <v>24</v>
      </c>
      <c r="B15" s="29" t="str">
        <f>VLOOKUP(A15,Recon!A:B,2,FALSE)</f>
        <v>21040</v>
      </c>
      <c r="C15" s="19" t="s">
        <v>3323</v>
      </c>
      <c r="D15" s="21">
        <v>43766</v>
      </c>
      <c r="E15" s="33">
        <v>43739</v>
      </c>
      <c r="F15" s="33" t="str">
        <f t="shared" si="0"/>
        <v>2104043739</v>
      </c>
      <c r="G15" s="27">
        <v>5736</v>
      </c>
    </row>
    <row r="16" spans="1:8" x14ac:dyDescent="0.3">
      <c r="A16" s="29" t="s">
        <v>32</v>
      </c>
      <c r="B16" s="29" t="str">
        <f>VLOOKUP(A16,Recon!A:B,2,FALSE)</f>
        <v>01010</v>
      </c>
      <c r="C16" s="32" t="s">
        <v>3264</v>
      </c>
      <c r="D16" s="33">
        <v>43766</v>
      </c>
      <c r="E16" s="33">
        <v>43739</v>
      </c>
      <c r="F16" s="33" t="str">
        <f t="shared" si="0"/>
        <v>0101043739</v>
      </c>
      <c r="G16" s="37">
        <v>3282.81</v>
      </c>
    </row>
    <row r="17" spans="1:7" x14ac:dyDescent="0.3">
      <c r="A17" s="29" t="s">
        <v>37</v>
      </c>
      <c r="B17" s="29" t="str">
        <f>VLOOKUP(A17,Recon!A:B,2,FALSE)</f>
        <v>64093</v>
      </c>
      <c r="C17" s="19" t="s">
        <v>3484</v>
      </c>
      <c r="D17" s="21">
        <v>43766</v>
      </c>
      <c r="E17" s="33">
        <v>43739</v>
      </c>
      <c r="F17" s="33" t="str">
        <f t="shared" si="0"/>
        <v>6409343739</v>
      </c>
      <c r="G17" s="27">
        <v>380</v>
      </c>
    </row>
    <row r="18" spans="1:7" x14ac:dyDescent="0.3">
      <c r="A18" s="29" t="s">
        <v>38</v>
      </c>
      <c r="B18" s="29" t="str">
        <f>VLOOKUP(A18,Recon!A:B,2,FALSE)</f>
        <v>64103</v>
      </c>
      <c r="C18" s="32" t="s">
        <v>3260</v>
      </c>
      <c r="D18" s="33">
        <v>43766</v>
      </c>
      <c r="E18" s="33">
        <v>43739</v>
      </c>
      <c r="F18" s="33" t="str">
        <f t="shared" si="0"/>
        <v>6410343739</v>
      </c>
      <c r="G18" s="37">
        <v>2882.47</v>
      </c>
    </row>
    <row r="19" spans="1:7" x14ac:dyDescent="0.3">
      <c r="A19" s="29" t="s">
        <v>41</v>
      </c>
      <c r="B19" s="29" t="str">
        <f>VLOOKUP(A19,Recon!A:B,2,FALSE)</f>
        <v>35010</v>
      </c>
      <c r="C19" s="19" t="s">
        <v>3267</v>
      </c>
      <c r="D19" s="21">
        <v>43766</v>
      </c>
      <c r="E19" s="33">
        <v>43739</v>
      </c>
      <c r="F19" s="33" t="str">
        <f t="shared" si="0"/>
        <v>3501043739</v>
      </c>
      <c r="G19" s="27">
        <v>7287.4</v>
      </c>
    </row>
    <row r="20" spans="1:7" x14ac:dyDescent="0.3">
      <c r="A20" s="29" t="s">
        <v>43</v>
      </c>
      <c r="B20" s="29" t="str">
        <f>VLOOKUP(A20,Recon!A:B,2,FALSE)</f>
        <v>51020</v>
      </c>
      <c r="C20" s="32" t="s">
        <v>3338</v>
      </c>
      <c r="D20" s="33">
        <v>43766</v>
      </c>
      <c r="E20" s="33">
        <v>43739</v>
      </c>
      <c r="F20" s="33" t="str">
        <f t="shared" si="0"/>
        <v>5102043739</v>
      </c>
      <c r="G20" s="37">
        <v>1557.41</v>
      </c>
    </row>
    <row r="21" spans="1:7" x14ac:dyDescent="0.3">
      <c r="A21" s="29" t="s">
        <v>46</v>
      </c>
      <c r="B21" s="29" t="str">
        <f>VLOOKUP(A21,Recon!A:B,2,FALSE)</f>
        <v>64143</v>
      </c>
      <c r="C21" s="19" t="s">
        <v>3340</v>
      </c>
      <c r="D21" s="21">
        <v>43766</v>
      </c>
      <c r="E21" s="33">
        <v>43739</v>
      </c>
      <c r="F21" s="33" t="str">
        <f t="shared" si="0"/>
        <v>6414343739</v>
      </c>
      <c r="G21" s="27">
        <v>2449.84</v>
      </c>
    </row>
    <row r="22" spans="1:7" x14ac:dyDescent="0.3">
      <c r="A22" s="29" t="s">
        <v>50</v>
      </c>
      <c r="B22" s="29" t="str">
        <f>VLOOKUP(A22,Recon!A:B,2,FALSE)</f>
        <v>64163</v>
      </c>
      <c r="C22" s="32" t="s">
        <v>3500</v>
      </c>
      <c r="D22" s="33">
        <v>43766</v>
      </c>
      <c r="E22" s="33">
        <v>43739</v>
      </c>
      <c r="F22" s="33" t="str">
        <f t="shared" si="0"/>
        <v>6416343739</v>
      </c>
      <c r="G22" s="37">
        <v>525.07000000000005</v>
      </c>
    </row>
    <row r="23" spans="1:7" x14ac:dyDescent="0.3">
      <c r="A23" s="29" t="s">
        <v>1439</v>
      </c>
      <c r="B23" s="29" t="str">
        <f>VLOOKUP(A23,Recon!A:B,2,FALSE)</f>
        <v>59010</v>
      </c>
      <c r="C23" s="19" t="s">
        <v>3339</v>
      </c>
      <c r="D23" s="21">
        <v>43766</v>
      </c>
      <c r="E23" s="33">
        <v>43739</v>
      </c>
      <c r="F23" s="33" t="str">
        <f t="shared" si="0"/>
        <v>5901043739</v>
      </c>
      <c r="G23" s="27">
        <v>2305.63</v>
      </c>
    </row>
    <row r="24" spans="1:7" x14ac:dyDescent="0.3">
      <c r="A24" s="29" t="s">
        <v>25</v>
      </c>
      <c r="B24" s="29" t="str">
        <f>VLOOKUP(A24,Recon!A:B,2,FALSE)</f>
        <v>62060</v>
      </c>
      <c r="C24" s="19" t="s">
        <v>3275</v>
      </c>
      <c r="D24" s="21">
        <v>43766</v>
      </c>
      <c r="E24" s="33">
        <v>43739</v>
      </c>
      <c r="F24" s="33" t="str">
        <f t="shared" si="0"/>
        <v>6206043739</v>
      </c>
      <c r="G24" s="27">
        <v>7552.74</v>
      </c>
    </row>
    <row r="25" spans="1:7" x14ac:dyDescent="0.3">
      <c r="A25" s="29" t="s">
        <v>6</v>
      </c>
      <c r="B25" s="29" t="str">
        <f>VLOOKUP(A25,Recon!A:B,2,FALSE)</f>
        <v>01020</v>
      </c>
      <c r="C25" s="19" t="s">
        <v>3048</v>
      </c>
      <c r="D25" s="21">
        <v>43794</v>
      </c>
      <c r="E25" s="21">
        <v>43770</v>
      </c>
      <c r="F25" s="33" t="str">
        <f t="shared" si="0"/>
        <v>0102043770</v>
      </c>
      <c r="G25" s="27">
        <v>12286.84</v>
      </c>
    </row>
    <row r="26" spans="1:7" x14ac:dyDescent="0.3">
      <c r="A26" s="29" t="s">
        <v>7</v>
      </c>
      <c r="B26" s="29" t="str">
        <f>VLOOKUP(A26,Recon!A:B,2,FALSE)</f>
        <v>03060</v>
      </c>
      <c r="C26" s="19" t="s">
        <v>3353</v>
      </c>
      <c r="D26" s="21">
        <v>43794</v>
      </c>
      <c r="E26" s="21">
        <v>43770</v>
      </c>
      <c r="F26" s="33" t="str">
        <f t="shared" si="0"/>
        <v>0306043770</v>
      </c>
      <c r="G26" s="27">
        <v>17389.310000000001</v>
      </c>
    </row>
    <row r="27" spans="1:7" x14ac:dyDescent="0.3">
      <c r="A27" s="29" t="s">
        <v>31</v>
      </c>
      <c r="B27" s="29" t="str">
        <f>VLOOKUP(A27,Recon!A:B,2,FALSE)</f>
        <v>03040</v>
      </c>
      <c r="C27" s="19" t="s">
        <v>3276</v>
      </c>
      <c r="D27" s="21">
        <v>43794</v>
      </c>
      <c r="E27" s="21">
        <v>43770</v>
      </c>
      <c r="F27" s="33" t="str">
        <f t="shared" si="0"/>
        <v>0304043770</v>
      </c>
      <c r="G27" s="27">
        <v>6000.28</v>
      </c>
    </row>
    <row r="28" spans="1:7" x14ac:dyDescent="0.3">
      <c r="A28" s="29" t="s">
        <v>9</v>
      </c>
      <c r="B28" s="29" t="str">
        <f>VLOOKUP(A28,Recon!A:B,2,FALSE)</f>
        <v>07020</v>
      </c>
      <c r="C28" s="32" t="s">
        <v>3262</v>
      </c>
      <c r="D28" s="33">
        <v>43794</v>
      </c>
      <c r="E28" s="21">
        <v>43770</v>
      </c>
      <c r="F28" s="33" t="str">
        <f t="shared" si="0"/>
        <v>0702043770</v>
      </c>
      <c r="G28" s="37">
        <v>12182.95</v>
      </c>
    </row>
    <row r="29" spans="1:7" x14ac:dyDescent="0.3">
      <c r="A29" s="29" t="s">
        <v>12</v>
      </c>
      <c r="B29" s="29" t="str">
        <f>VLOOKUP(A29,Recon!A:B,2,FALSE)</f>
        <v>64203</v>
      </c>
      <c r="C29" s="32" t="s">
        <v>3261</v>
      </c>
      <c r="D29" s="33">
        <v>43794</v>
      </c>
      <c r="E29" s="21">
        <v>43770</v>
      </c>
      <c r="F29" s="33" t="str">
        <f t="shared" si="0"/>
        <v>6420343770</v>
      </c>
      <c r="G29" s="27">
        <v>3069</v>
      </c>
    </row>
    <row r="30" spans="1:7" x14ac:dyDescent="0.3">
      <c r="A30" s="29" t="s">
        <v>13</v>
      </c>
      <c r="B30" s="29" t="str">
        <f>VLOOKUP(A30,Recon!A:B,2,FALSE)</f>
        <v>03030</v>
      </c>
      <c r="C30" s="19" t="s">
        <v>3266</v>
      </c>
      <c r="D30" s="21">
        <v>43794</v>
      </c>
      <c r="E30" s="21">
        <v>43770</v>
      </c>
      <c r="F30" s="33" t="str">
        <f t="shared" si="0"/>
        <v>0303043770</v>
      </c>
      <c r="G30" s="27">
        <v>7663.83</v>
      </c>
    </row>
    <row r="31" spans="1:7" x14ac:dyDescent="0.3">
      <c r="A31" s="29" t="s">
        <v>15</v>
      </c>
      <c r="B31" s="29" t="str">
        <f>VLOOKUP(A31,Recon!A:B,2,FALSE)</f>
        <v>21050</v>
      </c>
      <c r="C31" s="19" t="s">
        <v>3263</v>
      </c>
      <c r="D31" s="21">
        <v>43794</v>
      </c>
      <c r="E31" s="21">
        <v>43770</v>
      </c>
      <c r="F31" s="33" t="str">
        <f t="shared" si="0"/>
        <v>2105043770</v>
      </c>
      <c r="G31" s="27">
        <v>13521.11</v>
      </c>
    </row>
    <row r="32" spans="1:7" x14ac:dyDescent="0.3">
      <c r="A32" s="29" t="s">
        <v>18</v>
      </c>
      <c r="B32" s="29" t="str">
        <f>VLOOKUP(A32,Recon!A:B,2,FALSE)</f>
        <v>18010</v>
      </c>
      <c r="C32" s="32" t="s">
        <v>3348</v>
      </c>
      <c r="D32" s="33">
        <v>43794</v>
      </c>
      <c r="E32" s="21">
        <v>43770</v>
      </c>
      <c r="F32" s="33" t="str">
        <f t="shared" si="0"/>
        <v>1801043770</v>
      </c>
      <c r="G32" s="37">
        <v>9907</v>
      </c>
    </row>
    <row r="33" spans="1:7" x14ac:dyDescent="0.3">
      <c r="A33" s="29" t="s">
        <v>924</v>
      </c>
      <c r="B33" s="29" t="str">
        <f>VLOOKUP(A33,Recon!A:B,2,FALSE)</f>
        <v>34010</v>
      </c>
      <c r="C33" s="32" t="s">
        <v>3358</v>
      </c>
      <c r="D33" s="33">
        <v>43794</v>
      </c>
      <c r="E33" s="21">
        <v>43770</v>
      </c>
      <c r="F33" s="33" t="str">
        <f t="shared" si="0"/>
        <v>3401043770</v>
      </c>
      <c r="G33" s="37">
        <v>236.25</v>
      </c>
    </row>
    <row r="34" spans="1:7" x14ac:dyDescent="0.3">
      <c r="A34" s="29" t="s">
        <v>20</v>
      </c>
      <c r="B34" s="29" t="str">
        <f>VLOOKUP(A34,Recon!A:B,2,FALSE)</f>
        <v>64043</v>
      </c>
      <c r="C34" s="19" t="s">
        <v>3259</v>
      </c>
      <c r="D34" s="21">
        <v>43794</v>
      </c>
      <c r="E34" s="21">
        <v>43770</v>
      </c>
      <c r="F34" s="33" t="str">
        <f t="shared" si="0"/>
        <v>6404343770</v>
      </c>
      <c r="G34" s="27">
        <v>3795.97</v>
      </c>
    </row>
    <row r="35" spans="1:7" x14ac:dyDescent="0.3">
      <c r="A35" s="29" t="s">
        <v>20</v>
      </c>
      <c r="B35" s="29" t="str">
        <f>VLOOKUP(A35,Recon!A:B,2,FALSE)</f>
        <v>64043</v>
      </c>
      <c r="C35" s="19" t="s">
        <v>3259</v>
      </c>
      <c r="D35" s="21">
        <v>43794</v>
      </c>
      <c r="E35" s="21">
        <v>43770</v>
      </c>
      <c r="F35" s="33" t="str">
        <f t="shared" si="0"/>
        <v>6404343770</v>
      </c>
      <c r="G35" s="27">
        <v>1255.2</v>
      </c>
    </row>
    <row r="36" spans="1:7" x14ac:dyDescent="0.3">
      <c r="A36" s="29" t="s">
        <v>24</v>
      </c>
      <c r="B36" s="29" t="str">
        <f>VLOOKUP(A36,Recon!A:B,2,FALSE)</f>
        <v>21040</v>
      </c>
      <c r="C36" s="19" t="s">
        <v>3323</v>
      </c>
      <c r="D36" s="21">
        <v>43794</v>
      </c>
      <c r="E36" s="21">
        <v>43770</v>
      </c>
      <c r="F36" s="33" t="str">
        <f t="shared" si="0"/>
        <v>2104043770</v>
      </c>
      <c r="G36" s="27">
        <v>16937</v>
      </c>
    </row>
    <row r="37" spans="1:7" x14ac:dyDescent="0.3">
      <c r="A37" s="29" t="s">
        <v>32</v>
      </c>
      <c r="B37" s="29" t="str">
        <f>VLOOKUP(A37,Recon!A:B,2,FALSE)</f>
        <v>01010</v>
      </c>
      <c r="C37" s="32" t="s">
        <v>3264</v>
      </c>
      <c r="D37" s="33">
        <v>43794</v>
      </c>
      <c r="E37" s="21">
        <v>43770</v>
      </c>
      <c r="F37" s="33" t="str">
        <f t="shared" si="0"/>
        <v>0101043770</v>
      </c>
      <c r="G37" s="37">
        <v>4232.68</v>
      </c>
    </row>
    <row r="38" spans="1:7" x14ac:dyDescent="0.3">
      <c r="A38" s="29" t="s">
        <v>33</v>
      </c>
      <c r="B38" s="29" t="str">
        <f>VLOOKUP(A38,Recon!A:B,2,FALSE)</f>
        <v>39031</v>
      </c>
      <c r="C38" s="19" t="s">
        <v>3355</v>
      </c>
      <c r="D38" s="21">
        <v>43794</v>
      </c>
      <c r="E38" s="21">
        <v>43770</v>
      </c>
      <c r="F38" s="33" t="str">
        <f t="shared" si="0"/>
        <v>3903143770</v>
      </c>
      <c r="G38" s="27">
        <v>10706.58</v>
      </c>
    </row>
    <row r="39" spans="1:7" x14ac:dyDescent="0.3">
      <c r="A39" s="29" t="s">
        <v>38</v>
      </c>
      <c r="B39" s="29" t="str">
        <f>VLOOKUP(A39,Recon!A:B,2,FALSE)</f>
        <v>64103</v>
      </c>
      <c r="C39" s="32" t="s">
        <v>3260</v>
      </c>
      <c r="D39" s="33">
        <v>43794</v>
      </c>
      <c r="E39" s="21">
        <v>43770</v>
      </c>
      <c r="F39" s="33" t="str">
        <f t="shared" si="0"/>
        <v>6410343770</v>
      </c>
      <c r="G39" s="37">
        <v>2879.21</v>
      </c>
    </row>
    <row r="40" spans="1:7" x14ac:dyDescent="0.3">
      <c r="A40" s="29" t="s">
        <v>46</v>
      </c>
      <c r="B40" s="29" t="str">
        <f>VLOOKUP(A40,Recon!A:B,2,FALSE)</f>
        <v>64143</v>
      </c>
      <c r="C40" s="19" t="s">
        <v>3340</v>
      </c>
      <c r="D40" s="21">
        <v>43794</v>
      </c>
      <c r="E40" s="21">
        <v>43770</v>
      </c>
      <c r="F40" s="33" t="str">
        <f t="shared" si="0"/>
        <v>6414343770</v>
      </c>
      <c r="G40" s="27">
        <v>2443.39</v>
      </c>
    </row>
    <row r="41" spans="1:7" x14ac:dyDescent="0.3">
      <c r="A41" s="29" t="s">
        <v>47</v>
      </c>
      <c r="B41" s="29" t="str">
        <f>VLOOKUP(A41,Recon!A:B,2,FALSE)</f>
        <v>64153</v>
      </c>
      <c r="C41" s="32" t="s">
        <v>3341</v>
      </c>
      <c r="D41" s="33">
        <v>43794</v>
      </c>
      <c r="E41" s="21">
        <v>43770</v>
      </c>
      <c r="F41" s="33" t="str">
        <f t="shared" si="0"/>
        <v>6415343770</v>
      </c>
      <c r="G41" s="37">
        <v>2879.17</v>
      </c>
    </row>
    <row r="42" spans="1:7" x14ac:dyDescent="0.3">
      <c r="A42" s="29" t="s">
        <v>17</v>
      </c>
      <c r="B42" s="29" t="str">
        <f>VLOOKUP(A42,Recon!A:B,2,FALSE)</f>
        <v>16010</v>
      </c>
      <c r="C42" s="19" t="s">
        <v>3362</v>
      </c>
      <c r="D42" s="21">
        <v>43794</v>
      </c>
      <c r="E42" s="21">
        <v>43770</v>
      </c>
      <c r="F42" s="33" t="str">
        <f t="shared" si="0"/>
        <v>1601043770</v>
      </c>
      <c r="G42" s="27">
        <v>59084.47</v>
      </c>
    </row>
    <row r="43" spans="1:7" x14ac:dyDescent="0.3">
      <c r="A43" s="29" t="s">
        <v>1439</v>
      </c>
      <c r="B43" s="29" t="str">
        <f>VLOOKUP(A43,Recon!A:B,2,FALSE)</f>
        <v>59010</v>
      </c>
      <c r="C43" s="19" t="s">
        <v>3339</v>
      </c>
      <c r="D43" s="21">
        <v>43794</v>
      </c>
      <c r="E43" s="21">
        <v>43770</v>
      </c>
      <c r="F43" s="33" t="str">
        <f t="shared" si="0"/>
        <v>5901043770</v>
      </c>
      <c r="G43" s="27">
        <v>1155.02</v>
      </c>
    </row>
    <row r="44" spans="1:7" x14ac:dyDescent="0.3">
      <c r="A44" s="29" t="s">
        <v>29</v>
      </c>
      <c r="B44" s="29" t="str">
        <f>VLOOKUP(A44,Recon!A:B,2,FALSE)</f>
        <v>62050</v>
      </c>
      <c r="C44" s="32" t="s">
        <v>3356</v>
      </c>
      <c r="D44" s="33">
        <v>43794</v>
      </c>
      <c r="E44" s="21">
        <v>43770</v>
      </c>
      <c r="F44" s="33" t="str">
        <f t="shared" si="0"/>
        <v>6205043770</v>
      </c>
      <c r="G44" s="37">
        <v>9994</v>
      </c>
    </row>
    <row r="45" spans="1:7" x14ac:dyDescent="0.3">
      <c r="A45" s="29" t="s">
        <v>56</v>
      </c>
      <c r="B45" s="29" t="str">
        <f>VLOOKUP(A45,Recon!A:B,2,FALSE)</f>
        <v>21490</v>
      </c>
      <c r="C45" s="19" t="s">
        <v>3354</v>
      </c>
      <c r="D45" s="21">
        <v>43794</v>
      </c>
      <c r="E45" s="21">
        <v>43770</v>
      </c>
      <c r="F45" s="33" t="str">
        <f t="shared" si="0"/>
        <v>2149043770</v>
      </c>
      <c r="G45" s="27">
        <v>4447.0200000000004</v>
      </c>
    </row>
    <row r="46" spans="1:7" x14ac:dyDescent="0.3">
      <c r="A46" s="29" t="s">
        <v>60</v>
      </c>
      <c r="B46" s="29" t="str">
        <f>VLOOKUP(A46,Recon!A:B,2,FALSE)</f>
        <v>80010</v>
      </c>
      <c r="C46" s="32" t="s">
        <v>2</v>
      </c>
      <c r="D46" s="33">
        <v>43825</v>
      </c>
      <c r="E46" s="21">
        <v>43800</v>
      </c>
      <c r="F46" s="33" t="str">
        <f t="shared" si="0"/>
        <v>8001043800</v>
      </c>
      <c r="G46" s="37">
        <v>1856</v>
      </c>
    </row>
    <row r="47" spans="1:7" x14ac:dyDescent="0.3">
      <c r="A47" s="29" t="s">
        <v>7</v>
      </c>
      <c r="B47" s="29" t="str">
        <f>VLOOKUP(A47,Recon!A:B,2,FALSE)</f>
        <v>03060</v>
      </c>
      <c r="C47" s="19" t="s">
        <v>3353</v>
      </c>
      <c r="D47" s="21">
        <v>43826</v>
      </c>
      <c r="E47" s="21">
        <v>43800</v>
      </c>
      <c r="F47" s="33" t="str">
        <f t="shared" si="0"/>
        <v>0306043800</v>
      </c>
      <c r="G47" s="27">
        <v>16011.82</v>
      </c>
    </row>
    <row r="48" spans="1:7" x14ac:dyDescent="0.3">
      <c r="A48" s="29" t="s">
        <v>6</v>
      </c>
      <c r="B48" s="29" t="str">
        <f>VLOOKUP(A48,Recon!A:B,2,FALSE)</f>
        <v>01020</v>
      </c>
      <c r="C48" s="19" t="s">
        <v>3048</v>
      </c>
      <c r="D48" s="21">
        <v>43829</v>
      </c>
      <c r="E48" s="21">
        <v>43800</v>
      </c>
      <c r="F48" s="33" t="str">
        <f t="shared" si="0"/>
        <v>0102043800</v>
      </c>
      <c r="G48" s="27">
        <v>13165.25</v>
      </c>
    </row>
    <row r="49" spans="1:7" x14ac:dyDescent="0.3">
      <c r="A49" s="29" t="s">
        <v>7</v>
      </c>
      <c r="B49" s="29" t="str">
        <f>VLOOKUP(A49,Recon!A:B,2,FALSE)</f>
        <v>03060</v>
      </c>
      <c r="C49" s="32" t="s">
        <v>3353</v>
      </c>
      <c r="D49" s="33">
        <v>43829</v>
      </c>
      <c r="E49" s="21">
        <v>43800</v>
      </c>
      <c r="F49" s="33" t="str">
        <f t="shared" si="0"/>
        <v>0306043800</v>
      </c>
      <c r="G49" s="27">
        <v>14897.31</v>
      </c>
    </row>
    <row r="50" spans="1:7" x14ac:dyDescent="0.3">
      <c r="A50" s="29" t="s">
        <v>8</v>
      </c>
      <c r="B50" s="29" t="str">
        <f>VLOOKUP(A50,Recon!A:B,2,FALSE)</f>
        <v>01030</v>
      </c>
      <c r="C50" s="19" t="s">
        <v>3337</v>
      </c>
      <c r="D50" s="21">
        <v>43829</v>
      </c>
      <c r="E50" s="21">
        <v>43800</v>
      </c>
      <c r="F50" s="33" t="str">
        <f t="shared" si="0"/>
        <v>0103043800</v>
      </c>
      <c r="G50" s="27">
        <v>1827.34</v>
      </c>
    </row>
    <row r="51" spans="1:7" x14ac:dyDescent="0.3">
      <c r="A51" s="29" t="s">
        <v>21</v>
      </c>
      <c r="B51" s="29" t="str">
        <f>VLOOKUP(A51,Recon!A:B,2,FALSE)</f>
        <v>03010</v>
      </c>
      <c r="C51" s="19" t="s">
        <v>3320</v>
      </c>
      <c r="D51" s="21">
        <v>43829</v>
      </c>
      <c r="E51" s="21">
        <v>43800</v>
      </c>
      <c r="F51" s="33" t="str">
        <f t="shared" si="0"/>
        <v>0301043800</v>
      </c>
      <c r="G51" s="27">
        <v>6368</v>
      </c>
    </row>
    <row r="52" spans="1:7" x14ac:dyDescent="0.3">
      <c r="A52" s="29" t="s">
        <v>31</v>
      </c>
      <c r="B52" s="29" t="str">
        <f>VLOOKUP(A52,Recon!A:B,2,FALSE)</f>
        <v>03040</v>
      </c>
      <c r="C52" s="32" t="s">
        <v>3276</v>
      </c>
      <c r="D52" s="33">
        <v>43829</v>
      </c>
      <c r="E52" s="21">
        <v>43800</v>
      </c>
      <c r="F52" s="33" t="str">
        <f t="shared" si="0"/>
        <v>0304043800</v>
      </c>
      <c r="G52" s="37">
        <v>6008.37</v>
      </c>
    </row>
    <row r="53" spans="1:7" x14ac:dyDescent="0.3">
      <c r="A53" s="29" t="s">
        <v>49</v>
      </c>
      <c r="B53" s="29" t="str">
        <f>VLOOKUP(A53,Recon!A:B,2,FALSE)</f>
        <v>03020</v>
      </c>
      <c r="C53" s="32" t="s">
        <v>3352</v>
      </c>
      <c r="D53" s="33">
        <v>43829</v>
      </c>
      <c r="E53" s="21">
        <v>43800</v>
      </c>
      <c r="F53" s="33" t="str">
        <f t="shared" si="0"/>
        <v>0302043800</v>
      </c>
      <c r="G53" s="37">
        <v>2475.5100000000002</v>
      </c>
    </row>
    <row r="54" spans="1:7" x14ac:dyDescent="0.3">
      <c r="A54" s="29" t="s">
        <v>9</v>
      </c>
      <c r="B54" s="29" t="str">
        <f>VLOOKUP(A54,Recon!A:B,2,FALSE)</f>
        <v>07020</v>
      </c>
      <c r="C54" s="19" t="s">
        <v>3262</v>
      </c>
      <c r="D54" s="21">
        <v>43829</v>
      </c>
      <c r="E54" s="21">
        <v>43800</v>
      </c>
      <c r="F54" s="33" t="str">
        <f t="shared" si="0"/>
        <v>0702043800</v>
      </c>
      <c r="G54" s="27">
        <v>10304.16</v>
      </c>
    </row>
    <row r="55" spans="1:7" x14ac:dyDescent="0.3">
      <c r="A55" s="29" t="s">
        <v>12</v>
      </c>
      <c r="B55" s="29" t="str">
        <f>VLOOKUP(A55,Recon!A:B,2,FALSE)</f>
        <v>64203</v>
      </c>
      <c r="C55" s="19" t="s">
        <v>3261</v>
      </c>
      <c r="D55" s="21">
        <v>43829</v>
      </c>
      <c r="E55" s="21">
        <v>43800</v>
      </c>
      <c r="F55" s="33" t="str">
        <f t="shared" si="0"/>
        <v>6420343800</v>
      </c>
      <c r="G55" s="27">
        <v>3069</v>
      </c>
    </row>
    <row r="56" spans="1:7" x14ac:dyDescent="0.3">
      <c r="A56" s="29" t="s">
        <v>13</v>
      </c>
      <c r="B56" s="29" t="str">
        <f>VLOOKUP(A56,Recon!A:B,2,FALSE)</f>
        <v>03030</v>
      </c>
      <c r="C56" s="19" t="s">
        <v>3266</v>
      </c>
      <c r="D56" s="21">
        <v>43829</v>
      </c>
      <c r="E56" s="21">
        <v>43800</v>
      </c>
      <c r="F56" s="33" t="str">
        <f t="shared" si="0"/>
        <v>0303043800</v>
      </c>
      <c r="G56" s="27">
        <v>12253.85</v>
      </c>
    </row>
    <row r="57" spans="1:7" x14ac:dyDescent="0.3">
      <c r="A57" s="29" t="s">
        <v>15</v>
      </c>
      <c r="B57" s="29" t="str">
        <f>VLOOKUP(A57,Recon!A:B,2,FALSE)</f>
        <v>21050</v>
      </c>
      <c r="C57" s="19" t="s">
        <v>3263</v>
      </c>
      <c r="D57" s="21">
        <v>43829</v>
      </c>
      <c r="E57" s="21">
        <v>43800</v>
      </c>
      <c r="F57" s="33" t="str">
        <f t="shared" si="0"/>
        <v>2105043800</v>
      </c>
      <c r="G57" s="27">
        <v>13523.3</v>
      </c>
    </row>
    <row r="58" spans="1:7" x14ac:dyDescent="0.3">
      <c r="A58" s="29" t="s">
        <v>18</v>
      </c>
      <c r="B58" s="29" t="str">
        <f>VLOOKUP(A58,Recon!A:B,2,FALSE)</f>
        <v>18010</v>
      </c>
      <c r="C58" s="32" t="s">
        <v>3348</v>
      </c>
      <c r="D58" s="33">
        <v>43829</v>
      </c>
      <c r="E58" s="21">
        <v>43800</v>
      </c>
      <c r="F58" s="33" t="str">
        <f t="shared" si="0"/>
        <v>1801043800</v>
      </c>
      <c r="G58" s="37">
        <v>9908</v>
      </c>
    </row>
    <row r="59" spans="1:7" x14ac:dyDescent="0.3">
      <c r="A59" s="29" t="s">
        <v>20</v>
      </c>
      <c r="B59" s="29" t="str">
        <f>VLOOKUP(A59,Recon!A:B,2,FALSE)</f>
        <v>64043</v>
      </c>
      <c r="C59" s="19" t="s">
        <v>3259</v>
      </c>
      <c r="D59" s="21">
        <v>43829</v>
      </c>
      <c r="E59" s="21">
        <v>43800</v>
      </c>
      <c r="F59" s="33" t="str">
        <f t="shared" si="0"/>
        <v>6404343800</v>
      </c>
      <c r="G59" s="27">
        <v>3575.57</v>
      </c>
    </row>
    <row r="60" spans="1:7" x14ac:dyDescent="0.3">
      <c r="A60" s="29" t="s">
        <v>30</v>
      </c>
      <c r="B60" s="29" t="str">
        <f>VLOOKUP(A60,Recon!A:B,2,FALSE)</f>
        <v>21085</v>
      </c>
      <c r="C60" s="32" t="s">
        <v>3357</v>
      </c>
      <c r="D60" s="33">
        <v>43829</v>
      </c>
      <c r="E60" s="21">
        <v>43800</v>
      </c>
      <c r="F60" s="33" t="str">
        <f t="shared" si="0"/>
        <v>2108543800</v>
      </c>
      <c r="G60" s="27">
        <v>2085.98</v>
      </c>
    </row>
    <row r="61" spans="1:7" x14ac:dyDescent="0.3">
      <c r="A61" s="29" t="s">
        <v>24</v>
      </c>
      <c r="B61" s="29" t="str">
        <f>VLOOKUP(A61,Recon!A:B,2,FALSE)</f>
        <v>21040</v>
      </c>
      <c r="C61" s="19" t="s">
        <v>3323</v>
      </c>
      <c r="D61" s="21">
        <v>43829</v>
      </c>
      <c r="E61" s="21">
        <v>43800</v>
      </c>
      <c r="F61" s="33" t="str">
        <f t="shared" si="0"/>
        <v>2104043800</v>
      </c>
      <c r="G61" s="27">
        <v>5736</v>
      </c>
    </row>
    <row r="62" spans="1:7" x14ac:dyDescent="0.3">
      <c r="A62" s="29" t="s">
        <v>33</v>
      </c>
      <c r="B62" s="29" t="str">
        <f>VLOOKUP(A62,Recon!A:B,2,FALSE)</f>
        <v>39031</v>
      </c>
      <c r="C62" s="32" t="s">
        <v>3355</v>
      </c>
      <c r="D62" s="33">
        <v>43829</v>
      </c>
      <c r="E62" s="21">
        <v>43800</v>
      </c>
      <c r="F62" s="33" t="str">
        <f t="shared" si="0"/>
        <v>3903143800</v>
      </c>
      <c r="G62" s="37">
        <v>11313.51</v>
      </c>
    </row>
    <row r="63" spans="1:7" x14ac:dyDescent="0.3">
      <c r="A63" s="29" t="s">
        <v>35</v>
      </c>
      <c r="B63" s="29" t="str">
        <f>VLOOKUP(A63,Recon!A:B,2,FALSE)</f>
        <v>43010</v>
      </c>
      <c r="C63" s="19" t="s">
        <v>3364</v>
      </c>
      <c r="D63" s="21">
        <v>43829</v>
      </c>
      <c r="E63" s="21">
        <v>43800</v>
      </c>
      <c r="F63" s="33" t="str">
        <f t="shared" si="0"/>
        <v>4301043800</v>
      </c>
      <c r="G63" s="27">
        <v>995</v>
      </c>
    </row>
    <row r="64" spans="1:7" x14ac:dyDescent="0.3">
      <c r="A64" s="29" t="s">
        <v>38</v>
      </c>
      <c r="B64" s="29" t="str">
        <f>VLOOKUP(A64,Recon!A:B,2,FALSE)</f>
        <v>64103</v>
      </c>
      <c r="C64" s="19" t="s">
        <v>3260</v>
      </c>
      <c r="D64" s="21">
        <v>43829</v>
      </c>
      <c r="E64" s="21">
        <v>43800</v>
      </c>
      <c r="F64" s="33" t="str">
        <f t="shared" si="0"/>
        <v>6410343800</v>
      </c>
      <c r="G64" s="27">
        <v>2879.21</v>
      </c>
    </row>
    <row r="65" spans="1:7" x14ac:dyDescent="0.3">
      <c r="A65" s="29" t="s">
        <v>43</v>
      </c>
      <c r="B65" s="29" t="str">
        <f>VLOOKUP(A65,Recon!A:B,2,FALSE)</f>
        <v>51020</v>
      </c>
      <c r="C65" s="32" t="s">
        <v>3338</v>
      </c>
      <c r="D65" s="33">
        <v>43829</v>
      </c>
      <c r="E65" s="21">
        <v>43800</v>
      </c>
      <c r="F65" s="33" t="str">
        <f t="shared" si="0"/>
        <v>5102043800</v>
      </c>
      <c r="G65" s="37">
        <v>1582.58</v>
      </c>
    </row>
    <row r="66" spans="1:7" x14ac:dyDescent="0.3">
      <c r="A66" s="29" t="s">
        <v>43</v>
      </c>
      <c r="B66" s="29" t="str">
        <f>VLOOKUP(A66,Recon!A:B,2,FALSE)</f>
        <v>51020</v>
      </c>
      <c r="C66" s="32" t="s">
        <v>3338</v>
      </c>
      <c r="D66" s="33">
        <v>43829</v>
      </c>
      <c r="E66" s="21">
        <v>43800</v>
      </c>
      <c r="F66" s="33" t="str">
        <f t="shared" ref="F66:F129" si="1">B66&amp;E66</f>
        <v>5102043800</v>
      </c>
      <c r="G66" s="37">
        <v>1582.58</v>
      </c>
    </row>
    <row r="67" spans="1:7" x14ac:dyDescent="0.3">
      <c r="A67" s="29" t="s">
        <v>46</v>
      </c>
      <c r="B67" s="29" t="str">
        <f>VLOOKUP(A67,Recon!A:B,2,FALSE)</f>
        <v>64143</v>
      </c>
      <c r="C67" s="19" t="s">
        <v>3340</v>
      </c>
      <c r="D67" s="21">
        <v>43829</v>
      </c>
      <c r="E67" s="21">
        <v>43800</v>
      </c>
      <c r="F67" s="33" t="str">
        <f t="shared" si="1"/>
        <v>6414343800</v>
      </c>
      <c r="G67" s="27">
        <v>4663.3</v>
      </c>
    </row>
    <row r="68" spans="1:7" x14ac:dyDescent="0.3">
      <c r="A68" s="29" t="s">
        <v>47</v>
      </c>
      <c r="B68" s="29" t="str">
        <f>VLOOKUP(A68,Recon!A:B,2,FALSE)</f>
        <v>64153</v>
      </c>
      <c r="C68" s="19" t="s">
        <v>3341</v>
      </c>
      <c r="D68" s="21">
        <v>43829</v>
      </c>
      <c r="E68" s="21">
        <v>43800</v>
      </c>
      <c r="F68" s="33" t="str">
        <f t="shared" si="1"/>
        <v>6415343800</v>
      </c>
      <c r="G68" s="27">
        <v>764.83</v>
      </c>
    </row>
    <row r="69" spans="1:7" x14ac:dyDescent="0.3">
      <c r="A69" s="29" t="s">
        <v>1439</v>
      </c>
      <c r="B69" s="29" t="str">
        <f>VLOOKUP(A69,Recon!A:B,2,FALSE)</f>
        <v>59010</v>
      </c>
      <c r="C69" s="19" t="s">
        <v>3339</v>
      </c>
      <c r="D69" s="21">
        <v>43829</v>
      </c>
      <c r="E69" s="21">
        <v>43800</v>
      </c>
      <c r="F69" s="33" t="str">
        <f t="shared" si="1"/>
        <v>5901043800</v>
      </c>
      <c r="G69" s="27">
        <v>930.32</v>
      </c>
    </row>
    <row r="70" spans="1:7" x14ac:dyDescent="0.3">
      <c r="A70" s="29" t="s">
        <v>52</v>
      </c>
      <c r="B70" s="29" t="str">
        <f>VLOOKUP(A70,Recon!A:B,2,FALSE)</f>
        <v>35020</v>
      </c>
      <c r="C70" s="32" t="s">
        <v>3483</v>
      </c>
      <c r="D70" s="33">
        <v>43829</v>
      </c>
      <c r="E70" s="21">
        <v>43800</v>
      </c>
      <c r="F70" s="33" t="str">
        <f t="shared" si="1"/>
        <v>3502043800</v>
      </c>
      <c r="G70" s="27">
        <v>4811.1099999999997</v>
      </c>
    </row>
    <row r="71" spans="1:7" x14ac:dyDescent="0.3">
      <c r="A71" s="29" t="s">
        <v>25</v>
      </c>
      <c r="B71" s="29" t="str">
        <f>VLOOKUP(A71,Recon!A:B,2,FALSE)</f>
        <v>62060</v>
      </c>
      <c r="C71" s="19" t="s">
        <v>3275</v>
      </c>
      <c r="D71" s="21">
        <v>43829</v>
      </c>
      <c r="E71" s="21">
        <v>43800</v>
      </c>
      <c r="F71" s="33" t="str">
        <f t="shared" si="1"/>
        <v>6206043800</v>
      </c>
      <c r="G71" s="27">
        <v>7793.74</v>
      </c>
    </row>
    <row r="72" spans="1:7" x14ac:dyDescent="0.3">
      <c r="A72" s="29" t="s">
        <v>25</v>
      </c>
      <c r="B72" s="29" t="str">
        <f>VLOOKUP(A72,Recon!A:B,2,FALSE)</f>
        <v>62060</v>
      </c>
      <c r="C72" s="19" t="s">
        <v>3275</v>
      </c>
      <c r="D72" s="21">
        <v>43829</v>
      </c>
      <c r="E72" s="21">
        <v>43800</v>
      </c>
      <c r="F72" s="33" t="str">
        <f t="shared" si="1"/>
        <v>6206043800</v>
      </c>
      <c r="G72" s="27">
        <v>15587.48</v>
      </c>
    </row>
    <row r="73" spans="1:7" x14ac:dyDescent="0.3">
      <c r="A73" s="29" t="s">
        <v>29</v>
      </c>
      <c r="B73" s="29" t="str">
        <f>VLOOKUP(A73,Recon!A:B,2,FALSE)</f>
        <v>62050</v>
      </c>
      <c r="C73" s="32" t="s">
        <v>3356</v>
      </c>
      <c r="D73" s="33">
        <v>43829</v>
      </c>
      <c r="E73" s="21">
        <v>43800</v>
      </c>
      <c r="F73" s="33" t="str">
        <f t="shared" si="1"/>
        <v>6205043800</v>
      </c>
      <c r="G73" s="37">
        <v>4816</v>
      </c>
    </row>
    <row r="74" spans="1:7" x14ac:dyDescent="0.3">
      <c r="A74" s="29" t="s">
        <v>56</v>
      </c>
      <c r="B74" s="29" t="str">
        <f>VLOOKUP(A74,Recon!A:B,2,FALSE)</f>
        <v>21490</v>
      </c>
      <c r="C74" s="19" t="s">
        <v>3354</v>
      </c>
      <c r="D74" s="21">
        <v>43829</v>
      </c>
      <c r="E74" s="21">
        <v>43800</v>
      </c>
      <c r="F74" s="33" t="str">
        <f t="shared" si="1"/>
        <v>2149043800</v>
      </c>
      <c r="G74" s="27">
        <v>2213.88</v>
      </c>
    </row>
    <row r="75" spans="1:7" x14ac:dyDescent="0.3">
      <c r="A75" s="29" t="s">
        <v>51</v>
      </c>
      <c r="B75" s="29" t="str">
        <f>VLOOKUP(A75,Recon!A:B,2,FALSE)</f>
        <v>64193</v>
      </c>
      <c r="C75" s="32" t="s">
        <v>3486</v>
      </c>
      <c r="D75" s="33">
        <v>43838</v>
      </c>
      <c r="E75" s="33">
        <v>43831</v>
      </c>
      <c r="F75" s="33" t="str">
        <f t="shared" si="1"/>
        <v>6419343831</v>
      </c>
      <c r="G75" s="37">
        <v>205</v>
      </c>
    </row>
    <row r="76" spans="1:7" x14ac:dyDescent="0.3">
      <c r="A76" s="29" t="s">
        <v>7</v>
      </c>
      <c r="B76" s="29" t="str">
        <f>VLOOKUP(A76,Recon!A:B,2,FALSE)</f>
        <v>03060</v>
      </c>
      <c r="C76" s="19" t="s">
        <v>3353</v>
      </c>
      <c r="D76" s="21">
        <v>43843</v>
      </c>
      <c r="E76" s="33">
        <v>43831</v>
      </c>
      <c r="F76" s="33" t="str">
        <f t="shared" si="1"/>
        <v>0306043831</v>
      </c>
      <c r="G76" s="27">
        <v>0.03</v>
      </c>
    </row>
    <row r="77" spans="1:7" x14ac:dyDescent="0.3">
      <c r="A77" s="29" t="s">
        <v>6</v>
      </c>
      <c r="B77" s="29" t="str">
        <f>VLOOKUP(A77,Recon!A:B,2,FALSE)</f>
        <v>01020</v>
      </c>
      <c r="C77" s="19" t="s">
        <v>3048</v>
      </c>
      <c r="D77" s="21">
        <v>43857</v>
      </c>
      <c r="E77" s="33">
        <v>43831</v>
      </c>
      <c r="F77" s="33" t="str">
        <f t="shared" si="1"/>
        <v>0102043831</v>
      </c>
      <c r="G77" s="27">
        <v>10775.88</v>
      </c>
    </row>
    <row r="78" spans="1:7" x14ac:dyDescent="0.3">
      <c r="A78" s="29" t="s">
        <v>8</v>
      </c>
      <c r="B78" s="29" t="str">
        <f>VLOOKUP(A78,Recon!A:B,2,FALSE)</f>
        <v>01030</v>
      </c>
      <c r="C78" s="19" t="s">
        <v>3337</v>
      </c>
      <c r="D78" s="21">
        <v>43857</v>
      </c>
      <c r="E78" s="33">
        <v>43831</v>
      </c>
      <c r="F78" s="33" t="str">
        <f t="shared" si="1"/>
        <v>0103043831</v>
      </c>
      <c r="G78" s="27">
        <v>5980.94</v>
      </c>
    </row>
    <row r="79" spans="1:7" x14ac:dyDescent="0.3">
      <c r="A79" s="29" t="s">
        <v>21</v>
      </c>
      <c r="B79" s="29" t="str">
        <f>VLOOKUP(A79,Recon!A:B,2,FALSE)</f>
        <v>03010</v>
      </c>
      <c r="C79" s="19" t="s">
        <v>3320</v>
      </c>
      <c r="D79" s="21">
        <v>43857</v>
      </c>
      <c r="E79" s="33">
        <v>43831</v>
      </c>
      <c r="F79" s="33" t="str">
        <f t="shared" si="1"/>
        <v>0301043831</v>
      </c>
      <c r="G79" s="27">
        <v>3240</v>
      </c>
    </row>
    <row r="80" spans="1:7" x14ac:dyDescent="0.3">
      <c r="A80" s="29" t="s">
        <v>31</v>
      </c>
      <c r="B80" s="29" t="str">
        <f>VLOOKUP(A80,Recon!A:B,2,FALSE)</f>
        <v>03040</v>
      </c>
      <c r="C80" s="32" t="s">
        <v>3276</v>
      </c>
      <c r="D80" s="33">
        <v>43857</v>
      </c>
      <c r="E80" s="33">
        <v>43831</v>
      </c>
      <c r="F80" s="33" t="str">
        <f t="shared" si="1"/>
        <v>0304043831</v>
      </c>
      <c r="G80" s="37">
        <v>6268.23</v>
      </c>
    </row>
    <row r="81" spans="1:7" x14ac:dyDescent="0.3">
      <c r="A81" s="29" t="s">
        <v>9</v>
      </c>
      <c r="B81" s="29" t="str">
        <f>VLOOKUP(A81,Recon!A:B,2,FALSE)</f>
        <v>07020</v>
      </c>
      <c r="C81" s="32" t="s">
        <v>3262</v>
      </c>
      <c r="D81" s="33">
        <v>43857</v>
      </c>
      <c r="E81" s="33">
        <v>43831</v>
      </c>
      <c r="F81" s="33" t="str">
        <f t="shared" si="1"/>
        <v>0702043831</v>
      </c>
      <c r="G81" s="37">
        <v>10163.11</v>
      </c>
    </row>
    <row r="82" spans="1:7" x14ac:dyDescent="0.3">
      <c r="A82" s="29" t="s">
        <v>12</v>
      </c>
      <c r="B82" s="29" t="str">
        <f>VLOOKUP(A82,Recon!A:B,2,FALSE)</f>
        <v>64203</v>
      </c>
      <c r="C82" s="19" t="s">
        <v>3261</v>
      </c>
      <c r="D82" s="21">
        <v>43857</v>
      </c>
      <c r="E82" s="33">
        <v>43831</v>
      </c>
      <c r="F82" s="33" t="str">
        <f t="shared" si="1"/>
        <v>6420343831</v>
      </c>
      <c r="G82" s="27">
        <v>3820</v>
      </c>
    </row>
    <row r="83" spans="1:7" x14ac:dyDescent="0.3">
      <c r="A83" s="29" t="s">
        <v>60</v>
      </c>
      <c r="B83" s="29" t="str">
        <f>VLOOKUP(A83,Recon!A:B,2,FALSE)</f>
        <v>80010</v>
      </c>
      <c r="C83" s="32" t="s">
        <v>2</v>
      </c>
      <c r="D83" s="21">
        <v>43857</v>
      </c>
      <c r="E83" s="33">
        <v>43831</v>
      </c>
      <c r="F83" s="33" t="str">
        <f t="shared" si="1"/>
        <v>8001043831</v>
      </c>
      <c r="G83" s="27">
        <v>541</v>
      </c>
    </row>
    <row r="84" spans="1:7" x14ac:dyDescent="0.3">
      <c r="A84" s="29" t="s">
        <v>13</v>
      </c>
      <c r="B84" s="29" t="str">
        <f>VLOOKUP(A84,Recon!A:B,2,FALSE)</f>
        <v>03030</v>
      </c>
      <c r="C84" s="32" t="s">
        <v>3266</v>
      </c>
      <c r="D84" s="33">
        <v>43857</v>
      </c>
      <c r="E84" s="33">
        <v>43831</v>
      </c>
      <c r="F84" s="33" t="str">
        <f t="shared" si="1"/>
        <v>0303043831</v>
      </c>
      <c r="G84" s="37">
        <v>7384.76</v>
      </c>
    </row>
    <row r="85" spans="1:7" x14ac:dyDescent="0.3">
      <c r="A85" s="29" t="s">
        <v>15</v>
      </c>
      <c r="B85" s="29" t="str">
        <f>VLOOKUP(A85,Recon!A:B,2,FALSE)</f>
        <v>21050</v>
      </c>
      <c r="C85" s="19" t="s">
        <v>3263</v>
      </c>
      <c r="D85" s="21">
        <v>43857</v>
      </c>
      <c r="E85" s="33">
        <v>43831</v>
      </c>
      <c r="F85" s="33" t="str">
        <f t="shared" si="1"/>
        <v>2105043831</v>
      </c>
      <c r="G85" s="27">
        <v>13517.64</v>
      </c>
    </row>
    <row r="86" spans="1:7" x14ac:dyDescent="0.3">
      <c r="A86" s="29" t="s">
        <v>18</v>
      </c>
      <c r="B86" s="29" t="str">
        <f>VLOOKUP(A86,Recon!A:B,2,FALSE)</f>
        <v>18010</v>
      </c>
      <c r="C86" s="32" t="s">
        <v>3348</v>
      </c>
      <c r="D86" s="33">
        <v>43857</v>
      </c>
      <c r="E86" s="33">
        <v>43831</v>
      </c>
      <c r="F86" s="33" t="str">
        <f t="shared" si="1"/>
        <v>1801043831</v>
      </c>
      <c r="G86" s="37">
        <v>9907</v>
      </c>
    </row>
    <row r="87" spans="1:7" x14ac:dyDescent="0.3">
      <c r="A87" s="29" t="s">
        <v>20</v>
      </c>
      <c r="B87" s="29" t="str">
        <f>VLOOKUP(A87,Recon!A:B,2,FALSE)</f>
        <v>64043</v>
      </c>
      <c r="C87" s="32" t="s">
        <v>3259</v>
      </c>
      <c r="D87" s="33">
        <v>43857</v>
      </c>
      <c r="E87" s="33">
        <v>43831</v>
      </c>
      <c r="F87" s="33" t="str">
        <f t="shared" si="1"/>
        <v>6404343831</v>
      </c>
      <c r="G87" s="37">
        <v>3791.85</v>
      </c>
    </row>
    <row r="88" spans="1:7" x14ac:dyDescent="0.3">
      <c r="A88" s="29" t="s">
        <v>30</v>
      </c>
      <c r="B88" s="29" t="str">
        <f>VLOOKUP(A88,Recon!A:B,2,FALSE)</f>
        <v>21085</v>
      </c>
      <c r="C88" s="19" t="s">
        <v>3357</v>
      </c>
      <c r="D88" s="21">
        <v>43857</v>
      </c>
      <c r="E88" s="33">
        <v>43831</v>
      </c>
      <c r="F88" s="33" t="str">
        <f t="shared" si="1"/>
        <v>2108543831</v>
      </c>
      <c r="G88" s="27">
        <v>1371.14</v>
      </c>
    </row>
    <row r="89" spans="1:7" x14ac:dyDescent="0.3">
      <c r="A89" s="29" t="s">
        <v>24</v>
      </c>
      <c r="B89" s="29" t="str">
        <f>VLOOKUP(A89,Recon!A:B,2,FALSE)</f>
        <v>21040</v>
      </c>
      <c r="C89" s="32" t="s">
        <v>3323</v>
      </c>
      <c r="D89" s="33">
        <v>43857</v>
      </c>
      <c r="E89" s="33">
        <v>43831</v>
      </c>
      <c r="F89" s="33" t="str">
        <f t="shared" si="1"/>
        <v>2104043831</v>
      </c>
      <c r="G89" s="27">
        <v>5736</v>
      </c>
    </row>
    <row r="90" spans="1:7" x14ac:dyDescent="0.3">
      <c r="A90" s="29" t="s">
        <v>33</v>
      </c>
      <c r="B90" s="29" t="str">
        <f>VLOOKUP(A90,Recon!A:B,2,FALSE)</f>
        <v>39031</v>
      </c>
      <c r="C90" s="19" t="s">
        <v>3355</v>
      </c>
      <c r="D90" s="21">
        <v>43857</v>
      </c>
      <c r="E90" s="33">
        <v>43831</v>
      </c>
      <c r="F90" s="33" t="str">
        <f t="shared" si="1"/>
        <v>3903143831</v>
      </c>
      <c r="G90" s="27">
        <v>11356.23</v>
      </c>
    </row>
    <row r="91" spans="1:7" x14ac:dyDescent="0.3">
      <c r="A91" s="29" t="s">
        <v>37</v>
      </c>
      <c r="B91" s="29" t="str">
        <f>VLOOKUP(A91,Recon!A:B,2,FALSE)</f>
        <v>64093</v>
      </c>
      <c r="C91" s="19" t="s">
        <v>3484</v>
      </c>
      <c r="D91" s="21">
        <v>43857</v>
      </c>
      <c r="E91" s="33">
        <v>43831</v>
      </c>
      <c r="F91" s="33" t="str">
        <f t="shared" si="1"/>
        <v>6409343831</v>
      </c>
      <c r="G91" s="27">
        <v>454</v>
      </c>
    </row>
    <row r="92" spans="1:7" x14ac:dyDescent="0.3">
      <c r="A92" s="29" t="s">
        <v>37</v>
      </c>
      <c r="B92" s="29" t="str">
        <f>VLOOKUP(A92,Recon!A:B,2,FALSE)</f>
        <v>64093</v>
      </c>
      <c r="C92" s="19" t="s">
        <v>3484</v>
      </c>
      <c r="D92" s="21">
        <v>43857</v>
      </c>
      <c r="E92" s="33">
        <v>43831</v>
      </c>
      <c r="F92" s="33" t="str">
        <f t="shared" si="1"/>
        <v>6409343831</v>
      </c>
      <c r="G92" s="27">
        <v>5159</v>
      </c>
    </row>
    <row r="93" spans="1:7" x14ac:dyDescent="0.3">
      <c r="A93" s="29" t="s">
        <v>37</v>
      </c>
      <c r="B93" s="29" t="str">
        <f>VLOOKUP(A93,Recon!A:B,2,FALSE)</f>
        <v>64093</v>
      </c>
      <c r="C93" s="32" t="s">
        <v>3484</v>
      </c>
      <c r="D93" s="21">
        <v>43857</v>
      </c>
      <c r="E93" s="33">
        <v>43831</v>
      </c>
      <c r="F93" s="33" t="str">
        <f t="shared" si="1"/>
        <v>6409343831</v>
      </c>
      <c r="G93" s="27">
        <v>410</v>
      </c>
    </row>
    <row r="94" spans="1:7" x14ac:dyDescent="0.3">
      <c r="A94" s="29" t="s">
        <v>36</v>
      </c>
      <c r="B94" s="29" t="str">
        <f>VLOOKUP(A94,Recon!A:B,2,FALSE)</f>
        <v>64053</v>
      </c>
      <c r="C94" s="32" t="s">
        <v>3490</v>
      </c>
      <c r="D94" s="33">
        <v>43857</v>
      </c>
      <c r="E94" s="33">
        <v>43831</v>
      </c>
      <c r="F94" s="33" t="str">
        <f t="shared" si="1"/>
        <v>6405343831</v>
      </c>
      <c r="G94" s="37">
        <v>3767</v>
      </c>
    </row>
    <row r="95" spans="1:7" x14ac:dyDescent="0.3">
      <c r="A95" s="29" t="s">
        <v>38</v>
      </c>
      <c r="B95" s="29" t="str">
        <f>VLOOKUP(A95,Recon!A:B,2,FALSE)</f>
        <v>64103</v>
      </c>
      <c r="C95" s="19" t="s">
        <v>3260</v>
      </c>
      <c r="D95" s="21">
        <v>43857</v>
      </c>
      <c r="E95" s="33">
        <v>43831</v>
      </c>
      <c r="F95" s="33" t="str">
        <f t="shared" si="1"/>
        <v>6410343831</v>
      </c>
      <c r="G95" s="27">
        <v>2879.69</v>
      </c>
    </row>
    <row r="96" spans="1:7" x14ac:dyDescent="0.3">
      <c r="A96" s="29" t="s">
        <v>41</v>
      </c>
      <c r="B96" s="29" t="str">
        <f>VLOOKUP(A96,Recon!A:B,2,FALSE)</f>
        <v>35010</v>
      </c>
      <c r="C96" s="19" t="s">
        <v>3267</v>
      </c>
      <c r="D96" s="21">
        <v>43857</v>
      </c>
      <c r="E96" s="33">
        <v>43831</v>
      </c>
      <c r="F96" s="33" t="str">
        <f t="shared" si="1"/>
        <v>3501043831</v>
      </c>
      <c r="G96" s="27">
        <v>13170.6</v>
      </c>
    </row>
    <row r="97" spans="1:7" x14ac:dyDescent="0.3">
      <c r="A97" s="29" t="s">
        <v>43</v>
      </c>
      <c r="B97" s="29" t="str">
        <f>VLOOKUP(A97,Recon!A:B,2,FALSE)</f>
        <v>51020</v>
      </c>
      <c r="C97" s="19" t="s">
        <v>3338</v>
      </c>
      <c r="D97" s="21">
        <v>43857</v>
      </c>
      <c r="E97" s="33">
        <v>43831</v>
      </c>
      <c r="F97" s="33" t="str">
        <f t="shared" si="1"/>
        <v>5102043831</v>
      </c>
      <c r="G97" s="27">
        <v>1531.4</v>
      </c>
    </row>
    <row r="98" spans="1:7" x14ac:dyDescent="0.3">
      <c r="A98" s="29" t="s">
        <v>46</v>
      </c>
      <c r="B98" s="29" t="str">
        <f>VLOOKUP(A98,Recon!A:B,2,FALSE)</f>
        <v>64143</v>
      </c>
      <c r="C98" s="19" t="s">
        <v>3340</v>
      </c>
      <c r="D98" s="21">
        <v>43857</v>
      </c>
      <c r="E98" s="33">
        <v>43831</v>
      </c>
      <c r="F98" s="33" t="str">
        <f t="shared" si="1"/>
        <v>6414343831</v>
      </c>
      <c r="G98" s="27">
        <v>2443.39</v>
      </c>
    </row>
    <row r="99" spans="1:7" x14ac:dyDescent="0.3">
      <c r="A99" s="29" t="s">
        <v>48</v>
      </c>
      <c r="B99" s="29" t="str">
        <f>VLOOKUP(A99,Recon!A:B,2,FALSE)</f>
        <v>64160</v>
      </c>
      <c r="C99" s="32" t="s">
        <v>3485</v>
      </c>
      <c r="D99" s="33">
        <v>43857</v>
      </c>
      <c r="E99" s="33">
        <v>43831</v>
      </c>
      <c r="F99" s="33" t="str">
        <f t="shared" si="1"/>
        <v>6416043831</v>
      </c>
      <c r="G99" s="37">
        <v>6558</v>
      </c>
    </row>
    <row r="100" spans="1:7" x14ac:dyDescent="0.3">
      <c r="A100" s="29" t="s">
        <v>45</v>
      </c>
      <c r="B100" s="29" t="str">
        <f>VLOOKUP(A100,Recon!A:B,2,FALSE)</f>
        <v>07010</v>
      </c>
      <c r="C100" s="32" t="s">
        <v>3501</v>
      </c>
      <c r="D100" s="33">
        <v>43857</v>
      </c>
      <c r="E100" s="33">
        <v>43831</v>
      </c>
      <c r="F100" s="33" t="str">
        <f t="shared" si="1"/>
        <v>0701043831</v>
      </c>
      <c r="G100" s="37">
        <v>17888.98</v>
      </c>
    </row>
    <row r="101" spans="1:7" x14ac:dyDescent="0.3">
      <c r="A101" s="29" t="s">
        <v>1439</v>
      </c>
      <c r="B101" s="29" t="str">
        <f>VLOOKUP(A101,Recon!A:B,2,FALSE)</f>
        <v>59010</v>
      </c>
      <c r="C101" s="19" t="s">
        <v>3339</v>
      </c>
      <c r="D101" s="21">
        <v>43857</v>
      </c>
      <c r="E101" s="33">
        <v>43831</v>
      </c>
      <c r="F101" s="33" t="str">
        <f t="shared" si="1"/>
        <v>5901043831</v>
      </c>
      <c r="G101" s="27">
        <v>1083.97</v>
      </c>
    </row>
    <row r="102" spans="1:7" x14ac:dyDescent="0.3">
      <c r="A102" s="29" t="s">
        <v>52</v>
      </c>
      <c r="B102" s="29" t="str">
        <f>VLOOKUP(A102,Recon!A:B,2,FALSE)</f>
        <v>35020</v>
      </c>
      <c r="C102" s="19" t="s">
        <v>3483</v>
      </c>
      <c r="D102" s="21">
        <v>43857</v>
      </c>
      <c r="E102" s="33">
        <v>43831</v>
      </c>
      <c r="F102" s="33" t="str">
        <f t="shared" si="1"/>
        <v>3502043831</v>
      </c>
      <c r="G102" s="27">
        <v>6880.39</v>
      </c>
    </row>
    <row r="103" spans="1:7" x14ac:dyDescent="0.3">
      <c r="A103" s="29" t="s">
        <v>57</v>
      </c>
      <c r="B103" s="29" t="str">
        <f>VLOOKUP(A103,Recon!A:B,2,FALSE)</f>
        <v>01070</v>
      </c>
      <c r="C103" s="19" t="s">
        <v>3319</v>
      </c>
      <c r="D103" s="21">
        <v>43857</v>
      </c>
      <c r="E103" s="33">
        <v>43831</v>
      </c>
      <c r="F103" s="33" t="str">
        <f t="shared" si="1"/>
        <v>0107043831</v>
      </c>
      <c r="G103" s="27">
        <v>2186.58</v>
      </c>
    </row>
    <row r="104" spans="1:7" x14ac:dyDescent="0.3">
      <c r="A104" s="29" t="s">
        <v>51</v>
      </c>
      <c r="B104" s="29" t="str">
        <f>VLOOKUP(A104,Recon!A:B,2,FALSE)</f>
        <v>64193</v>
      </c>
      <c r="C104" s="19" t="s">
        <v>3486</v>
      </c>
      <c r="D104" s="21">
        <v>43859</v>
      </c>
      <c r="E104" s="33">
        <v>43831</v>
      </c>
      <c r="F104" s="33" t="str">
        <f t="shared" si="1"/>
        <v>6419343831</v>
      </c>
      <c r="G104" s="27">
        <v>4867</v>
      </c>
    </row>
    <row r="105" spans="1:7" x14ac:dyDescent="0.3">
      <c r="A105" s="29" t="s">
        <v>51</v>
      </c>
      <c r="B105" s="29" t="str">
        <f>VLOOKUP(A105,Recon!A:B,2,FALSE)</f>
        <v>64193</v>
      </c>
      <c r="C105" s="19" t="s">
        <v>3486</v>
      </c>
      <c r="D105" s="21">
        <v>43859</v>
      </c>
      <c r="E105" s="33">
        <v>43831</v>
      </c>
      <c r="F105" s="33" t="str">
        <f t="shared" si="1"/>
        <v>6419343831</v>
      </c>
      <c r="G105" s="27">
        <v>19355</v>
      </c>
    </row>
    <row r="106" spans="1:7" x14ac:dyDescent="0.3">
      <c r="A106" s="29" t="s">
        <v>6</v>
      </c>
      <c r="B106" s="29" t="str">
        <f>VLOOKUP(A106,Recon!A:B,2,FALSE)</f>
        <v>01020</v>
      </c>
      <c r="C106" s="19" t="s">
        <v>3048</v>
      </c>
      <c r="D106" s="21">
        <v>43885</v>
      </c>
      <c r="E106" s="21">
        <v>43862</v>
      </c>
      <c r="F106" s="33" t="str">
        <f t="shared" si="1"/>
        <v>0102043862</v>
      </c>
      <c r="G106" s="27">
        <v>10389.290000000001</v>
      </c>
    </row>
    <row r="107" spans="1:7" x14ac:dyDescent="0.3">
      <c r="A107" s="29" t="s">
        <v>7</v>
      </c>
      <c r="B107" s="29" t="str">
        <f>VLOOKUP(A107,Recon!A:B,2,FALSE)</f>
        <v>03060</v>
      </c>
      <c r="C107" s="32" t="s">
        <v>3353</v>
      </c>
      <c r="D107" s="33">
        <v>43885</v>
      </c>
      <c r="E107" s="21">
        <v>43862</v>
      </c>
      <c r="F107" s="33" t="str">
        <f t="shared" si="1"/>
        <v>0306043862</v>
      </c>
      <c r="G107" s="37">
        <v>14906</v>
      </c>
    </row>
    <row r="108" spans="1:7" x14ac:dyDescent="0.3">
      <c r="A108" s="29" t="s">
        <v>7</v>
      </c>
      <c r="B108" s="29" t="str">
        <f>VLOOKUP(A108,Recon!A:B,2,FALSE)</f>
        <v>03060</v>
      </c>
      <c r="C108" s="19" t="s">
        <v>3353</v>
      </c>
      <c r="D108" s="21">
        <v>43885</v>
      </c>
      <c r="E108" s="21">
        <v>43862</v>
      </c>
      <c r="F108" s="33" t="str">
        <f t="shared" si="1"/>
        <v>0306043862</v>
      </c>
      <c r="G108" s="27">
        <v>14905.19</v>
      </c>
    </row>
    <row r="109" spans="1:7" x14ac:dyDescent="0.3">
      <c r="A109" s="29" t="s">
        <v>8</v>
      </c>
      <c r="B109" s="29" t="str">
        <f>VLOOKUP(A109,Recon!A:B,2,FALSE)</f>
        <v>01030</v>
      </c>
      <c r="C109" s="32" t="s">
        <v>3337</v>
      </c>
      <c r="D109" s="33">
        <v>43885</v>
      </c>
      <c r="E109" s="21">
        <v>43862</v>
      </c>
      <c r="F109" s="33" t="str">
        <f t="shared" si="1"/>
        <v>0103043862</v>
      </c>
      <c r="G109" s="37">
        <v>4406.07</v>
      </c>
    </row>
    <row r="110" spans="1:7" x14ac:dyDescent="0.3">
      <c r="A110" s="29" t="s">
        <v>21</v>
      </c>
      <c r="B110" s="29" t="str">
        <f>VLOOKUP(A110,Recon!A:B,2,FALSE)</f>
        <v>03010</v>
      </c>
      <c r="C110" s="19" t="s">
        <v>3320</v>
      </c>
      <c r="D110" s="21">
        <v>43885</v>
      </c>
      <c r="E110" s="21">
        <v>43862</v>
      </c>
      <c r="F110" s="33" t="str">
        <f t="shared" si="1"/>
        <v>0301043862</v>
      </c>
      <c r="G110" s="27">
        <v>3134</v>
      </c>
    </row>
    <row r="111" spans="1:7" x14ac:dyDescent="0.3">
      <c r="A111" s="29" t="s">
        <v>31</v>
      </c>
      <c r="B111" s="29" t="str">
        <f>VLOOKUP(A111,Recon!A:B,2,FALSE)</f>
        <v>03040</v>
      </c>
      <c r="C111" s="32" t="s">
        <v>3276</v>
      </c>
      <c r="D111" s="33">
        <v>43885</v>
      </c>
      <c r="E111" s="21">
        <v>43862</v>
      </c>
      <c r="F111" s="33" t="str">
        <f t="shared" si="1"/>
        <v>0304043862</v>
      </c>
      <c r="G111" s="27">
        <v>6008.37</v>
      </c>
    </row>
    <row r="112" spans="1:7" x14ac:dyDescent="0.3">
      <c r="A112" s="29" t="s">
        <v>9</v>
      </c>
      <c r="B112" s="29" t="str">
        <f>VLOOKUP(A112,Recon!A:B,2,FALSE)</f>
        <v>07020</v>
      </c>
      <c r="C112" s="32" t="s">
        <v>3262</v>
      </c>
      <c r="D112" s="33">
        <v>43885</v>
      </c>
      <c r="E112" s="21">
        <v>43862</v>
      </c>
      <c r="F112" s="33" t="str">
        <f t="shared" si="1"/>
        <v>0702043862</v>
      </c>
      <c r="G112" s="37">
        <v>11483.28</v>
      </c>
    </row>
    <row r="113" spans="1:7" x14ac:dyDescent="0.3">
      <c r="A113" s="29" t="s">
        <v>12</v>
      </c>
      <c r="B113" s="29" t="str">
        <f>VLOOKUP(A113,Recon!A:B,2,FALSE)</f>
        <v>64203</v>
      </c>
      <c r="C113" s="19" t="s">
        <v>3261</v>
      </c>
      <c r="D113" s="21">
        <v>43885</v>
      </c>
      <c r="E113" s="21">
        <v>43862</v>
      </c>
      <c r="F113" s="33" t="str">
        <f t="shared" si="1"/>
        <v>6420343862</v>
      </c>
      <c r="G113" s="27">
        <v>3068</v>
      </c>
    </row>
    <row r="114" spans="1:7" x14ac:dyDescent="0.3">
      <c r="A114" s="29" t="s">
        <v>13</v>
      </c>
      <c r="B114" s="29" t="str">
        <f>VLOOKUP(A114,Recon!A:B,2,FALSE)</f>
        <v>03030</v>
      </c>
      <c r="C114" s="19" t="s">
        <v>3266</v>
      </c>
      <c r="D114" s="21">
        <v>43885</v>
      </c>
      <c r="E114" s="21">
        <v>43862</v>
      </c>
      <c r="F114" s="33" t="str">
        <f t="shared" si="1"/>
        <v>0303043862</v>
      </c>
      <c r="G114" s="27">
        <v>8604.15</v>
      </c>
    </row>
    <row r="115" spans="1:7" x14ac:dyDescent="0.3">
      <c r="A115" s="29" t="s">
        <v>3335</v>
      </c>
      <c r="B115" s="29" t="str">
        <f>VLOOKUP(A115,Recon!A:B,2,FALSE)</f>
        <v>64233</v>
      </c>
      <c r="C115" s="19" t="s">
        <v>3334</v>
      </c>
      <c r="D115" s="21">
        <v>43885</v>
      </c>
      <c r="E115" s="21">
        <v>43862</v>
      </c>
      <c r="F115" s="33" t="str">
        <f t="shared" si="1"/>
        <v>6423343862</v>
      </c>
      <c r="G115" s="27">
        <v>786</v>
      </c>
    </row>
    <row r="116" spans="1:7" x14ac:dyDescent="0.3">
      <c r="A116" s="29" t="s">
        <v>15</v>
      </c>
      <c r="B116" s="29" t="str">
        <f>VLOOKUP(A116,Recon!A:B,2,FALSE)</f>
        <v>21050</v>
      </c>
      <c r="C116" s="19" t="s">
        <v>3263</v>
      </c>
      <c r="D116" s="21">
        <v>43885</v>
      </c>
      <c r="E116" s="21">
        <v>43862</v>
      </c>
      <c r="F116" s="33" t="str">
        <f t="shared" si="1"/>
        <v>2105043862</v>
      </c>
      <c r="G116" s="27">
        <v>13512.88</v>
      </c>
    </row>
    <row r="117" spans="1:7" x14ac:dyDescent="0.3">
      <c r="A117" s="29" t="s">
        <v>5</v>
      </c>
      <c r="B117" s="29" t="str">
        <f>VLOOKUP(A117,Recon!A:B,2,FALSE)</f>
        <v>21080</v>
      </c>
      <c r="C117" s="19" t="s">
        <v>3482</v>
      </c>
      <c r="D117" s="21">
        <v>43885</v>
      </c>
      <c r="E117" s="21">
        <v>43862</v>
      </c>
      <c r="F117" s="33" t="str">
        <f t="shared" si="1"/>
        <v>2108043862</v>
      </c>
      <c r="G117" s="27">
        <v>4048.93</v>
      </c>
    </row>
    <row r="118" spans="1:7" x14ac:dyDescent="0.3">
      <c r="A118" s="29" t="s">
        <v>42</v>
      </c>
      <c r="B118" s="29" t="str">
        <f>VLOOKUP(A118,Recon!A:B,2,FALSE)</f>
        <v>51010</v>
      </c>
      <c r="C118" s="32" t="s">
        <v>3324</v>
      </c>
      <c r="D118" s="33">
        <v>43885</v>
      </c>
      <c r="E118" s="21">
        <v>43862</v>
      </c>
      <c r="F118" s="33" t="str">
        <f t="shared" si="1"/>
        <v>5101043862</v>
      </c>
      <c r="G118" s="37">
        <v>32381.17</v>
      </c>
    </row>
    <row r="119" spans="1:7" x14ac:dyDescent="0.3">
      <c r="A119" s="29" t="s">
        <v>18</v>
      </c>
      <c r="B119" s="29" t="str">
        <f>VLOOKUP(A119,Recon!A:B,2,FALSE)</f>
        <v>18010</v>
      </c>
      <c r="C119" s="19" t="s">
        <v>3348</v>
      </c>
      <c r="D119" s="21">
        <v>43885</v>
      </c>
      <c r="E119" s="21">
        <v>43862</v>
      </c>
      <c r="F119" s="33" t="str">
        <f t="shared" si="1"/>
        <v>1801043862</v>
      </c>
      <c r="G119" s="27">
        <v>9908</v>
      </c>
    </row>
    <row r="120" spans="1:7" x14ac:dyDescent="0.3">
      <c r="A120" s="29" t="s">
        <v>20</v>
      </c>
      <c r="B120" s="29" t="str">
        <f>VLOOKUP(A120,Recon!A:B,2,FALSE)</f>
        <v>64043</v>
      </c>
      <c r="C120" s="19" t="s">
        <v>3259</v>
      </c>
      <c r="D120" s="21">
        <v>43885</v>
      </c>
      <c r="E120" s="21">
        <v>43862</v>
      </c>
      <c r="F120" s="33" t="str">
        <f t="shared" si="1"/>
        <v>6404343862</v>
      </c>
      <c r="G120" s="27">
        <v>3608.04</v>
      </c>
    </row>
    <row r="121" spans="1:7" x14ac:dyDescent="0.3">
      <c r="A121" s="29" t="s">
        <v>30</v>
      </c>
      <c r="B121" s="29" t="str">
        <f>VLOOKUP(A121,Recon!A:B,2,FALSE)</f>
        <v>21085</v>
      </c>
      <c r="C121" s="32" t="s">
        <v>3357</v>
      </c>
      <c r="D121" s="21">
        <v>43885</v>
      </c>
      <c r="E121" s="21">
        <v>43862</v>
      </c>
      <c r="F121" s="33" t="str">
        <f t="shared" si="1"/>
        <v>2108543862</v>
      </c>
      <c r="G121" s="27">
        <v>1371.13</v>
      </c>
    </row>
    <row r="122" spans="1:7" x14ac:dyDescent="0.3">
      <c r="A122" s="29" t="s">
        <v>24</v>
      </c>
      <c r="B122" s="29" t="str">
        <f>VLOOKUP(A122,Recon!A:B,2,FALSE)</f>
        <v>21040</v>
      </c>
      <c r="C122" s="19" t="s">
        <v>3323</v>
      </c>
      <c r="D122" s="21">
        <v>43885</v>
      </c>
      <c r="E122" s="21">
        <v>43862</v>
      </c>
      <c r="F122" s="33" t="str">
        <f t="shared" si="1"/>
        <v>2104043862</v>
      </c>
      <c r="G122" s="27">
        <v>5736</v>
      </c>
    </row>
    <row r="123" spans="1:7" x14ac:dyDescent="0.3">
      <c r="A123" s="29" t="s">
        <v>32</v>
      </c>
      <c r="B123" s="29" t="str">
        <f>VLOOKUP(A123,Recon!A:B,2,FALSE)</f>
        <v>01010</v>
      </c>
      <c r="C123" s="32" t="s">
        <v>3264</v>
      </c>
      <c r="D123" s="33">
        <v>43885</v>
      </c>
      <c r="E123" s="21">
        <v>43862</v>
      </c>
      <c r="F123" s="33" t="str">
        <f t="shared" si="1"/>
        <v>0101043862</v>
      </c>
      <c r="G123" s="37">
        <v>8565.0400000000009</v>
      </c>
    </row>
    <row r="124" spans="1:7" x14ac:dyDescent="0.3">
      <c r="A124" s="29" t="s">
        <v>33</v>
      </c>
      <c r="B124" s="29" t="str">
        <f>VLOOKUP(A124,Recon!A:B,2,FALSE)</f>
        <v>39031</v>
      </c>
      <c r="C124" s="32" t="s">
        <v>3355</v>
      </c>
      <c r="D124" s="33">
        <v>43885</v>
      </c>
      <c r="E124" s="21">
        <v>43862</v>
      </c>
      <c r="F124" s="33" t="str">
        <f t="shared" si="1"/>
        <v>3903143862</v>
      </c>
      <c r="G124" s="37">
        <v>11356.23</v>
      </c>
    </row>
    <row r="125" spans="1:7" x14ac:dyDescent="0.3">
      <c r="A125" s="29" t="s">
        <v>23</v>
      </c>
      <c r="B125" s="29" t="str">
        <f>VLOOKUP(A125,Recon!A:B,2,FALSE)</f>
        <v>44020</v>
      </c>
      <c r="C125" s="19" t="s">
        <v>3363</v>
      </c>
      <c r="D125" s="21">
        <v>43885</v>
      </c>
      <c r="E125" s="21">
        <v>43862</v>
      </c>
      <c r="F125" s="33" t="str">
        <f t="shared" si="1"/>
        <v>4402043862</v>
      </c>
      <c r="G125" s="27">
        <v>2283.7600000000002</v>
      </c>
    </row>
    <row r="126" spans="1:7" x14ac:dyDescent="0.3">
      <c r="A126" s="29" t="s">
        <v>37</v>
      </c>
      <c r="B126" s="29" t="str">
        <f>VLOOKUP(A126,Recon!A:B,2,FALSE)</f>
        <v>64093</v>
      </c>
      <c r="C126" s="19" t="s">
        <v>3484</v>
      </c>
      <c r="D126" s="21">
        <v>43885</v>
      </c>
      <c r="E126" s="21">
        <v>43862</v>
      </c>
      <c r="F126" s="33" t="str">
        <f t="shared" si="1"/>
        <v>6409343862</v>
      </c>
      <c r="G126" s="27">
        <v>3214</v>
      </c>
    </row>
    <row r="127" spans="1:7" x14ac:dyDescent="0.3">
      <c r="A127" s="29" t="s">
        <v>36</v>
      </c>
      <c r="B127" s="29" t="str">
        <f>VLOOKUP(A127,Recon!A:B,2,FALSE)</f>
        <v>64053</v>
      </c>
      <c r="C127" s="19" t="s">
        <v>3490</v>
      </c>
      <c r="D127" s="21">
        <v>43885</v>
      </c>
      <c r="E127" s="21">
        <v>43862</v>
      </c>
      <c r="F127" s="33" t="str">
        <f t="shared" si="1"/>
        <v>6405343862</v>
      </c>
      <c r="G127" s="27">
        <v>6150</v>
      </c>
    </row>
    <row r="128" spans="1:7" x14ac:dyDescent="0.3">
      <c r="A128" s="29" t="s">
        <v>38</v>
      </c>
      <c r="B128" s="29" t="str">
        <f>VLOOKUP(A128,Recon!A:B,2,FALSE)</f>
        <v>64103</v>
      </c>
      <c r="C128" s="19" t="s">
        <v>3260</v>
      </c>
      <c r="D128" s="21">
        <v>43885</v>
      </c>
      <c r="E128" s="21">
        <v>43862</v>
      </c>
      <c r="F128" s="33" t="str">
        <f t="shared" si="1"/>
        <v>6410343862</v>
      </c>
      <c r="G128" s="27">
        <v>2879.58</v>
      </c>
    </row>
    <row r="129" spans="1:7" x14ac:dyDescent="0.3">
      <c r="A129" s="29" t="s">
        <v>46</v>
      </c>
      <c r="B129" s="29" t="str">
        <f>VLOOKUP(A129,Recon!A:B,2,FALSE)</f>
        <v>64143</v>
      </c>
      <c r="C129" s="19" t="s">
        <v>3340</v>
      </c>
      <c r="D129" s="21">
        <v>43885</v>
      </c>
      <c r="E129" s="21">
        <v>43862</v>
      </c>
      <c r="F129" s="33" t="str">
        <f t="shared" si="1"/>
        <v>6414343862</v>
      </c>
      <c r="G129" s="27">
        <v>10100.32</v>
      </c>
    </row>
    <row r="130" spans="1:7" x14ac:dyDescent="0.3">
      <c r="A130" s="29" t="s">
        <v>17</v>
      </c>
      <c r="B130" s="29" t="str">
        <f>VLOOKUP(A130,Recon!A:B,2,FALSE)</f>
        <v>16010</v>
      </c>
      <c r="C130" s="32" t="s">
        <v>3362</v>
      </c>
      <c r="D130" s="21">
        <v>43885</v>
      </c>
      <c r="E130" s="21">
        <v>43862</v>
      </c>
      <c r="F130" s="33" t="str">
        <f t="shared" ref="F130:F193" si="2">B130&amp;E130</f>
        <v>1601043862</v>
      </c>
      <c r="G130" s="27">
        <v>128271.06</v>
      </c>
    </row>
    <row r="131" spans="1:7" x14ac:dyDescent="0.3">
      <c r="A131" s="29" t="s">
        <v>1439</v>
      </c>
      <c r="B131" s="29" t="str">
        <f>VLOOKUP(A131,Recon!A:B,2,FALSE)</f>
        <v>59010</v>
      </c>
      <c r="C131" s="32" t="s">
        <v>3339</v>
      </c>
      <c r="D131" s="33">
        <v>43885</v>
      </c>
      <c r="E131" s="21">
        <v>43862</v>
      </c>
      <c r="F131" s="33" t="str">
        <f t="shared" si="2"/>
        <v>5901043862</v>
      </c>
      <c r="G131" s="37">
        <v>1023.21</v>
      </c>
    </row>
    <row r="132" spans="1:7" x14ac:dyDescent="0.3">
      <c r="A132" s="29" t="s">
        <v>52</v>
      </c>
      <c r="B132" s="29" t="str">
        <f>VLOOKUP(A132,Recon!A:B,2,FALSE)</f>
        <v>35020</v>
      </c>
      <c r="C132" s="32" t="s">
        <v>3483</v>
      </c>
      <c r="D132" s="33">
        <v>43885</v>
      </c>
      <c r="E132" s="21">
        <v>43862</v>
      </c>
      <c r="F132" s="33" t="str">
        <f t="shared" si="2"/>
        <v>3502043862</v>
      </c>
      <c r="G132" s="27">
        <v>6880.39</v>
      </c>
    </row>
    <row r="133" spans="1:7" x14ac:dyDescent="0.3">
      <c r="A133" s="29" t="s">
        <v>53</v>
      </c>
      <c r="B133" s="29" t="str">
        <f>VLOOKUP(A133,Recon!A:B,2,FALSE)</f>
        <v>64200</v>
      </c>
      <c r="C133" s="19" t="s">
        <v>3491</v>
      </c>
      <c r="D133" s="21">
        <v>43885</v>
      </c>
      <c r="E133" s="21">
        <v>43862</v>
      </c>
      <c r="F133" s="33" t="str">
        <f t="shared" si="2"/>
        <v>6420043862</v>
      </c>
      <c r="G133" s="27">
        <v>1262</v>
      </c>
    </row>
    <row r="134" spans="1:7" x14ac:dyDescent="0.3">
      <c r="A134" s="29" t="s">
        <v>55</v>
      </c>
      <c r="B134" s="29" t="str">
        <f>VLOOKUP(A134,Recon!A:B,2,FALSE)</f>
        <v>38010</v>
      </c>
      <c r="C134" s="19" t="s">
        <v>3265</v>
      </c>
      <c r="D134" s="21">
        <v>43885</v>
      </c>
      <c r="E134" s="21">
        <v>43862</v>
      </c>
      <c r="F134" s="33" t="str">
        <f t="shared" si="2"/>
        <v>3801043862</v>
      </c>
      <c r="G134" s="27">
        <v>18063.86</v>
      </c>
    </row>
    <row r="135" spans="1:7" x14ac:dyDescent="0.3">
      <c r="A135" s="29" t="s">
        <v>55</v>
      </c>
      <c r="B135" s="29" t="str">
        <f>VLOOKUP(A135,Recon!A:B,2,FALSE)</f>
        <v>38010</v>
      </c>
      <c r="C135" s="19" t="s">
        <v>3265</v>
      </c>
      <c r="D135" s="21">
        <v>43885</v>
      </c>
      <c r="E135" s="21">
        <v>43862</v>
      </c>
      <c r="F135" s="33" t="str">
        <f t="shared" si="2"/>
        <v>3801043862</v>
      </c>
      <c r="G135" s="27">
        <v>4084.26</v>
      </c>
    </row>
    <row r="136" spans="1:7" x14ac:dyDescent="0.3">
      <c r="A136" s="29" t="s">
        <v>56</v>
      </c>
      <c r="B136" s="29" t="str">
        <f>VLOOKUP(A136,Recon!A:B,2,FALSE)</f>
        <v>21490</v>
      </c>
      <c r="C136" s="32" t="s">
        <v>3354</v>
      </c>
      <c r="D136" s="21">
        <v>43885</v>
      </c>
      <c r="E136" s="21">
        <v>43862</v>
      </c>
      <c r="F136" s="33" t="str">
        <f t="shared" si="2"/>
        <v>2149043862</v>
      </c>
      <c r="G136" s="27">
        <v>4198.4399999999996</v>
      </c>
    </row>
    <row r="137" spans="1:7" x14ac:dyDescent="0.3">
      <c r="A137" s="29" t="s">
        <v>56</v>
      </c>
      <c r="B137" s="29" t="str">
        <f>VLOOKUP(A137,Recon!A:B,2,FALSE)</f>
        <v>21490</v>
      </c>
      <c r="C137" s="19" t="s">
        <v>3354</v>
      </c>
      <c r="D137" s="21">
        <v>43885</v>
      </c>
      <c r="E137" s="21">
        <v>43862</v>
      </c>
      <c r="F137" s="33" t="str">
        <f t="shared" si="2"/>
        <v>2149043862</v>
      </c>
      <c r="G137" s="27">
        <v>2819.93</v>
      </c>
    </row>
    <row r="138" spans="1:7" x14ac:dyDescent="0.3">
      <c r="A138" s="29" t="s">
        <v>57</v>
      </c>
      <c r="B138" s="29" t="str">
        <f>VLOOKUP(A138,Recon!A:B,2,FALSE)</f>
        <v>01070</v>
      </c>
      <c r="C138" s="32" t="s">
        <v>3319</v>
      </c>
      <c r="D138" s="33">
        <v>43885</v>
      </c>
      <c r="E138" s="21">
        <v>43862</v>
      </c>
      <c r="F138" s="33" t="str">
        <f t="shared" si="2"/>
        <v>0107043862</v>
      </c>
      <c r="G138" s="27">
        <v>5925.35</v>
      </c>
    </row>
    <row r="139" spans="1:7" x14ac:dyDescent="0.3">
      <c r="A139" s="29" t="s">
        <v>49</v>
      </c>
      <c r="B139" s="29" t="str">
        <f>VLOOKUP(A139,Recon!A:B,2,FALSE)</f>
        <v>03020</v>
      </c>
      <c r="C139" s="19" t="s">
        <v>3352</v>
      </c>
      <c r="D139" s="21">
        <v>43906</v>
      </c>
      <c r="E139" s="21">
        <v>43891</v>
      </c>
      <c r="F139" s="33" t="str">
        <f t="shared" si="2"/>
        <v>0302043891</v>
      </c>
      <c r="G139" s="27">
        <v>2475</v>
      </c>
    </row>
    <row r="140" spans="1:7" x14ac:dyDescent="0.3">
      <c r="A140" s="29" t="s">
        <v>43</v>
      </c>
      <c r="B140" s="29" t="str">
        <f>VLOOKUP(A140,Recon!A:B,2,FALSE)</f>
        <v>51020</v>
      </c>
      <c r="C140" s="19" t="s">
        <v>3338</v>
      </c>
      <c r="D140" s="21">
        <v>43906</v>
      </c>
      <c r="E140" s="21">
        <v>43891</v>
      </c>
      <c r="F140" s="33" t="str">
        <f t="shared" si="2"/>
        <v>5102043891</v>
      </c>
      <c r="G140" s="27">
        <v>1571.6</v>
      </c>
    </row>
    <row r="141" spans="1:7" x14ac:dyDescent="0.3">
      <c r="A141" s="29" t="s">
        <v>6</v>
      </c>
      <c r="B141" s="29" t="str">
        <f>VLOOKUP(A141,Recon!A:B,2,FALSE)</f>
        <v>01020</v>
      </c>
      <c r="C141" s="19" t="s">
        <v>3048</v>
      </c>
      <c r="D141" s="21">
        <v>43909</v>
      </c>
      <c r="E141" s="21">
        <v>43891</v>
      </c>
      <c r="F141" s="33" t="str">
        <f t="shared" si="2"/>
        <v>0102043891</v>
      </c>
      <c r="G141" s="27">
        <v>13518.07</v>
      </c>
    </row>
    <row r="142" spans="1:7" x14ac:dyDescent="0.3">
      <c r="A142" s="29" t="s">
        <v>7</v>
      </c>
      <c r="B142" s="29" t="str">
        <f>VLOOKUP(A142,Recon!A:B,2,FALSE)</f>
        <v>03060</v>
      </c>
      <c r="C142" s="19" t="s">
        <v>3353</v>
      </c>
      <c r="D142" s="21">
        <v>43909</v>
      </c>
      <c r="E142" s="21">
        <v>43891</v>
      </c>
      <c r="F142" s="33" t="str">
        <f t="shared" si="2"/>
        <v>0306043891</v>
      </c>
      <c r="G142" s="27">
        <v>13555.51</v>
      </c>
    </row>
    <row r="143" spans="1:7" x14ac:dyDescent="0.3">
      <c r="A143" s="29" t="s">
        <v>21</v>
      </c>
      <c r="B143" s="29" t="str">
        <f>VLOOKUP(A143,Recon!A:B,2,FALSE)</f>
        <v>03010</v>
      </c>
      <c r="C143" s="19" t="s">
        <v>3320</v>
      </c>
      <c r="D143" s="21">
        <v>43909</v>
      </c>
      <c r="E143" s="21">
        <v>43891</v>
      </c>
      <c r="F143" s="33" t="str">
        <f t="shared" si="2"/>
        <v>0301043891</v>
      </c>
      <c r="G143" s="27">
        <v>3093</v>
      </c>
    </row>
    <row r="144" spans="1:7" x14ac:dyDescent="0.3">
      <c r="A144" s="29" t="s">
        <v>31</v>
      </c>
      <c r="B144" s="29" t="str">
        <f>VLOOKUP(A144,Recon!A:B,2,FALSE)</f>
        <v>03040</v>
      </c>
      <c r="C144" s="19" t="s">
        <v>3276</v>
      </c>
      <c r="D144" s="21">
        <v>43909</v>
      </c>
      <c r="E144" s="21">
        <v>43891</v>
      </c>
      <c r="F144" s="33" t="str">
        <f t="shared" si="2"/>
        <v>0304043891</v>
      </c>
      <c r="G144" s="27">
        <v>6048.62</v>
      </c>
    </row>
    <row r="145" spans="1:7" x14ac:dyDescent="0.3">
      <c r="A145" s="29" t="s">
        <v>9</v>
      </c>
      <c r="B145" s="29" t="str">
        <f>VLOOKUP(A145,Recon!A:B,2,FALSE)</f>
        <v>07020</v>
      </c>
      <c r="C145" s="19" t="s">
        <v>3262</v>
      </c>
      <c r="D145" s="21">
        <v>43909</v>
      </c>
      <c r="E145" s="21">
        <v>43891</v>
      </c>
      <c r="F145" s="33" t="str">
        <f t="shared" si="2"/>
        <v>0702043891</v>
      </c>
      <c r="G145" s="27">
        <v>10645.67</v>
      </c>
    </row>
    <row r="146" spans="1:7" x14ac:dyDescent="0.3">
      <c r="A146" s="29" t="s">
        <v>12</v>
      </c>
      <c r="B146" s="29" t="str">
        <f>VLOOKUP(A146,Recon!A:B,2,FALSE)</f>
        <v>64203</v>
      </c>
      <c r="C146" s="19" t="s">
        <v>3261</v>
      </c>
      <c r="D146" s="21">
        <v>43909</v>
      </c>
      <c r="E146" s="21">
        <v>43891</v>
      </c>
      <c r="F146" s="33" t="str">
        <f t="shared" si="2"/>
        <v>6420343891</v>
      </c>
      <c r="G146" s="27">
        <v>3068</v>
      </c>
    </row>
    <row r="147" spans="1:7" x14ac:dyDescent="0.3">
      <c r="A147" s="29" t="s">
        <v>13</v>
      </c>
      <c r="B147" s="29" t="str">
        <f>VLOOKUP(A147,Recon!A:B,2,FALSE)</f>
        <v>03030</v>
      </c>
      <c r="C147" s="19" t="s">
        <v>3266</v>
      </c>
      <c r="D147" s="21">
        <v>43909</v>
      </c>
      <c r="E147" s="21">
        <v>43891</v>
      </c>
      <c r="F147" s="33" t="str">
        <f t="shared" si="2"/>
        <v>0303043891</v>
      </c>
      <c r="G147" s="27">
        <v>2515.67</v>
      </c>
    </row>
    <row r="148" spans="1:7" x14ac:dyDescent="0.3">
      <c r="A148" s="29" t="s">
        <v>15</v>
      </c>
      <c r="B148" s="29" t="str">
        <f>VLOOKUP(A148,Recon!A:B,2,FALSE)</f>
        <v>21050</v>
      </c>
      <c r="C148" s="19" t="s">
        <v>3263</v>
      </c>
      <c r="D148" s="21">
        <v>43909</v>
      </c>
      <c r="E148" s="21">
        <v>43891</v>
      </c>
      <c r="F148" s="33" t="str">
        <f t="shared" si="2"/>
        <v>2105043891</v>
      </c>
      <c r="G148" s="27">
        <v>13517.93</v>
      </c>
    </row>
    <row r="149" spans="1:7" x14ac:dyDescent="0.3">
      <c r="A149" s="29" t="s">
        <v>5</v>
      </c>
      <c r="B149" s="29" t="str">
        <f>VLOOKUP(A149,Recon!A:B,2,FALSE)</f>
        <v>21080</v>
      </c>
      <c r="C149" s="19" t="s">
        <v>3482</v>
      </c>
      <c r="D149" s="21">
        <v>43909</v>
      </c>
      <c r="E149" s="21">
        <v>43891</v>
      </c>
      <c r="F149" s="33" t="str">
        <f t="shared" si="2"/>
        <v>2108043891</v>
      </c>
      <c r="G149" s="27">
        <v>7028.08</v>
      </c>
    </row>
    <row r="150" spans="1:7" x14ac:dyDescent="0.3">
      <c r="A150" s="29" t="s">
        <v>42</v>
      </c>
      <c r="B150" s="29" t="str">
        <f>VLOOKUP(A150,Recon!A:B,2,FALSE)</f>
        <v>51010</v>
      </c>
      <c r="C150" s="19" t="s">
        <v>3324</v>
      </c>
      <c r="D150" s="21">
        <v>43909</v>
      </c>
      <c r="E150" s="21">
        <v>43891</v>
      </c>
      <c r="F150" s="33" t="str">
        <f t="shared" si="2"/>
        <v>5101043891</v>
      </c>
      <c r="G150" s="27">
        <v>13289.08</v>
      </c>
    </row>
    <row r="151" spans="1:7" x14ac:dyDescent="0.3">
      <c r="A151" s="29" t="s">
        <v>18</v>
      </c>
      <c r="B151" s="29" t="str">
        <f>VLOOKUP(A151,Recon!A:B,2,FALSE)</f>
        <v>18010</v>
      </c>
      <c r="C151" s="19" t="s">
        <v>3348</v>
      </c>
      <c r="D151" s="21">
        <v>43909</v>
      </c>
      <c r="E151" s="21">
        <v>43891</v>
      </c>
      <c r="F151" s="33" t="str">
        <f t="shared" si="2"/>
        <v>1801043891</v>
      </c>
      <c r="G151" s="27">
        <v>9900</v>
      </c>
    </row>
    <row r="152" spans="1:7" x14ac:dyDescent="0.3">
      <c r="A152" s="29" t="s">
        <v>924</v>
      </c>
      <c r="B152" s="29" t="str">
        <f>VLOOKUP(A152,Recon!A:B,2,FALSE)</f>
        <v>34010</v>
      </c>
      <c r="C152" s="19" t="s">
        <v>3358</v>
      </c>
      <c r="D152" s="21">
        <v>43909</v>
      </c>
      <c r="E152" s="21">
        <v>43891</v>
      </c>
      <c r="F152" s="33" t="str">
        <f t="shared" si="2"/>
        <v>3401043891</v>
      </c>
      <c r="G152" s="27">
        <v>8970.26</v>
      </c>
    </row>
    <row r="153" spans="1:7" x14ac:dyDescent="0.3">
      <c r="A153" s="29" t="s">
        <v>20</v>
      </c>
      <c r="B153" s="29" t="str">
        <f>VLOOKUP(A153,Recon!A:B,2,FALSE)</f>
        <v>64043</v>
      </c>
      <c r="C153" s="19" t="s">
        <v>3259</v>
      </c>
      <c r="D153" s="21">
        <v>43909</v>
      </c>
      <c r="E153" s="21">
        <v>43891</v>
      </c>
      <c r="F153" s="33" t="str">
        <f t="shared" si="2"/>
        <v>6404343891</v>
      </c>
      <c r="G153" s="27">
        <v>5898.42</v>
      </c>
    </row>
    <row r="154" spans="1:7" x14ac:dyDescent="0.3">
      <c r="A154" s="29" t="s">
        <v>24</v>
      </c>
      <c r="B154" s="29" t="str">
        <f>VLOOKUP(A154,Recon!A:B,2,FALSE)</f>
        <v>21040</v>
      </c>
      <c r="C154" s="19" t="s">
        <v>3323</v>
      </c>
      <c r="D154" s="21">
        <v>43909</v>
      </c>
      <c r="E154" s="21">
        <v>43891</v>
      </c>
      <c r="F154" s="33" t="str">
        <f t="shared" si="2"/>
        <v>2104043891</v>
      </c>
      <c r="G154" s="27">
        <v>5347</v>
      </c>
    </row>
    <row r="155" spans="1:7" x14ac:dyDescent="0.3">
      <c r="A155" s="29" t="s">
        <v>11</v>
      </c>
      <c r="B155" s="29" t="str">
        <f>VLOOKUP(A155,Recon!A:B,2,FALSE)</f>
        <v>22010</v>
      </c>
      <c r="C155" s="19" t="s">
        <v>3504</v>
      </c>
      <c r="D155" s="21">
        <v>43909</v>
      </c>
      <c r="E155" s="21">
        <v>43891</v>
      </c>
      <c r="F155" s="33" t="str">
        <f t="shared" si="2"/>
        <v>2201043891</v>
      </c>
      <c r="G155" s="27">
        <v>17193</v>
      </c>
    </row>
    <row r="156" spans="1:7" x14ac:dyDescent="0.3">
      <c r="A156" s="29" t="s">
        <v>28</v>
      </c>
      <c r="B156" s="29" t="str">
        <f>VLOOKUP(A156,Recon!A:B,2,FALSE)</f>
        <v>30011</v>
      </c>
      <c r="C156" s="19" t="s">
        <v>3505</v>
      </c>
      <c r="D156" s="21">
        <v>43909</v>
      </c>
      <c r="E156" s="21">
        <v>43891</v>
      </c>
      <c r="F156" s="33" t="str">
        <f t="shared" si="2"/>
        <v>3001143891</v>
      </c>
      <c r="G156" s="27">
        <v>5553.03</v>
      </c>
    </row>
    <row r="157" spans="1:7" x14ac:dyDescent="0.3">
      <c r="A157" s="29" t="s">
        <v>33</v>
      </c>
      <c r="B157" s="29" t="str">
        <f>VLOOKUP(A157,Recon!A:B,2,FALSE)</f>
        <v>39031</v>
      </c>
      <c r="C157" s="19" t="s">
        <v>3355</v>
      </c>
      <c r="D157" s="21">
        <v>43909</v>
      </c>
      <c r="E157" s="21">
        <v>43891</v>
      </c>
      <c r="F157" s="33" t="str">
        <f t="shared" si="2"/>
        <v>3903143891</v>
      </c>
      <c r="G157" s="27">
        <v>11356.23</v>
      </c>
    </row>
    <row r="158" spans="1:7" x14ac:dyDescent="0.3">
      <c r="A158" s="29" t="s">
        <v>23</v>
      </c>
      <c r="B158" s="29" t="str">
        <f>VLOOKUP(A158,Recon!A:B,2,FALSE)</f>
        <v>44020</v>
      </c>
      <c r="C158" s="19" t="s">
        <v>3363</v>
      </c>
      <c r="D158" s="21">
        <v>43909</v>
      </c>
      <c r="E158" s="21">
        <v>43891</v>
      </c>
      <c r="F158" s="33" t="str">
        <f t="shared" si="2"/>
        <v>4402043891</v>
      </c>
      <c r="G158" s="27">
        <v>7769.3</v>
      </c>
    </row>
    <row r="159" spans="1:7" x14ac:dyDescent="0.3">
      <c r="A159" s="29" t="s">
        <v>37</v>
      </c>
      <c r="B159" s="29" t="str">
        <f>VLOOKUP(A159,Recon!A:B,2,FALSE)</f>
        <v>64093</v>
      </c>
      <c r="C159" s="19" t="s">
        <v>3484</v>
      </c>
      <c r="D159" s="21">
        <v>43909</v>
      </c>
      <c r="E159" s="21">
        <v>43891</v>
      </c>
      <c r="F159" s="33" t="str">
        <f t="shared" si="2"/>
        <v>6409343891</v>
      </c>
      <c r="G159" s="27">
        <v>2287</v>
      </c>
    </row>
    <row r="160" spans="1:7" x14ac:dyDescent="0.3">
      <c r="A160" s="29" t="s">
        <v>38</v>
      </c>
      <c r="B160" s="29" t="str">
        <f>VLOOKUP(A160,Recon!A:B,2,FALSE)</f>
        <v>64103</v>
      </c>
      <c r="C160" s="19" t="s">
        <v>3260</v>
      </c>
      <c r="D160" s="21">
        <v>43909</v>
      </c>
      <c r="E160" s="21">
        <v>43891</v>
      </c>
      <c r="F160" s="33" t="str">
        <f t="shared" si="2"/>
        <v>6410343891</v>
      </c>
      <c r="G160" s="27">
        <v>2878.94</v>
      </c>
    </row>
    <row r="161" spans="1:7" x14ac:dyDescent="0.3">
      <c r="A161" s="29" t="s">
        <v>40</v>
      </c>
      <c r="B161" s="29" t="str">
        <f>VLOOKUP(A161,Recon!A:B,2,FALSE)</f>
        <v>64133</v>
      </c>
      <c r="C161" s="19" t="s">
        <v>3506</v>
      </c>
      <c r="D161" s="21">
        <v>43909</v>
      </c>
      <c r="E161" s="21">
        <v>43891</v>
      </c>
      <c r="F161" s="33" t="str">
        <f t="shared" si="2"/>
        <v>6413343891</v>
      </c>
      <c r="G161" s="27">
        <v>16480.52</v>
      </c>
    </row>
    <row r="162" spans="1:7" x14ac:dyDescent="0.3">
      <c r="A162" s="29" t="s">
        <v>43</v>
      </c>
      <c r="B162" s="29" t="str">
        <f>VLOOKUP(A162,Recon!A:B,2,FALSE)</f>
        <v>51020</v>
      </c>
      <c r="C162" s="19" t="s">
        <v>3338</v>
      </c>
      <c r="D162" s="21">
        <v>43909</v>
      </c>
      <c r="E162" s="21">
        <v>43891</v>
      </c>
      <c r="F162" s="33" t="str">
        <f t="shared" si="2"/>
        <v>5102043891</v>
      </c>
      <c r="G162" s="27">
        <v>1722.1</v>
      </c>
    </row>
    <row r="163" spans="1:7" x14ac:dyDescent="0.3">
      <c r="A163" s="29" t="s">
        <v>44</v>
      </c>
      <c r="B163" s="29" t="str">
        <f>VLOOKUP(A163,Recon!A:B,2,FALSE)</f>
        <v>64213</v>
      </c>
      <c r="C163" s="19" t="s">
        <v>3507</v>
      </c>
      <c r="D163" s="21">
        <v>43909</v>
      </c>
      <c r="E163" s="21">
        <v>43891</v>
      </c>
      <c r="F163" s="33" t="str">
        <f t="shared" si="2"/>
        <v>6421343891</v>
      </c>
      <c r="G163" s="27">
        <v>13513</v>
      </c>
    </row>
    <row r="164" spans="1:7" x14ac:dyDescent="0.3">
      <c r="A164" s="29" t="s">
        <v>46</v>
      </c>
      <c r="B164" s="29" t="str">
        <f>VLOOKUP(A164,Recon!A:B,2,FALSE)</f>
        <v>64143</v>
      </c>
      <c r="C164" s="19" t="s">
        <v>3340</v>
      </c>
      <c r="D164" s="21">
        <v>43909</v>
      </c>
      <c r="E164" s="21">
        <v>43891</v>
      </c>
      <c r="F164" s="33" t="str">
        <f t="shared" si="2"/>
        <v>6414343891</v>
      </c>
      <c r="G164" s="27">
        <v>4584.3900000000003</v>
      </c>
    </row>
    <row r="165" spans="1:7" x14ac:dyDescent="0.3">
      <c r="A165" s="29" t="s">
        <v>48</v>
      </c>
      <c r="B165" s="29" t="str">
        <f>VLOOKUP(A165,Recon!A:B,2,FALSE)</f>
        <v>64160</v>
      </c>
      <c r="C165" s="19" t="s">
        <v>3485</v>
      </c>
      <c r="D165" s="21">
        <v>43909</v>
      </c>
      <c r="E165" s="21">
        <v>43891</v>
      </c>
      <c r="F165" s="33" t="str">
        <f t="shared" si="2"/>
        <v>6416043891</v>
      </c>
      <c r="G165" s="27">
        <v>5814</v>
      </c>
    </row>
    <row r="166" spans="1:7" x14ac:dyDescent="0.3">
      <c r="A166" s="29" t="s">
        <v>51</v>
      </c>
      <c r="B166" s="29" t="str">
        <f>VLOOKUP(A166,Recon!A:B,2,FALSE)</f>
        <v>64193</v>
      </c>
      <c r="C166" s="19" t="s">
        <v>3486</v>
      </c>
      <c r="D166" s="21">
        <v>43909</v>
      </c>
      <c r="E166" s="21">
        <v>43891</v>
      </c>
      <c r="F166" s="33" t="str">
        <f t="shared" si="2"/>
        <v>6419343891</v>
      </c>
      <c r="G166" s="27">
        <v>7415</v>
      </c>
    </row>
    <row r="167" spans="1:7" x14ac:dyDescent="0.3">
      <c r="A167" s="29" t="s">
        <v>1439</v>
      </c>
      <c r="B167" s="29" t="str">
        <f>VLOOKUP(A167,Recon!A:B,2,FALSE)</f>
        <v>59010</v>
      </c>
      <c r="C167" s="19" t="s">
        <v>3339</v>
      </c>
      <c r="D167" s="21">
        <v>43909</v>
      </c>
      <c r="E167" s="21">
        <v>43891</v>
      </c>
      <c r="F167" s="33" t="str">
        <f t="shared" si="2"/>
        <v>5901043891</v>
      </c>
      <c r="G167" s="27">
        <v>1218.1400000000001</v>
      </c>
    </row>
    <row r="168" spans="1:7" x14ac:dyDescent="0.3">
      <c r="A168" s="29" t="s">
        <v>52</v>
      </c>
      <c r="B168" s="29" t="str">
        <f>VLOOKUP(A168,Recon!A:B,2,FALSE)</f>
        <v>35020</v>
      </c>
      <c r="C168" s="19" t="s">
        <v>3483</v>
      </c>
      <c r="D168" s="21">
        <v>43909</v>
      </c>
      <c r="E168" s="21">
        <v>43891</v>
      </c>
      <c r="F168" s="33" t="str">
        <f t="shared" si="2"/>
        <v>3502043891</v>
      </c>
      <c r="G168" s="27">
        <v>6880.39</v>
      </c>
    </row>
    <row r="169" spans="1:7" x14ac:dyDescent="0.3">
      <c r="A169" s="29" t="s">
        <v>55</v>
      </c>
      <c r="B169" s="29" t="str">
        <f>VLOOKUP(A169,Recon!A:B,2,FALSE)</f>
        <v>38010</v>
      </c>
      <c r="C169" s="19" t="s">
        <v>3265</v>
      </c>
      <c r="D169" s="21">
        <v>43909</v>
      </c>
      <c r="E169" s="21">
        <v>43891</v>
      </c>
      <c r="F169" s="33" t="str">
        <f t="shared" si="2"/>
        <v>3801043891</v>
      </c>
      <c r="G169" s="27">
        <v>4084.27</v>
      </c>
    </row>
    <row r="170" spans="1:7" x14ac:dyDescent="0.3">
      <c r="A170" s="29" t="s">
        <v>25</v>
      </c>
      <c r="B170" s="29" t="str">
        <f>VLOOKUP(A170,Recon!A:B,2,FALSE)</f>
        <v>62060</v>
      </c>
      <c r="C170" s="19" t="s">
        <v>3275</v>
      </c>
      <c r="D170" s="21">
        <v>43909</v>
      </c>
      <c r="E170" s="21">
        <v>43891</v>
      </c>
      <c r="F170" s="33" t="str">
        <f t="shared" si="2"/>
        <v>6206043891</v>
      </c>
      <c r="G170" s="27">
        <v>7793.62</v>
      </c>
    </row>
    <row r="171" spans="1:7" x14ac:dyDescent="0.3">
      <c r="A171" s="29" t="s">
        <v>57</v>
      </c>
      <c r="B171" s="29" t="str">
        <f>VLOOKUP(A171,Recon!A:B,2,FALSE)</f>
        <v>01070</v>
      </c>
      <c r="C171" s="19" t="s">
        <v>3319</v>
      </c>
      <c r="D171" s="21">
        <v>43909</v>
      </c>
      <c r="E171" s="21">
        <v>43891</v>
      </c>
      <c r="F171" s="33" t="str">
        <f t="shared" si="2"/>
        <v>0107043891</v>
      </c>
      <c r="G171" s="27">
        <v>4422.8100000000004</v>
      </c>
    </row>
    <row r="172" spans="1:7" x14ac:dyDescent="0.3">
      <c r="A172" s="29" t="s">
        <v>7</v>
      </c>
      <c r="B172" s="29" t="str">
        <f>VLOOKUP(A172,Recon!A:B,2,FALSE)</f>
        <v>03060</v>
      </c>
      <c r="C172" s="19" t="s">
        <v>3353</v>
      </c>
      <c r="D172" s="21">
        <v>43934</v>
      </c>
      <c r="E172" s="21">
        <v>43922</v>
      </c>
      <c r="F172" s="33" t="str">
        <f t="shared" si="2"/>
        <v>0306043922</v>
      </c>
      <c r="G172" s="27">
        <v>16251.95</v>
      </c>
    </row>
    <row r="173" spans="1:7" x14ac:dyDescent="0.3">
      <c r="A173" s="29" t="s">
        <v>8</v>
      </c>
      <c r="B173" s="29" t="str">
        <f>VLOOKUP(A173,Recon!A:B,2,FALSE)</f>
        <v>01030</v>
      </c>
      <c r="C173" s="19" t="s">
        <v>3337</v>
      </c>
      <c r="D173" s="21">
        <v>43934</v>
      </c>
      <c r="E173" s="21">
        <v>43922</v>
      </c>
      <c r="F173" s="33" t="str">
        <f t="shared" si="2"/>
        <v>0103043922</v>
      </c>
      <c r="G173" s="27">
        <v>4406.12</v>
      </c>
    </row>
    <row r="174" spans="1:7" x14ac:dyDescent="0.3">
      <c r="A174" s="29" t="s">
        <v>21</v>
      </c>
      <c r="B174" s="29" t="str">
        <f>VLOOKUP(A174,Recon!A:B,2,FALSE)</f>
        <v>03010</v>
      </c>
      <c r="C174" s="19" t="s">
        <v>3320</v>
      </c>
      <c r="D174" s="21">
        <v>43934</v>
      </c>
      <c r="E174" s="21">
        <v>43922</v>
      </c>
      <c r="F174" s="33" t="str">
        <f t="shared" si="2"/>
        <v>0301043922</v>
      </c>
      <c r="G174" s="27">
        <v>3037</v>
      </c>
    </row>
    <row r="175" spans="1:7" x14ac:dyDescent="0.3">
      <c r="A175" s="29" t="s">
        <v>31</v>
      </c>
      <c r="B175" s="29" t="str">
        <f>VLOOKUP(A175,Recon!A:B,2,FALSE)</f>
        <v>03040</v>
      </c>
      <c r="C175" s="19" t="s">
        <v>3276</v>
      </c>
      <c r="D175" s="21">
        <v>43934</v>
      </c>
      <c r="E175" s="21">
        <v>43922</v>
      </c>
      <c r="F175" s="33" t="str">
        <f t="shared" si="2"/>
        <v>0304043922</v>
      </c>
      <c r="G175" s="27">
        <v>6027.81</v>
      </c>
    </row>
    <row r="176" spans="1:7" x14ac:dyDescent="0.3">
      <c r="A176" s="29" t="s">
        <v>12</v>
      </c>
      <c r="B176" s="29" t="str">
        <f>VLOOKUP(A176,Recon!A:B,2,FALSE)</f>
        <v>64203</v>
      </c>
      <c r="C176" s="19" t="s">
        <v>3261</v>
      </c>
      <c r="D176" s="21">
        <v>43934</v>
      </c>
      <c r="E176" s="21">
        <v>43922</v>
      </c>
      <c r="F176" s="33" t="str">
        <f t="shared" si="2"/>
        <v>6420343922</v>
      </c>
      <c r="G176" s="27">
        <v>3069</v>
      </c>
    </row>
    <row r="177" spans="1:7" x14ac:dyDescent="0.3">
      <c r="A177" s="29" t="s">
        <v>16</v>
      </c>
      <c r="B177" s="29" t="str">
        <f>VLOOKUP(A177,Recon!A:B,2,FALSE)</f>
        <v>15010</v>
      </c>
      <c r="C177" s="19" t="s">
        <v>3508</v>
      </c>
      <c r="D177" s="21">
        <v>43934</v>
      </c>
      <c r="E177" s="21">
        <v>43922</v>
      </c>
      <c r="F177" s="33" t="str">
        <f t="shared" si="2"/>
        <v>1501043922</v>
      </c>
      <c r="G177" s="27">
        <v>4047.52</v>
      </c>
    </row>
    <row r="178" spans="1:7" x14ac:dyDescent="0.3">
      <c r="A178" s="29" t="s">
        <v>11</v>
      </c>
      <c r="B178" s="29" t="str">
        <f>VLOOKUP(A178,Recon!A:B,2,FALSE)</f>
        <v>22010</v>
      </c>
      <c r="C178" s="19" t="s">
        <v>3504</v>
      </c>
      <c r="D178" s="21">
        <v>43934</v>
      </c>
      <c r="E178" s="21">
        <v>43922</v>
      </c>
      <c r="F178" s="33" t="str">
        <f t="shared" si="2"/>
        <v>2201043922</v>
      </c>
      <c r="G178" s="27">
        <v>8372.2000000000007</v>
      </c>
    </row>
    <row r="179" spans="1:7" x14ac:dyDescent="0.3">
      <c r="A179" s="29" t="s">
        <v>32</v>
      </c>
      <c r="B179" s="29" t="str">
        <f>VLOOKUP(A179,Recon!A:B,2,FALSE)</f>
        <v>01010</v>
      </c>
      <c r="C179" s="19" t="s">
        <v>3264</v>
      </c>
      <c r="D179" s="21">
        <v>43934</v>
      </c>
      <c r="E179" s="21">
        <v>43922</v>
      </c>
      <c r="F179" s="33" t="str">
        <f t="shared" si="2"/>
        <v>0101043922</v>
      </c>
      <c r="G179" s="27">
        <v>3481.85</v>
      </c>
    </row>
    <row r="180" spans="1:7" x14ac:dyDescent="0.3">
      <c r="A180" s="29" t="s">
        <v>33</v>
      </c>
      <c r="B180" s="29" t="str">
        <f>VLOOKUP(A180,Recon!A:B,2,FALSE)</f>
        <v>39031</v>
      </c>
      <c r="C180" s="19" t="s">
        <v>3355</v>
      </c>
      <c r="D180" s="21">
        <v>43934</v>
      </c>
      <c r="E180" s="21">
        <v>43922</v>
      </c>
      <c r="F180" s="33" t="str">
        <f t="shared" si="2"/>
        <v>3903143922</v>
      </c>
      <c r="G180" s="27">
        <v>11362.7</v>
      </c>
    </row>
    <row r="181" spans="1:7" x14ac:dyDescent="0.3">
      <c r="A181" s="29" t="s">
        <v>37</v>
      </c>
      <c r="B181" s="29" t="str">
        <f>VLOOKUP(A181,Recon!A:B,2,FALSE)</f>
        <v>64093</v>
      </c>
      <c r="C181" s="19" t="s">
        <v>3484</v>
      </c>
      <c r="D181" s="21">
        <v>43934</v>
      </c>
      <c r="E181" s="21">
        <v>43922</v>
      </c>
      <c r="F181" s="33" t="str">
        <f t="shared" si="2"/>
        <v>6409343922</v>
      </c>
      <c r="G181" s="27">
        <v>452</v>
      </c>
    </row>
    <row r="182" spans="1:7" x14ac:dyDescent="0.3">
      <c r="A182" s="29" t="s">
        <v>38</v>
      </c>
      <c r="B182" s="29" t="str">
        <f>VLOOKUP(A182,Recon!A:B,2,FALSE)</f>
        <v>64103</v>
      </c>
      <c r="C182" s="19" t="s">
        <v>3260</v>
      </c>
      <c r="D182" s="21">
        <v>43934</v>
      </c>
      <c r="E182" s="21">
        <v>43922</v>
      </c>
      <c r="F182" s="33" t="str">
        <f t="shared" si="2"/>
        <v>6410343922</v>
      </c>
      <c r="G182" s="27">
        <v>2879.2</v>
      </c>
    </row>
    <row r="183" spans="1:7" x14ac:dyDescent="0.3">
      <c r="A183" s="29" t="s">
        <v>43</v>
      </c>
      <c r="B183" s="29" t="str">
        <f>VLOOKUP(A183,Recon!A:B,2,FALSE)</f>
        <v>51020</v>
      </c>
      <c r="C183" s="19" t="s">
        <v>3338</v>
      </c>
      <c r="D183" s="21">
        <v>43934</v>
      </c>
      <c r="E183" s="21">
        <v>43922</v>
      </c>
      <c r="F183" s="33" t="str">
        <f t="shared" si="2"/>
        <v>5102043922</v>
      </c>
      <c r="G183" s="27">
        <v>1636.8</v>
      </c>
    </row>
    <row r="184" spans="1:7" x14ac:dyDescent="0.3">
      <c r="A184" s="29" t="s">
        <v>46</v>
      </c>
      <c r="B184" s="29" t="str">
        <f>VLOOKUP(A184,Recon!A:B,2,FALSE)</f>
        <v>64143</v>
      </c>
      <c r="C184" s="19" t="s">
        <v>3340</v>
      </c>
      <c r="D184" s="21">
        <v>43934</v>
      </c>
      <c r="E184" s="21">
        <v>43922</v>
      </c>
      <c r="F184" s="33" t="str">
        <f t="shared" si="2"/>
        <v>6414343922</v>
      </c>
      <c r="G184" s="27">
        <v>386.1</v>
      </c>
    </row>
    <row r="185" spans="1:7" x14ac:dyDescent="0.3">
      <c r="A185" s="29" t="s">
        <v>50</v>
      </c>
      <c r="B185" s="29" t="str">
        <f>VLOOKUP(A185,Recon!A:B,2,FALSE)</f>
        <v>64163</v>
      </c>
      <c r="C185" s="19" t="s">
        <v>3500</v>
      </c>
      <c r="D185" s="21">
        <v>43934</v>
      </c>
      <c r="E185" s="21">
        <v>43922</v>
      </c>
      <c r="F185" s="33" t="str">
        <f t="shared" si="2"/>
        <v>6416343922</v>
      </c>
      <c r="G185" s="27">
        <v>17202.66</v>
      </c>
    </row>
    <row r="186" spans="1:7" x14ac:dyDescent="0.3">
      <c r="A186" s="29" t="s">
        <v>53</v>
      </c>
      <c r="B186" s="29" t="str">
        <f>VLOOKUP(A186,Recon!A:B,2,FALSE)</f>
        <v>64200</v>
      </c>
      <c r="C186" s="19" t="s">
        <v>3491</v>
      </c>
      <c r="D186" s="21">
        <v>43934</v>
      </c>
      <c r="E186" s="21">
        <v>43922</v>
      </c>
      <c r="F186" s="33" t="str">
        <f t="shared" si="2"/>
        <v>6420043922</v>
      </c>
      <c r="G186" s="27">
        <v>2897</v>
      </c>
    </row>
    <row r="187" spans="1:7" x14ac:dyDescent="0.3">
      <c r="A187" s="29" t="s">
        <v>55</v>
      </c>
      <c r="B187" s="29" t="str">
        <f>VLOOKUP(A187,Recon!A:B,2,FALSE)</f>
        <v>38010</v>
      </c>
      <c r="C187" s="19" t="s">
        <v>3265</v>
      </c>
      <c r="D187" s="21">
        <v>43934</v>
      </c>
      <c r="E187" s="21">
        <v>43922</v>
      </c>
      <c r="F187" s="33" t="str">
        <f t="shared" si="2"/>
        <v>3801043922</v>
      </c>
      <c r="G187" s="27">
        <v>1521.88</v>
      </c>
    </row>
    <row r="188" spans="1:7" x14ac:dyDescent="0.3">
      <c r="A188" s="29" t="s">
        <v>25</v>
      </c>
      <c r="B188" s="29" t="str">
        <f>VLOOKUP(A188,Recon!A:B,2,FALSE)</f>
        <v>62060</v>
      </c>
      <c r="C188" s="19" t="s">
        <v>3275</v>
      </c>
      <c r="D188" s="21">
        <v>43934</v>
      </c>
      <c r="E188" s="21">
        <v>43922</v>
      </c>
      <c r="F188" s="33" t="str">
        <f t="shared" si="2"/>
        <v>6206043922</v>
      </c>
      <c r="G188" s="27">
        <v>15587.24</v>
      </c>
    </row>
    <row r="189" spans="1:7" x14ac:dyDescent="0.3">
      <c r="A189" s="29" t="s">
        <v>6</v>
      </c>
      <c r="B189" s="29" t="str">
        <f>VLOOKUP(A189,Recon!A:B,2,FALSE)</f>
        <v>01020</v>
      </c>
      <c r="C189" s="19" t="s">
        <v>3048</v>
      </c>
      <c r="D189" s="21">
        <v>43948</v>
      </c>
      <c r="E189" s="21">
        <v>43922</v>
      </c>
      <c r="F189" s="33" t="str">
        <f t="shared" si="2"/>
        <v>0102043922</v>
      </c>
      <c r="G189" s="27">
        <v>14568.46</v>
      </c>
    </row>
    <row r="190" spans="1:7" x14ac:dyDescent="0.3">
      <c r="A190" s="29" t="s">
        <v>9</v>
      </c>
      <c r="B190" s="29" t="str">
        <f>VLOOKUP(A190,Recon!A:B,2,FALSE)</f>
        <v>07020</v>
      </c>
      <c r="C190" s="19" t="s">
        <v>3262</v>
      </c>
      <c r="D190" s="21">
        <v>43948</v>
      </c>
      <c r="E190" s="21">
        <v>43922</v>
      </c>
      <c r="F190" s="33" t="str">
        <f t="shared" si="2"/>
        <v>0702043922</v>
      </c>
      <c r="G190" s="27">
        <v>10762.4</v>
      </c>
    </row>
    <row r="191" spans="1:7" x14ac:dyDescent="0.3">
      <c r="A191" s="29" t="s">
        <v>13</v>
      </c>
      <c r="B191" s="29" t="str">
        <f>VLOOKUP(A191,Recon!A:B,2,FALSE)</f>
        <v>03030</v>
      </c>
      <c r="C191" s="19" t="s">
        <v>3266</v>
      </c>
      <c r="D191" s="21">
        <v>43948</v>
      </c>
      <c r="E191" s="21">
        <v>43922</v>
      </c>
      <c r="F191" s="33" t="str">
        <f t="shared" si="2"/>
        <v>0303043922</v>
      </c>
      <c r="G191" s="27">
        <v>21771.31</v>
      </c>
    </row>
    <row r="192" spans="1:7" x14ac:dyDescent="0.3">
      <c r="A192" s="29" t="s">
        <v>3335</v>
      </c>
      <c r="B192" s="29" t="str">
        <f>VLOOKUP(A192,Recon!A:B,2,FALSE)</f>
        <v>64233</v>
      </c>
      <c r="C192" s="19" t="s">
        <v>3334</v>
      </c>
      <c r="D192" s="21">
        <v>43948</v>
      </c>
      <c r="E192" s="21">
        <v>43922</v>
      </c>
      <c r="F192" s="33" t="str">
        <f t="shared" si="2"/>
        <v>6423343922</v>
      </c>
      <c r="G192" s="27">
        <v>4642.37</v>
      </c>
    </row>
    <row r="193" spans="1:7" x14ac:dyDescent="0.3">
      <c r="A193" s="29" t="s">
        <v>15</v>
      </c>
      <c r="B193" s="29" t="str">
        <f>VLOOKUP(A193,Recon!A:B,2,FALSE)</f>
        <v>21050</v>
      </c>
      <c r="C193" s="19" t="s">
        <v>3263</v>
      </c>
      <c r="D193" s="21">
        <v>43948</v>
      </c>
      <c r="E193" s="21">
        <v>43922</v>
      </c>
      <c r="F193" s="33" t="str">
        <f t="shared" si="2"/>
        <v>2105043922</v>
      </c>
      <c r="G193" s="27">
        <v>13517.77</v>
      </c>
    </row>
    <row r="194" spans="1:7" x14ac:dyDescent="0.3">
      <c r="A194" s="29" t="s">
        <v>5</v>
      </c>
      <c r="B194" s="29" t="str">
        <f>VLOOKUP(A194,Recon!A:B,2,FALSE)</f>
        <v>21080</v>
      </c>
      <c r="C194" s="19" t="s">
        <v>3482</v>
      </c>
      <c r="D194" s="21">
        <v>43948</v>
      </c>
      <c r="E194" s="21">
        <v>43922</v>
      </c>
      <c r="F194" s="33" t="str">
        <f t="shared" ref="F194:F257" si="3">B194&amp;E194</f>
        <v>2108043922</v>
      </c>
      <c r="G194" s="27">
        <v>5490.47</v>
      </c>
    </row>
    <row r="195" spans="1:7" x14ac:dyDescent="0.3">
      <c r="A195" s="29" t="s">
        <v>18</v>
      </c>
      <c r="B195" s="29" t="str">
        <f>VLOOKUP(A195,Recon!A:B,2,FALSE)</f>
        <v>18010</v>
      </c>
      <c r="C195" s="19" t="s">
        <v>3348</v>
      </c>
      <c r="D195" s="21">
        <v>43948</v>
      </c>
      <c r="E195" s="21">
        <v>43922</v>
      </c>
      <c r="F195" s="33" t="str">
        <f t="shared" si="3"/>
        <v>1801043922</v>
      </c>
      <c r="G195" s="27">
        <v>9907</v>
      </c>
    </row>
    <row r="196" spans="1:7" x14ac:dyDescent="0.3">
      <c r="A196" s="29" t="s">
        <v>19</v>
      </c>
      <c r="B196" s="29" t="str">
        <f>VLOOKUP(A196,Recon!A:B,2,FALSE)</f>
        <v>19010</v>
      </c>
      <c r="C196" s="19" t="s">
        <v>3509</v>
      </c>
      <c r="D196" s="21">
        <v>43948</v>
      </c>
      <c r="E196" s="21">
        <v>43922</v>
      </c>
      <c r="F196" s="33" t="str">
        <f t="shared" si="3"/>
        <v>1901043922</v>
      </c>
      <c r="G196" s="27">
        <v>5417.6</v>
      </c>
    </row>
    <row r="197" spans="1:7" x14ac:dyDescent="0.3">
      <c r="A197" s="29" t="s">
        <v>19</v>
      </c>
      <c r="B197" s="29" t="str">
        <f>VLOOKUP(A197,Recon!A:B,2,FALSE)</f>
        <v>19010</v>
      </c>
      <c r="C197" s="19" t="s">
        <v>3509</v>
      </c>
      <c r="D197" s="21">
        <v>43948</v>
      </c>
      <c r="E197" s="21">
        <v>43922</v>
      </c>
      <c r="F197" s="33" t="str">
        <f t="shared" si="3"/>
        <v>1901043922</v>
      </c>
      <c r="G197" s="27">
        <v>3399.03</v>
      </c>
    </row>
    <row r="198" spans="1:7" x14ac:dyDescent="0.3">
      <c r="A198" s="29" t="s">
        <v>27</v>
      </c>
      <c r="B198" s="29" t="str">
        <f>VLOOKUP(A198,Recon!A:B,2,FALSE)</f>
        <v>21020</v>
      </c>
      <c r="C198" s="19" t="s">
        <v>3510</v>
      </c>
      <c r="D198" s="21">
        <v>43948</v>
      </c>
      <c r="E198" s="21">
        <v>43922</v>
      </c>
      <c r="F198" s="33" t="str">
        <f t="shared" si="3"/>
        <v>2102043922</v>
      </c>
      <c r="G198" s="27">
        <v>39680.660000000003</v>
      </c>
    </row>
    <row r="199" spans="1:7" x14ac:dyDescent="0.3">
      <c r="A199" s="29" t="s">
        <v>24</v>
      </c>
      <c r="B199" s="29" t="str">
        <f>VLOOKUP(A199,Recon!A:B,2,FALSE)</f>
        <v>21040</v>
      </c>
      <c r="C199" s="19" t="s">
        <v>3323</v>
      </c>
      <c r="D199" s="21">
        <v>43948</v>
      </c>
      <c r="E199" s="21">
        <v>43922</v>
      </c>
      <c r="F199" s="33" t="str">
        <f t="shared" si="3"/>
        <v>2104043922</v>
      </c>
      <c r="G199" s="27">
        <v>5346</v>
      </c>
    </row>
    <row r="200" spans="1:7" x14ac:dyDescent="0.3">
      <c r="A200" s="29" t="s">
        <v>28</v>
      </c>
      <c r="B200" s="29" t="str">
        <f>VLOOKUP(A200,Recon!A:B,2,FALSE)</f>
        <v>30011</v>
      </c>
      <c r="C200" s="19" t="s">
        <v>3505</v>
      </c>
      <c r="D200" s="21">
        <v>43948</v>
      </c>
      <c r="E200" s="21">
        <v>43922</v>
      </c>
      <c r="F200" s="33" t="str">
        <f t="shared" si="3"/>
        <v>3001143922</v>
      </c>
      <c r="G200" s="27">
        <v>47285.4</v>
      </c>
    </row>
    <row r="201" spans="1:7" x14ac:dyDescent="0.3">
      <c r="A201" s="29" t="s">
        <v>32</v>
      </c>
      <c r="B201" s="29" t="str">
        <f>VLOOKUP(A201,Recon!A:B,2,FALSE)</f>
        <v>01010</v>
      </c>
      <c r="C201" s="19" t="s">
        <v>3264</v>
      </c>
      <c r="D201" s="21">
        <v>43948</v>
      </c>
      <c r="E201" s="21">
        <v>43922</v>
      </c>
      <c r="F201" s="33" t="str">
        <f t="shared" si="3"/>
        <v>0101043922</v>
      </c>
      <c r="G201" s="27">
        <v>3481.38</v>
      </c>
    </row>
    <row r="202" spans="1:7" x14ac:dyDescent="0.3">
      <c r="A202" s="29" t="s">
        <v>35</v>
      </c>
      <c r="B202" s="29" t="str">
        <f>VLOOKUP(A202,Recon!A:B,2,FALSE)</f>
        <v>43010</v>
      </c>
      <c r="C202" s="19" t="s">
        <v>3364</v>
      </c>
      <c r="D202" s="21">
        <v>43948</v>
      </c>
      <c r="E202" s="21">
        <v>43922</v>
      </c>
      <c r="F202" s="33" t="str">
        <f t="shared" si="3"/>
        <v>4301043922</v>
      </c>
      <c r="G202" s="27">
        <v>9134</v>
      </c>
    </row>
    <row r="203" spans="1:7" x14ac:dyDescent="0.3">
      <c r="A203" s="29" t="s">
        <v>41</v>
      </c>
      <c r="B203" s="29" t="str">
        <f>VLOOKUP(A203,Recon!A:B,2,FALSE)</f>
        <v>35010</v>
      </c>
      <c r="C203" s="19" t="s">
        <v>3267</v>
      </c>
      <c r="D203" s="21">
        <v>43948</v>
      </c>
      <c r="E203" s="21">
        <v>43922</v>
      </c>
      <c r="F203" s="33" t="str">
        <f t="shared" si="3"/>
        <v>3501043922</v>
      </c>
      <c r="G203" s="27">
        <v>13171.17</v>
      </c>
    </row>
    <row r="204" spans="1:7" x14ac:dyDescent="0.3">
      <c r="A204" s="29" t="s">
        <v>47</v>
      </c>
      <c r="B204" s="29" t="str">
        <f>VLOOKUP(A204,Recon!A:B,2,FALSE)</f>
        <v>64153</v>
      </c>
      <c r="C204" s="19" t="s">
        <v>3341</v>
      </c>
      <c r="D204" s="21">
        <v>43948</v>
      </c>
      <c r="E204" s="21">
        <v>43922</v>
      </c>
      <c r="F204" s="33" t="str">
        <f t="shared" si="3"/>
        <v>6415343922</v>
      </c>
      <c r="G204" s="27">
        <v>5784.32</v>
      </c>
    </row>
    <row r="205" spans="1:7" x14ac:dyDescent="0.3">
      <c r="A205" s="29" t="s">
        <v>47</v>
      </c>
      <c r="B205" s="29" t="str">
        <f>VLOOKUP(A205,Recon!A:B,2,FALSE)</f>
        <v>64153</v>
      </c>
      <c r="C205" s="19" t="s">
        <v>3341</v>
      </c>
      <c r="D205" s="21">
        <v>43948</v>
      </c>
      <c r="E205" s="21">
        <v>43922</v>
      </c>
      <c r="F205" s="33" t="str">
        <f t="shared" si="3"/>
        <v>6415343922</v>
      </c>
      <c r="G205" s="27">
        <v>3803.2</v>
      </c>
    </row>
    <row r="206" spans="1:7" x14ac:dyDescent="0.3">
      <c r="A206" s="29" t="s">
        <v>17</v>
      </c>
      <c r="B206" s="29" t="str">
        <f>VLOOKUP(A206,Recon!A:B,2,FALSE)</f>
        <v>16010</v>
      </c>
      <c r="C206" s="19" t="s">
        <v>3362</v>
      </c>
      <c r="D206" s="21">
        <v>43948</v>
      </c>
      <c r="E206" s="21">
        <v>43922</v>
      </c>
      <c r="F206" s="33" t="str">
        <f t="shared" si="3"/>
        <v>1601043922</v>
      </c>
      <c r="G206" s="27">
        <v>91657.99</v>
      </c>
    </row>
    <row r="207" spans="1:7" x14ac:dyDescent="0.3">
      <c r="A207" s="29" t="s">
        <v>51</v>
      </c>
      <c r="B207" s="29" t="str">
        <f>VLOOKUP(A207,Recon!A:B,2,FALSE)</f>
        <v>64193</v>
      </c>
      <c r="C207" s="19" t="s">
        <v>3486</v>
      </c>
      <c r="D207" s="21">
        <v>43948</v>
      </c>
      <c r="E207" s="21">
        <v>43922</v>
      </c>
      <c r="F207" s="33" t="str">
        <f t="shared" si="3"/>
        <v>6419343922</v>
      </c>
      <c r="G207" s="27">
        <v>4867</v>
      </c>
    </row>
    <row r="208" spans="1:7" x14ac:dyDescent="0.3">
      <c r="A208" s="29" t="s">
        <v>52</v>
      </c>
      <c r="B208" s="29" t="str">
        <f>VLOOKUP(A208,Recon!A:B,2,FALSE)</f>
        <v>35020</v>
      </c>
      <c r="C208" s="19" t="s">
        <v>3483</v>
      </c>
      <c r="D208" s="21">
        <v>43948</v>
      </c>
      <c r="E208" s="21">
        <v>43922</v>
      </c>
      <c r="F208" s="33" t="str">
        <f t="shared" si="3"/>
        <v>3502043922</v>
      </c>
      <c r="G208" s="27">
        <v>6880.39</v>
      </c>
    </row>
    <row r="209" spans="1:7" x14ac:dyDescent="0.3">
      <c r="A209" s="29" t="s">
        <v>56</v>
      </c>
      <c r="B209" s="29" t="str">
        <f>VLOOKUP(A209,Recon!A:B,2,FALSE)</f>
        <v>21490</v>
      </c>
      <c r="C209" s="19" t="s">
        <v>3354</v>
      </c>
      <c r="D209" s="21">
        <v>43948</v>
      </c>
      <c r="E209" s="21">
        <v>43922</v>
      </c>
      <c r="F209" s="33" t="str">
        <f t="shared" si="3"/>
        <v>2149043922</v>
      </c>
      <c r="G209" s="27">
        <v>4248.08</v>
      </c>
    </row>
    <row r="210" spans="1:7" x14ac:dyDescent="0.3">
      <c r="A210" s="29" t="s">
        <v>57</v>
      </c>
      <c r="B210" s="29" t="str">
        <f>VLOOKUP(A210,Recon!A:B,2,FALSE)</f>
        <v>01070</v>
      </c>
      <c r="C210" s="19" t="s">
        <v>3319</v>
      </c>
      <c r="D210" s="21">
        <v>43948</v>
      </c>
      <c r="E210" s="21">
        <v>43922</v>
      </c>
      <c r="F210" s="33" t="str">
        <f t="shared" si="3"/>
        <v>0107043922</v>
      </c>
      <c r="G210" s="27">
        <v>6350.15</v>
      </c>
    </row>
    <row r="211" spans="1:7" x14ac:dyDescent="0.3">
      <c r="A211" s="29" t="s">
        <v>7</v>
      </c>
      <c r="B211" s="29" t="str">
        <f>VLOOKUP(A211,Recon!A:B,2,FALSE)</f>
        <v>03060</v>
      </c>
      <c r="C211" s="19" t="s">
        <v>3353</v>
      </c>
      <c r="D211" s="21">
        <v>43962</v>
      </c>
      <c r="E211" s="21">
        <v>43952</v>
      </c>
      <c r="F211" s="33" t="str">
        <f t="shared" si="3"/>
        <v>0306043952</v>
      </c>
      <c r="G211" s="27">
        <v>14896.15</v>
      </c>
    </row>
    <row r="212" spans="1:7" x14ac:dyDescent="0.3">
      <c r="A212" s="29" t="s">
        <v>8</v>
      </c>
      <c r="B212" s="29" t="str">
        <f>VLOOKUP(A212,Recon!A:B,2,FALSE)</f>
        <v>01030</v>
      </c>
      <c r="C212" s="19" t="s">
        <v>3337</v>
      </c>
      <c r="D212" s="21">
        <v>43962</v>
      </c>
      <c r="E212" s="21">
        <v>43952</v>
      </c>
      <c r="F212" s="33" t="str">
        <f t="shared" si="3"/>
        <v>0103043952</v>
      </c>
      <c r="G212" s="27">
        <v>8485.7800000000007</v>
      </c>
    </row>
    <row r="213" spans="1:7" x14ac:dyDescent="0.3">
      <c r="A213" s="29" t="s">
        <v>21</v>
      </c>
      <c r="B213" s="29" t="str">
        <f>VLOOKUP(A213,Recon!A:B,2,FALSE)</f>
        <v>03010</v>
      </c>
      <c r="C213" s="19" t="s">
        <v>3320</v>
      </c>
      <c r="D213" s="21">
        <v>43962</v>
      </c>
      <c r="E213" s="21">
        <v>43952</v>
      </c>
      <c r="F213" s="33" t="str">
        <f t="shared" si="3"/>
        <v>0301043952</v>
      </c>
      <c r="G213" s="27">
        <v>3037</v>
      </c>
    </row>
    <row r="214" spans="1:7" x14ac:dyDescent="0.3">
      <c r="A214" s="29" t="s">
        <v>9</v>
      </c>
      <c r="B214" s="29" t="str">
        <f>VLOOKUP(A214,Recon!A:B,2,FALSE)</f>
        <v>07020</v>
      </c>
      <c r="C214" s="19" t="s">
        <v>3262</v>
      </c>
      <c r="D214" s="21">
        <v>43962</v>
      </c>
      <c r="E214" s="21">
        <v>43952</v>
      </c>
      <c r="F214" s="33" t="str">
        <f t="shared" si="3"/>
        <v>0702043952</v>
      </c>
      <c r="G214" s="27">
        <v>11865.75</v>
      </c>
    </row>
    <row r="215" spans="1:7" x14ac:dyDescent="0.3">
      <c r="A215" s="29" t="s">
        <v>12</v>
      </c>
      <c r="B215" s="29" t="str">
        <f>VLOOKUP(A215,Recon!A:B,2,FALSE)</f>
        <v>64203</v>
      </c>
      <c r="C215" s="19" t="s">
        <v>3261</v>
      </c>
      <c r="D215" s="21">
        <v>43962</v>
      </c>
      <c r="E215" s="21">
        <v>43952</v>
      </c>
      <c r="F215" s="33" t="str">
        <f t="shared" si="3"/>
        <v>6420343952</v>
      </c>
      <c r="G215" s="27">
        <v>3068</v>
      </c>
    </row>
    <row r="216" spans="1:7" x14ac:dyDescent="0.3">
      <c r="A216" s="29" t="s">
        <v>15</v>
      </c>
      <c r="B216" s="29" t="str">
        <f>VLOOKUP(A216,Recon!A:B,2,FALSE)</f>
        <v>21050</v>
      </c>
      <c r="C216" s="19" t="s">
        <v>3263</v>
      </c>
      <c r="D216" s="21">
        <v>43962</v>
      </c>
      <c r="E216" s="21">
        <v>43952</v>
      </c>
      <c r="F216" s="33" t="str">
        <f t="shared" si="3"/>
        <v>2105043952</v>
      </c>
      <c r="G216" s="27">
        <v>13519.28</v>
      </c>
    </row>
    <row r="217" spans="1:7" x14ac:dyDescent="0.3">
      <c r="A217" s="29" t="s">
        <v>16</v>
      </c>
      <c r="B217" s="29" t="str">
        <f>VLOOKUP(A217,Recon!A:B,2,FALSE)</f>
        <v>15010</v>
      </c>
      <c r="C217" s="19" t="s">
        <v>3508</v>
      </c>
      <c r="D217" s="21">
        <v>43962</v>
      </c>
      <c r="E217" s="21">
        <v>43952</v>
      </c>
      <c r="F217" s="33" t="str">
        <f t="shared" si="3"/>
        <v>1501043952</v>
      </c>
      <c r="G217" s="27">
        <v>4549.17</v>
      </c>
    </row>
    <row r="218" spans="1:7" x14ac:dyDescent="0.3">
      <c r="A218" s="29" t="s">
        <v>18</v>
      </c>
      <c r="B218" s="29" t="str">
        <f>VLOOKUP(A218,Recon!A:B,2,FALSE)</f>
        <v>18010</v>
      </c>
      <c r="C218" s="19" t="s">
        <v>3348</v>
      </c>
      <c r="D218" s="21">
        <v>43962</v>
      </c>
      <c r="E218" s="21">
        <v>43952</v>
      </c>
      <c r="F218" s="33" t="str">
        <f t="shared" si="3"/>
        <v>1801043952</v>
      </c>
      <c r="G218" s="27">
        <v>6437</v>
      </c>
    </row>
    <row r="219" spans="1:7" x14ac:dyDescent="0.3">
      <c r="A219" s="29" t="s">
        <v>19</v>
      </c>
      <c r="B219" s="29" t="str">
        <f>VLOOKUP(A219,Recon!A:B,2,FALSE)</f>
        <v>19010</v>
      </c>
      <c r="C219" s="19" t="s">
        <v>3509</v>
      </c>
      <c r="D219" s="21">
        <v>43962</v>
      </c>
      <c r="E219" s="21">
        <v>43952</v>
      </c>
      <c r="F219" s="33" t="str">
        <f t="shared" si="3"/>
        <v>1901043952</v>
      </c>
      <c r="G219" s="27">
        <v>3365.19</v>
      </c>
    </row>
    <row r="220" spans="1:7" x14ac:dyDescent="0.3">
      <c r="A220" s="29" t="s">
        <v>19</v>
      </c>
      <c r="B220" s="29" t="str">
        <f>VLOOKUP(A220,Recon!A:B,2,FALSE)</f>
        <v>19010</v>
      </c>
      <c r="C220" s="19" t="s">
        <v>3509</v>
      </c>
      <c r="D220" s="21">
        <v>43962</v>
      </c>
      <c r="E220" s="21">
        <v>43952</v>
      </c>
      <c r="F220" s="33" t="str">
        <f t="shared" si="3"/>
        <v>1901043952</v>
      </c>
      <c r="G220" s="27">
        <v>2438.42</v>
      </c>
    </row>
    <row r="221" spans="1:7" x14ac:dyDescent="0.3">
      <c r="A221" s="29" t="s">
        <v>19</v>
      </c>
      <c r="B221" s="29" t="str">
        <f>VLOOKUP(A221,Recon!A:B,2,FALSE)</f>
        <v>19010</v>
      </c>
      <c r="C221" s="19" t="s">
        <v>3509</v>
      </c>
      <c r="D221" s="21">
        <v>43962</v>
      </c>
      <c r="E221" s="21">
        <v>43952</v>
      </c>
      <c r="F221" s="33" t="str">
        <f t="shared" si="3"/>
        <v>1901043952</v>
      </c>
      <c r="G221" s="27">
        <v>3129.02</v>
      </c>
    </row>
    <row r="222" spans="1:7" x14ac:dyDescent="0.3">
      <c r="A222" s="29" t="s">
        <v>20</v>
      </c>
      <c r="B222" s="29" t="str">
        <f>VLOOKUP(A222,Recon!A:B,2,FALSE)</f>
        <v>64043</v>
      </c>
      <c r="C222" s="19" t="s">
        <v>3259</v>
      </c>
      <c r="D222" s="21">
        <v>43962</v>
      </c>
      <c r="E222" s="21">
        <v>43952</v>
      </c>
      <c r="F222" s="33" t="str">
        <f t="shared" si="3"/>
        <v>6404343952</v>
      </c>
      <c r="G222" s="27">
        <v>4016.78</v>
      </c>
    </row>
    <row r="223" spans="1:7" x14ac:dyDescent="0.3">
      <c r="A223" s="29" t="s">
        <v>30</v>
      </c>
      <c r="B223" s="29" t="str">
        <f>VLOOKUP(A223,Recon!A:B,2,FALSE)</f>
        <v>21085</v>
      </c>
      <c r="C223" s="19" t="s">
        <v>3357</v>
      </c>
      <c r="D223" s="21">
        <v>43962</v>
      </c>
      <c r="E223" s="21">
        <v>43952</v>
      </c>
      <c r="F223" s="33" t="str">
        <f t="shared" si="3"/>
        <v>2108543952</v>
      </c>
      <c r="G223" s="27">
        <v>4113.41</v>
      </c>
    </row>
    <row r="224" spans="1:7" x14ac:dyDescent="0.3">
      <c r="A224" s="29" t="s">
        <v>24</v>
      </c>
      <c r="B224" s="29" t="str">
        <f>VLOOKUP(A224,Recon!A:B,2,FALSE)</f>
        <v>21040</v>
      </c>
      <c r="C224" s="19" t="s">
        <v>3323</v>
      </c>
      <c r="D224" s="21">
        <v>43962</v>
      </c>
      <c r="E224" s="21">
        <v>43952</v>
      </c>
      <c r="F224" s="33" t="str">
        <f t="shared" si="3"/>
        <v>2104043952</v>
      </c>
      <c r="G224" s="27">
        <v>5347</v>
      </c>
    </row>
    <row r="225" spans="1:7" x14ac:dyDescent="0.3">
      <c r="A225" s="29" t="s">
        <v>33</v>
      </c>
      <c r="B225" s="29" t="str">
        <f>VLOOKUP(A225,Recon!A:B,2,FALSE)</f>
        <v>39031</v>
      </c>
      <c r="C225" s="19" t="s">
        <v>3355</v>
      </c>
      <c r="D225" s="21">
        <v>43962</v>
      </c>
      <c r="E225" s="21">
        <v>43952</v>
      </c>
      <c r="F225" s="33" t="str">
        <f t="shared" si="3"/>
        <v>3903143952</v>
      </c>
      <c r="G225" s="27">
        <v>11347.7</v>
      </c>
    </row>
    <row r="226" spans="1:7" x14ac:dyDescent="0.3">
      <c r="A226" s="29" t="s">
        <v>38</v>
      </c>
      <c r="B226" s="29" t="str">
        <f>VLOOKUP(A226,Recon!A:B,2,FALSE)</f>
        <v>64103</v>
      </c>
      <c r="C226" s="19" t="s">
        <v>3260</v>
      </c>
      <c r="D226" s="21">
        <v>43962</v>
      </c>
      <c r="E226" s="21">
        <v>43952</v>
      </c>
      <c r="F226" s="33" t="str">
        <f t="shared" si="3"/>
        <v>6410343952</v>
      </c>
      <c r="G226" s="27">
        <v>6826.94</v>
      </c>
    </row>
    <row r="227" spans="1:7" x14ac:dyDescent="0.3">
      <c r="A227" s="29" t="s">
        <v>43</v>
      </c>
      <c r="B227" s="29" t="str">
        <f>VLOOKUP(A227,Recon!A:B,2,FALSE)</f>
        <v>51020</v>
      </c>
      <c r="C227" s="19" t="s">
        <v>3338</v>
      </c>
      <c r="D227" s="21">
        <v>43962</v>
      </c>
      <c r="E227" s="21">
        <v>43952</v>
      </c>
      <c r="F227" s="33" t="str">
        <f t="shared" si="3"/>
        <v>5102043952</v>
      </c>
      <c r="G227" s="27">
        <v>1534.45</v>
      </c>
    </row>
    <row r="228" spans="1:7" x14ac:dyDescent="0.3">
      <c r="A228" s="29" t="s">
        <v>46</v>
      </c>
      <c r="B228" s="29" t="str">
        <f>VLOOKUP(A228,Recon!A:B,2,FALSE)</f>
        <v>64143</v>
      </c>
      <c r="C228" s="19" t="s">
        <v>3340</v>
      </c>
      <c r="D228" s="21">
        <v>43962</v>
      </c>
      <c r="E228" s="21">
        <v>43952</v>
      </c>
      <c r="F228" s="33" t="str">
        <f t="shared" si="3"/>
        <v>6414343952</v>
      </c>
      <c r="G228" s="27">
        <v>2746</v>
      </c>
    </row>
    <row r="229" spans="1:7" x14ac:dyDescent="0.3">
      <c r="A229" s="29" t="s">
        <v>45</v>
      </c>
      <c r="B229" s="29" t="str">
        <f>VLOOKUP(A229,Recon!A:B,2,FALSE)</f>
        <v>07010</v>
      </c>
      <c r="C229" s="19" t="s">
        <v>3501</v>
      </c>
      <c r="D229" s="21">
        <v>43962</v>
      </c>
      <c r="E229" s="21">
        <v>43952</v>
      </c>
      <c r="F229" s="33" t="str">
        <f t="shared" si="3"/>
        <v>0701043952</v>
      </c>
      <c r="G229" s="27">
        <v>17536.28</v>
      </c>
    </row>
    <row r="230" spans="1:7" x14ac:dyDescent="0.3">
      <c r="A230" s="29" t="s">
        <v>1439</v>
      </c>
      <c r="B230" s="29" t="str">
        <f>VLOOKUP(A230,Recon!A:B,2,FALSE)</f>
        <v>59010</v>
      </c>
      <c r="C230" s="19" t="s">
        <v>3339</v>
      </c>
      <c r="D230" s="21">
        <v>43962</v>
      </c>
      <c r="E230" s="21">
        <v>43952</v>
      </c>
      <c r="F230" s="33" t="str">
        <f t="shared" si="3"/>
        <v>5901043952</v>
      </c>
      <c r="G230" s="27">
        <v>1103.1199999999999</v>
      </c>
    </row>
    <row r="231" spans="1:7" x14ac:dyDescent="0.3">
      <c r="A231" s="29" t="s">
        <v>52</v>
      </c>
      <c r="B231" s="29" t="str">
        <f>VLOOKUP(A231,Recon!A:B,2,FALSE)</f>
        <v>35020</v>
      </c>
      <c r="C231" s="19" t="s">
        <v>3483</v>
      </c>
      <c r="D231" s="21">
        <v>43962</v>
      </c>
      <c r="E231" s="21">
        <v>43952</v>
      </c>
      <c r="F231" s="33" t="str">
        <f t="shared" si="3"/>
        <v>3502043952</v>
      </c>
      <c r="G231" s="27">
        <v>6880.39</v>
      </c>
    </row>
    <row r="232" spans="1:7" x14ac:dyDescent="0.3">
      <c r="A232" s="29" t="s">
        <v>25</v>
      </c>
      <c r="B232" s="29" t="str">
        <f>VLOOKUP(A232,Recon!A:B,2,FALSE)</f>
        <v>62060</v>
      </c>
      <c r="C232" s="19" t="s">
        <v>3275</v>
      </c>
      <c r="D232" s="21">
        <v>43962</v>
      </c>
      <c r="E232" s="21">
        <v>43952</v>
      </c>
      <c r="F232" s="33" t="str">
        <f t="shared" si="3"/>
        <v>6206043952</v>
      </c>
      <c r="G232" s="27">
        <v>7793.62</v>
      </c>
    </row>
    <row r="233" spans="1:7" x14ac:dyDescent="0.3">
      <c r="A233" s="29" t="s">
        <v>6</v>
      </c>
      <c r="B233" s="29" t="str">
        <f>VLOOKUP(A233,Recon!A:B,2,FALSE)</f>
        <v>01020</v>
      </c>
      <c r="C233" s="19" t="s">
        <v>3048</v>
      </c>
      <c r="D233" s="21">
        <v>43979</v>
      </c>
      <c r="E233" s="21">
        <v>43952</v>
      </c>
      <c r="F233" s="33" t="str">
        <f t="shared" si="3"/>
        <v>0102043952</v>
      </c>
      <c r="G233" s="27">
        <v>11144.33</v>
      </c>
    </row>
    <row r="234" spans="1:7" x14ac:dyDescent="0.3">
      <c r="A234" s="29" t="s">
        <v>31</v>
      </c>
      <c r="B234" s="29" t="str">
        <f>VLOOKUP(A234,Recon!A:B,2,FALSE)</f>
        <v>03040</v>
      </c>
      <c r="C234" s="19" t="s">
        <v>3276</v>
      </c>
      <c r="D234" s="21">
        <v>43979</v>
      </c>
      <c r="E234" s="21">
        <v>43952</v>
      </c>
      <c r="F234" s="33" t="str">
        <f t="shared" si="3"/>
        <v>0304043952</v>
      </c>
      <c r="G234" s="27">
        <v>6008.37</v>
      </c>
    </row>
    <row r="235" spans="1:7" x14ac:dyDescent="0.3">
      <c r="A235" s="29" t="s">
        <v>13</v>
      </c>
      <c r="B235" s="29" t="str">
        <f>VLOOKUP(A235,Recon!A:B,2,FALSE)</f>
        <v>03030</v>
      </c>
      <c r="C235" s="19" t="s">
        <v>3266</v>
      </c>
      <c r="D235" s="21">
        <v>43979</v>
      </c>
      <c r="E235" s="21">
        <v>43952</v>
      </c>
      <c r="F235" s="33" t="str">
        <f t="shared" si="3"/>
        <v>0303043952</v>
      </c>
      <c r="G235" s="27">
        <v>7472.38</v>
      </c>
    </row>
    <row r="236" spans="1:7" x14ac:dyDescent="0.3">
      <c r="A236" s="29" t="s">
        <v>5</v>
      </c>
      <c r="B236" s="29" t="str">
        <f>VLOOKUP(A236,Recon!A:B,2,FALSE)</f>
        <v>21080</v>
      </c>
      <c r="C236" s="19" t="s">
        <v>3482</v>
      </c>
      <c r="D236" s="21">
        <v>43979</v>
      </c>
      <c r="E236" s="21">
        <v>43952</v>
      </c>
      <c r="F236" s="33" t="str">
        <f t="shared" si="3"/>
        <v>2108043952</v>
      </c>
      <c r="G236" s="27">
        <v>5267.84</v>
      </c>
    </row>
    <row r="237" spans="1:7" x14ac:dyDescent="0.3">
      <c r="A237" s="29" t="s">
        <v>19</v>
      </c>
      <c r="B237" s="29" t="str">
        <f>VLOOKUP(A237,Recon!A:B,2,FALSE)</f>
        <v>19010</v>
      </c>
      <c r="C237" s="19" t="s">
        <v>3509</v>
      </c>
      <c r="D237" s="21">
        <v>43979</v>
      </c>
      <c r="E237" s="21">
        <v>43952</v>
      </c>
      <c r="F237" s="33" t="str">
        <f t="shared" si="3"/>
        <v>1901043952</v>
      </c>
      <c r="G237" s="27">
        <v>8728.74</v>
      </c>
    </row>
    <row r="238" spans="1:7" x14ac:dyDescent="0.3">
      <c r="A238" s="29" t="s">
        <v>27</v>
      </c>
      <c r="B238" s="29" t="str">
        <f>VLOOKUP(A238,Recon!A:B,2,FALSE)</f>
        <v>21020</v>
      </c>
      <c r="C238" s="19" t="s">
        <v>3510</v>
      </c>
      <c r="D238" s="21">
        <v>43979</v>
      </c>
      <c r="E238" s="21">
        <v>43952</v>
      </c>
      <c r="F238" s="33" t="str">
        <f t="shared" si="3"/>
        <v>2102043952</v>
      </c>
      <c r="G238" s="27">
        <v>7459.29</v>
      </c>
    </row>
    <row r="239" spans="1:7" x14ac:dyDescent="0.3">
      <c r="A239" s="29" t="s">
        <v>28</v>
      </c>
      <c r="B239" s="29" t="str">
        <f>VLOOKUP(A239,Recon!A:B,2,FALSE)</f>
        <v>30011</v>
      </c>
      <c r="C239" s="19" t="s">
        <v>3505</v>
      </c>
      <c r="D239" s="21">
        <v>43979</v>
      </c>
      <c r="E239" s="21">
        <v>43952</v>
      </c>
      <c r="F239" s="33" t="str">
        <f t="shared" si="3"/>
        <v>3001143952</v>
      </c>
      <c r="G239" s="27">
        <v>2059.21</v>
      </c>
    </row>
    <row r="240" spans="1:7" x14ac:dyDescent="0.3">
      <c r="A240" s="29" t="s">
        <v>32</v>
      </c>
      <c r="B240" s="29" t="str">
        <f>VLOOKUP(A240,Recon!A:B,2,FALSE)</f>
        <v>01010</v>
      </c>
      <c r="C240" s="19" t="s">
        <v>3264</v>
      </c>
      <c r="D240" s="21">
        <v>43979</v>
      </c>
      <c r="E240" s="21">
        <v>43952</v>
      </c>
      <c r="F240" s="33" t="str">
        <f t="shared" si="3"/>
        <v>0101043952</v>
      </c>
      <c r="G240" s="27">
        <v>3481.38</v>
      </c>
    </row>
    <row r="241" spans="1:7" x14ac:dyDescent="0.3">
      <c r="A241" s="29" t="s">
        <v>23</v>
      </c>
      <c r="B241" s="29" t="str">
        <f>VLOOKUP(A241,Recon!A:B,2,FALSE)</f>
        <v>44020</v>
      </c>
      <c r="C241" s="19" t="s">
        <v>3363</v>
      </c>
      <c r="D241" s="21">
        <v>43979</v>
      </c>
      <c r="E241" s="21">
        <v>43952</v>
      </c>
      <c r="F241" s="33" t="str">
        <f t="shared" si="3"/>
        <v>4402043952</v>
      </c>
      <c r="G241" s="27">
        <v>6775.94</v>
      </c>
    </row>
    <row r="242" spans="1:7" x14ac:dyDescent="0.3">
      <c r="A242" s="29" t="s">
        <v>37</v>
      </c>
      <c r="B242" s="29" t="str">
        <f>VLOOKUP(A242,Recon!A:B,2,FALSE)</f>
        <v>64093</v>
      </c>
      <c r="C242" s="19" t="s">
        <v>3484</v>
      </c>
      <c r="D242" s="21">
        <v>43979</v>
      </c>
      <c r="E242" s="21">
        <v>43952</v>
      </c>
      <c r="F242" s="33" t="str">
        <f t="shared" si="3"/>
        <v>6409343952</v>
      </c>
      <c r="G242" s="27">
        <v>452</v>
      </c>
    </row>
    <row r="243" spans="1:7" x14ac:dyDescent="0.3">
      <c r="A243" s="29" t="s">
        <v>36</v>
      </c>
      <c r="B243" s="29" t="str">
        <f>VLOOKUP(A243,Recon!A:B,2,FALSE)</f>
        <v>64053</v>
      </c>
      <c r="C243" s="19" t="s">
        <v>3490</v>
      </c>
      <c r="D243" s="21">
        <v>43979</v>
      </c>
      <c r="E243" s="21">
        <v>43952</v>
      </c>
      <c r="F243" s="33" t="str">
        <f t="shared" si="3"/>
        <v>6405343952</v>
      </c>
      <c r="G243" s="27">
        <v>6105</v>
      </c>
    </row>
    <row r="244" spans="1:7" x14ac:dyDescent="0.3">
      <c r="A244" s="29" t="s">
        <v>47</v>
      </c>
      <c r="B244" s="29" t="str">
        <f>VLOOKUP(A244,Recon!A:B,2,FALSE)</f>
        <v>64153</v>
      </c>
      <c r="C244" s="19" t="s">
        <v>3341</v>
      </c>
      <c r="D244" s="21">
        <v>43979</v>
      </c>
      <c r="E244" s="21">
        <v>43952</v>
      </c>
      <c r="F244" s="33" t="str">
        <f t="shared" si="3"/>
        <v>6415343952</v>
      </c>
      <c r="G244" s="27">
        <v>8822.67</v>
      </c>
    </row>
    <row r="245" spans="1:7" x14ac:dyDescent="0.3">
      <c r="A245" s="29" t="s">
        <v>48</v>
      </c>
      <c r="B245" s="29" t="str">
        <f>VLOOKUP(A245,Recon!A:B,2,FALSE)</f>
        <v>64160</v>
      </c>
      <c r="C245" s="19" t="s">
        <v>3485</v>
      </c>
      <c r="D245" s="21">
        <v>43979</v>
      </c>
      <c r="E245" s="21">
        <v>43952</v>
      </c>
      <c r="F245" s="33" t="str">
        <f t="shared" si="3"/>
        <v>6416043952</v>
      </c>
      <c r="G245" s="27">
        <v>4124</v>
      </c>
    </row>
    <row r="246" spans="1:7" x14ac:dyDescent="0.3">
      <c r="A246" s="29" t="s">
        <v>51</v>
      </c>
      <c r="B246" s="29" t="str">
        <f>VLOOKUP(A246,Recon!A:B,2,FALSE)</f>
        <v>64193</v>
      </c>
      <c r="C246" s="19" t="s">
        <v>3486</v>
      </c>
      <c r="D246" s="21">
        <v>43979</v>
      </c>
      <c r="E246" s="21">
        <v>43952</v>
      </c>
      <c r="F246" s="33" t="str">
        <f t="shared" si="3"/>
        <v>6419343952</v>
      </c>
      <c r="G246" s="27">
        <v>4867</v>
      </c>
    </row>
    <row r="247" spans="1:7" x14ac:dyDescent="0.3">
      <c r="A247" s="29" t="s">
        <v>53</v>
      </c>
      <c r="B247" s="29" t="str">
        <f>VLOOKUP(A247,Recon!A:B,2,FALSE)</f>
        <v>64200</v>
      </c>
      <c r="C247" s="19" t="s">
        <v>3491</v>
      </c>
      <c r="D247" s="21">
        <v>43979</v>
      </c>
      <c r="E247" s="21">
        <v>43952</v>
      </c>
      <c r="F247" s="33" t="str">
        <f t="shared" si="3"/>
        <v>6420043952</v>
      </c>
      <c r="G247" s="27">
        <v>5724</v>
      </c>
    </row>
    <row r="248" spans="1:7" x14ac:dyDescent="0.3">
      <c r="A248" s="29" t="s">
        <v>54</v>
      </c>
      <c r="B248" s="29" t="str">
        <f>VLOOKUP(A248,Recon!A:B,2,FALSE)</f>
        <v>64205</v>
      </c>
      <c r="C248" s="19" t="s">
        <v>3511</v>
      </c>
      <c r="D248" s="21">
        <v>43979</v>
      </c>
      <c r="E248" s="21">
        <v>43952</v>
      </c>
      <c r="F248" s="33" t="str">
        <f t="shared" si="3"/>
        <v>6420543952</v>
      </c>
      <c r="G248" s="27">
        <v>19809</v>
      </c>
    </row>
    <row r="249" spans="1:7" x14ac:dyDescent="0.3">
      <c r="A249" s="29" t="s">
        <v>56</v>
      </c>
      <c r="B249" s="29" t="str">
        <f>VLOOKUP(A249,Recon!A:B,2,FALSE)</f>
        <v>21490</v>
      </c>
      <c r="C249" s="19" t="s">
        <v>3354</v>
      </c>
      <c r="D249" s="21">
        <v>43979</v>
      </c>
      <c r="E249" s="21">
        <v>43952</v>
      </c>
      <c r="F249" s="33" t="str">
        <f t="shared" si="3"/>
        <v>2149043952</v>
      </c>
      <c r="G249" s="27">
        <v>4996.6499999999996</v>
      </c>
    </row>
    <row r="250" spans="1:7" x14ac:dyDescent="0.3">
      <c r="A250" s="29" t="s">
        <v>57</v>
      </c>
      <c r="B250" s="29" t="str">
        <f>VLOOKUP(A250,Recon!A:B,2,FALSE)</f>
        <v>01070</v>
      </c>
      <c r="C250" s="19" t="s">
        <v>3319</v>
      </c>
      <c r="D250" s="21">
        <v>43979</v>
      </c>
      <c r="E250" s="21">
        <v>43952</v>
      </c>
      <c r="F250" s="33" t="str">
        <f t="shared" si="3"/>
        <v>0107043952</v>
      </c>
      <c r="G250" s="27">
        <v>6229.84</v>
      </c>
    </row>
    <row r="251" spans="1:7" x14ac:dyDescent="0.3">
      <c r="A251" s="29" t="s">
        <v>49</v>
      </c>
      <c r="B251" s="29" t="str">
        <f>VLOOKUP(A251,Recon!A:B,2,FALSE)</f>
        <v>03020</v>
      </c>
      <c r="C251" s="19" t="s">
        <v>3352</v>
      </c>
      <c r="D251" s="21">
        <v>43983</v>
      </c>
      <c r="E251" s="21">
        <v>43983</v>
      </c>
      <c r="F251" s="33" t="str">
        <f t="shared" si="3"/>
        <v>0302043983</v>
      </c>
      <c r="G251" s="27">
        <v>2474.11</v>
      </c>
    </row>
    <row r="252" spans="1:7" x14ac:dyDescent="0.3">
      <c r="A252" s="29" t="s">
        <v>23</v>
      </c>
      <c r="B252" s="29" t="str">
        <f>VLOOKUP(A252,Recon!A:B,2,FALSE)</f>
        <v>44020</v>
      </c>
      <c r="C252" s="19" t="s">
        <v>3363</v>
      </c>
      <c r="D252" s="21">
        <v>43987</v>
      </c>
      <c r="E252" s="21">
        <v>43983</v>
      </c>
      <c r="F252" s="33" t="str">
        <f t="shared" si="3"/>
        <v>4402043983</v>
      </c>
      <c r="G252" s="27">
        <v>10676</v>
      </c>
    </row>
    <row r="253" spans="1:7" x14ac:dyDescent="0.3">
      <c r="A253" s="29" t="s">
        <v>7</v>
      </c>
      <c r="B253" s="29" t="str">
        <f>VLOOKUP(A253,Recon!A:B,2,FALSE)</f>
        <v>03060</v>
      </c>
      <c r="C253" s="19" t="s">
        <v>3353</v>
      </c>
      <c r="D253" s="21">
        <v>43991</v>
      </c>
      <c r="E253" s="21">
        <v>43983</v>
      </c>
      <c r="F253" s="33" t="str">
        <f t="shared" si="3"/>
        <v>0306043983</v>
      </c>
      <c r="G253" s="27">
        <v>23553.42</v>
      </c>
    </row>
    <row r="254" spans="1:7" x14ac:dyDescent="0.3">
      <c r="A254" s="29" t="s">
        <v>8</v>
      </c>
      <c r="B254" s="29" t="str">
        <f>VLOOKUP(A254,Recon!A:B,2,FALSE)</f>
        <v>01030</v>
      </c>
      <c r="C254" s="19" t="s">
        <v>3337</v>
      </c>
      <c r="D254" s="21">
        <v>43991</v>
      </c>
      <c r="E254" s="21">
        <v>43983</v>
      </c>
      <c r="F254" s="33" t="str">
        <f t="shared" si="3"/>
        <v>0103043983</v>
      </c>
      <c r="G254" s="27">
        <v>4406.07</v>
      </c>
    </row>
    <row r="255" spans="1:7" x14ac:dyDescent="0.3">
      <c r="A255" s="29" t="s">
        <v>10</v>
      </c>
      <c r="B255" s="29" t="str">
        <f>VLOOKUP(A255,Recon!A:B,2,FALSE)</f>
        <v>01040</v>
      </c>
      <c r="C255" s="19" t="s">
        <v>3512</v>
      </c>
      <c r="D255" s="21">
        <v>43991</v>
      </c>
      <c r="E255" s="21">
        <v>43983</v>
      </c>
      <c r="F255" s="33" t="str">
        <f t="shared" si="3"/>
        <v>0104043983</v>
      </c>
      <c r="G255" s="27">
        <v>17.100000000000001</v>
      </c>
    </row>
    <row r="256" spans="1:7" x14ac:dyDescent="0.3">
      <c r="A256" s="29" t="s">
        <v>21</v>
      </c>
      <c r="B256" s="29" t="str">
        <f>VLOOKUP(A256,Recon!A:B,2,FALSE)</f>
        <v>03010</v>
      </c>
      <c r="C256" s="19" t="s">
        <v>3320</v>
      </c>
      <c r="D256" s="21">
        <v>43991</v>
      </c>
      <c r="E256" s="21">
        <v>43983</v>
      </c>
      <c r="F256" s="33" t="str">
        <f t="shared" si="3"/>
        <v>0301043983</v>
      </c>
      <c r="G256" s="27">
        <v>3037</v>
      </c>
    </row>
    <row r="257" spans="1:7" x14ac:dyDescent="0.3">
      <c r="A257" s="29" t="s">
        <v>31</v>
      </c>
      <c r="B257" s="29" t="str">
        <f>VLOOKUP(A257,Recon!A:B,2,FALSE)</f>
        <v>03040</v>
      </c>
      <c r="C257" s="19" t="s">
        <v>3276</v>
      </c>
      <c r="D257" s="21">
        <v>43991</v>
      </c>
      <c r="E257" s="21">
        <v>43983</v>
      </c>
      <c r="F257" s="33" t="str">
        <f t="shared" si="3"/>
        <v>0304043983</v>
      </c>
      <c r="G257" s="27">
        <v>6008.37</v>
      </c>
    </row>
    <row r="258" spans="1:7" x14ac:dyDescent="0.3">
      <c r="A258" s="29" t="s">
        <v>9</v>
      </c>
      <c r="B258" s="29" t="str">
        <f>VLOOKUP(A258,Recon!A:B,2,FALSE)</f>
        <v>07020</v>
      </c>
      <c r="C258" s="19" t="s">
        <v>3262</v>
      </c>
      <c r="D258" s="21">
        <v>43991</v>
      </c>
      <c r="E258" s="21">
        <v>43983</v>
      </c>
      <c r="F258" s="33" t="str">
        <f t="shared" ref="F258:F321" si="4">B258&amp;E258</f>
        <v>0702043983</v>
      </c>
      <c r="G258" s="27">
        <v>10262.01</v>
      </c>
    </row>
    <row r="259" spans="1:7" x14ac:dyDescent="0.3">
      <c r="A259" s="29" t="s">
        <v>12</v>
      </c>
      <c r="B259" s="29" t="str">
        <f>VLOOKUP(A259,Recon!A:B,2,FALSE)</f>
        <v>64203</v>
      </c>
      <c r="C259" s="19" t="s">
        <v>3261</v>
      </c>
      <c r="D259" s="21">
        <v>43991</v>
      </c>
      <c r="E259" s="21">
        <v>43983</v>
      </c>
      <c r="F259" s="33" t="str">
        <f t="shared" si="4"/>
        <v>6420343983</v>
      </c>
      <c r="G259" s="27">
        <v>3819</v>
      </c>
    </row>
    <row r="260" spans="1:7" x14ac:dyDescent="0.3">
      <c r="A260" s="29" t="s">
        <v>14</v>
      </c>
      <c r="B260" s="29" t="str">
        <f>VLOOKUP(A260,Recon!A:B,2,FALSE)</f>
        <v>21060</v>
      </c>
      <c r="C260" s="19" t="s">
        <v>3514</v>
      </c>
      <c r="D260" s="21">
        <v>43991</v>
      </c>
      <c r="E260" s="21">
        <v>43983</v>
      </c>
      <c r="F260" s="33" t="str">
        <f t="shared" si="4"/>
        <v>2106043983</v>
      </c>
      <c r="G260" s="27">
        <v>7350</v>
      </c>
    </row>
    <row r="261" spans="1:7" x14ac:dyDescent="0.3">
      <c r="A261" s="29" t="s">
        <v>3335</v>
      </c>
      <c r="B261" s="29" t="str">
        <f>VLOOKUP(A261,Recon!A:B,2,FALSE)</f>
        <v>64233</v>
      </c>
      <c r="C261" s="19" t="s">
        <v>3334</v>
      </c>
      <c r="D261" s="21">
        <v>43991</v>
      </c>
      <c r="E261" s="21">
        <v>43983</v>
      </c>
      <c r="F261" s="33" t="str">
        <f t="shared" si="4"/>
        <v>6423343983</v>
      </c>
      <c r="G261" s="27">
        <v>18100.53</v>
      </c>
    </row>
    <row r="262" spans="1:7" x14ac:dyDescent="0.3">
      <c r="A262" s="29" t="s">
        <v>42</v>
      </c>
      <c r="B262" s="29" t="str">
        <f>VLOOKUP(A262,Recon!A:B,2,FALSE)</f>
        <v>51010</v>
      </c>
      <c r="C262" s="19" t="s">
        <v>3324</v>
      </c>
      <c r="D262" s="21">
        <v>43991</v>
      </c>
      <c r="E262" s="21">
        <v>43983</v>
      </c>
      <c r="F262" s="33" t="str">
        <f t="shared" si="4"/>
        <v>5101043983</v>
      </c>
      <c r="G262" s="27">
        <v>12562.28</v>
      </c>
    </row>
    <row r="263" spans="1:7" x14ac:dyDescent="0.3">
      <c r="A263" s="29" t="s">
        <v>20</v>
      </c>
      <c r="B263" s="29" t="str">
        <f>VLOOKUP(A263,Recon!A:B,2,FALSE)</f>
        <v>64043</v>
      </c>
      <c r="C263" s="19" t="s">
        <v>3259</v>
      </c>
      <c r="D263" s="21">
        <v>43991</v>
      </c>
      <c r="E263" s="21">
        <v>43983</v>
      </c>
      <c r="F263" s="33" t="str">
        <f t="shared" si="4"/>
        <v>6404343983</v>
      </c>
      <c r="G263" s="27">
        <v>3278.24</v>
      </c>
    </row>
    <row r="264" spans="1:7" x14ac:dyDescent="0.3">
      <c r="A264" s="29" t="s">
        <v>22</v>
      </c>
      <c r="B264" s="29" t="str">
        <f>VLOOKUP(A264,Recon!A:B,2,FALSE)</f>
        <v>21090</v>
      </c>
      <c r="C264" s="19" t="s">
        <v>3515</v>
      </c>
      <c r="D264" s="21">
        <v>43991</v>
      </c>
      <c r="E264" s="21">
        <v>43983</v>
      </c>
      <c r="F264" s="33" t="str">
        <f t="shared" si="4"/>
        <v>2109043983</v>
      </c>
      <c r="G264" s="27">
        <v>118</v>
      </c>
    </row>
    <row r="265" spans="1:7" x14ac:dyDescent="0.3">
      <c r="A265" s="29" t="s">
        <v>27</v>
      </c>
      <c r="B265" s="29" t="str">
        <f>VLOOKUP(A265,Recon!A:B,2,FALSE)</f>
        <v>21020</v>
      </c>
      <c r="C265" s="19" t="s">
        <v>3510</v>
      </c>
      <c r="D265" s="21">
        <v>43991</v>
      </c>
      <c r="E265" s="21">
        <v>43983</v>
      </c>
      <c r="F265" s="33" t="str">
        <f t="shared" si="4"/>
        <v>2102043983</v>
      </c>
      <c r="G265" s="27">
        <v>7256.25</v>
      </c>
    </row>
    <row r="266" spans="1:7" x14ac:dyDescent="0.3">
      <c r="A266" s="29" t="s">
        <v>30</v>
      </c>
      <c r="B266" s="29" t="str">
        <f>VLOOKUP(A266,Recon!A:B,2,FALSE)</f>
        <v>21085</v>
      </c>
      <c r="C266" s="19" t="s">
        <v>3357</v>
      </c>
      <c r="D266" s="21">
        <v>43991</v>
      </c>
      <c r="E266" s="21">
        <v>43983</v>
      </c>
      <c r="F266" s="33" t="str">
        <f t="shared" si="4"/>
        <v>2108543983</v>
      </c>
      <c r="G266" s="27">
        <v>1371.14</v>
      </c>
    </row>
    <row r="267" spans="1:7" x14ac:dyDescent="0.3">
      <c r="A267" s="29" t="s">
        <v>24</v>
      </c>
      <c r="B267" s="29" t="str">
        <f>VLOOKUP(A267,Recon!A:B,2,FALSE)</f>
        <v>21040</v>
      </c>
      <c r="C267" s="19" t="s">
        <v>3323</v>
      </c>
      <c r="D267" s="21">
        <v>43991</v>
      </c>
      <c r="E267" s="21">
        <v>43983</v>
      </c>
      <c r="F267" s="33" t="str">
        <f t="shared" si="4"/>
        <v>2104043983</v>
      </c>
      <c r="G267" s="27">
        <v>1172</v>
      </c>
    </row>
    <row r="268" spans="1:7" x14ac:dyDescent="0.3">
      <c r="A268" s="29" t="s">
        <v>591</v>
      </c>
      <c r="B268" s="29" t="str">
        <f>VLOOKUP(A268,Recon!A:B,2,FALSE)</f>
        <v>19205</v>
      </c>
      <c r="C268" s="19" t="s">
        <v>3513</v>
      </c>
      <c r="D268" s="21">
        <v>43991</v>
      </c>
      <c r="E268" s="21">
        <v>43983</v>
      </c>
      <c r="F268" s="33" t="str">
        <f t="shared" si="4"/>
        <v>1920543983</v>
      </c>
      <c r="G268" s="27">
        <v>18276</v>
      </c>
    </row>
    <row r="269" spans="1:7" x14ac:dyDescent="0.3">
      <c r="A269" s="29" t="s">
        <v>11</v>
      </c>
      <c r="B269" s="29" t="str">
        <f>VLOOKUP(A269,Recon!A:B,2,FALSE)</f>
        <v>22010</v>
      </c>
      <c r="C269" s="19" t="s">
        <v>3504</v>
      </c>
      <c r="D269" s="21">
        <v>43991</v>
      </c>
      <c r="E269" s="21">
        <v>43983</v>
      </c>
      <c r="F269" s="33" t="str">
        <f t="shared" si="4"/>
        <v>2201043983</v>
      </c>
      <c r="G269" s="27">
        <v>7425.74</v>
      </c>
    </row>
    <row r="270" spans="1:7" x14ac:dyDescent="0.3">
      <c r="A270" s="29" t="s">
        <v>26</v>
      </c>
      <c r="B270" s="29" t="str">
        <f>VLOOKUP(A270,Recon!A:B,2,FALSE)</f>
        <v>26011</v>
      </c>
      <c r="C270" s="19" t="s">
        <v>3516</v>
      </c>
      <c r="D270" s="21">
        <v>43991</v>
      </c>
      <c r="E270" s="21">
        <v>43983</v>
      </c>
      <c r="F270" s="33" t="str">
        <f t="shared" si="4"/>
        <v>2601143983</v>
      </c>
      <c r="G270" s="27">
        <v>3832</v>
      </c>
    </row>
    <row r="271" spans="1:7" x14ac:dyDescent="0.3">
      <c r="A271" s="29" t="s">
        <v>33</v>
      </c>
      <c r="B271" s="29" t="str">
        <f>VLOOKUP(A271,Recon!A:B,2,FALSE)</f>
        <v>39031</v>
      </c>
      <c r="C271" s="19" t="s">
        <v>3355</v>
      </c>
      <c r="D271" s="21">
        <v>43991</v>
      </c>
      <c r="E271" s="21">
        <v>43983</v>
      </c>
      <c r="F271" s="33" t="str">
        <f t="shared" si="4"/>
        <v>3903143983</v>
      </c>
      <c r="G271" s="27">
        <v>11355.2</v>
      </c>
    </row>
    <row r="272" spans="1:7" x14ac:dyDescent="0.3">
      <c r="A272" s="29" t="s">
        <v>35</v>
      </c>
      <c r="B272" s="29" t="str">
        <f>VLOOKUP(A272,Recon!A:B,2,FALSE)</f>
        <v>43010</v>
      </c>
      <c r="C272" s="19" t="s">
        <v>3364</v>
      </c>
      <c r="D272" s="21">
        <v>43991</v>
      </c>
      <c r="E272" s="21">
        <v>43983</v>
      </c>
      <c r="F272" s="33" t="str">
        <f t="shared" si="4"/>
        <v>4301043983</v>
      </c>
      <c r="G272" s="27">
        <v>9087.09</v>
      </c>
    </row>
    <row r="273" spans="1:7" x14ac:dyDescent="0.3">
      <c r="A273" s="29" t="s">
        <v>37</v>
      </c>
      <c r="B273" s="29" t="str">
        <f>VLOOKUP(A273,Recon!A:B,2,FALSE)</f>
        <v>64093</v>
      </c>
      <c r="C273" s="19" t="s">
        <v>3484</v>
      </c>
      <c r="D273" s="21">
        <v>43991</v>
      </c>
      <c r="E273" s="21">
        <v>43983</v>
      </c>
      <c r="F273" s="33" t="str">
        <f t="shared" si="4"/>
        <v>6409343983</v>
      </c>
      <c r="G273" s="27">
        <v>4972</v>
      </c>
    </row>
    <row r="274" spans="1:7" x14ac:dyDescent="0.3">
      <c r="A274" s="29" t="s">
        <v>38</v>
      </c>
      <c r="B274" s="29" t="str">
        <f>VLOOKUP(A274,Recon!A:B,2,FALSE)</f>
        <v>64103</v>
      </c>
      <c r="C274" s="19" t="s">
        <v>3260</v>
      </c>
      <c r="D274" s="21">
        <v>43991</v>
      </c>
      <c r="E274" s="21">
        <v>43983</v>
      </c>
      <c r="F274" s="33" t="str">
        <f t="shared" si="4"/>
        <v>6410343983</v>
      </c>
      <c r="G274" s="27">
        <v>2878.95</v>
      </c>
    </row>
    <row r="275" spans="1:7" x14ac:dyDescent="0.3">
      <c r="A275" s="29" t="s">
        <v>40</v>
      </c>
      <c r="B275" s="29" t="str">
        <f>VLOOKUP(A275,Recon!A:B,2,FALSE)</f>
        <v>64133</v>
      </c>
      <c r="C275" s="19" t="s">
        <v>3506</v>
      </c>
      <c r="D275" s="21">
        <v>43991</v>
      </c>
      <c r="E275" s="21">
        <v>43983</v>
      </c>
      <c r="F275" s="33" t="str">
        <f t="shared" si="4"/>
        <v>6413343983</v>
      </c>
      <c r="G275" s="27">
        <v>16829.52</v>
      </c>
    </row>
    <row r="276" spans="1:7" x14ac:dyDescent="0.3">
      <c r="A276" s="29" t="s">
        <v>41</v>
      </c>
      <c r="B276" s="29" t="str">
        <f>VLOOKUP(A276,Recon!A:B,2,FALSE)</f>
        <v>35010</v>
      </c>
      <c r="C276" s="19" t="s">
        <v>3267</v>
      </c>
      <c r="D276" s="21">
        <v>43991</v>
      </c>
      <c r="E276" s="21">
        <v>43983</v>
      </c>
      <c r="F276" s="33" t="str">
        <f t="shared" si="4"/>
        <v>3501043983</v>
      </c>
      <c r="G276" s="27">
        <v>10695.46</v>
      </c>
    </row>
    <row r="277" spans="1:7" x14ac:dyDescent="0.3">
      <c r="A277" s="29" t="s">
        <v>43</v>
      </c>
      <c r="B277" s="29" t="str">
        <f>VLOOKUP(A277,Recon!A:B,2,FALSE)</f>
        <v>51020</v>
      </c>
      <c r="C277" s="19" t="s">
        <v>3338</v>
      </c>
      <c r="D277" s="21">
        <v>43991</v>
      </c>
      <c r="E277" s="21">
        <v>43983</v>
      </c>
      <c r="F277" s="33" t="str">
        <f t="shared" si="4"/>
        <v>5102043983</v>
      </c>
      <c r="G277" s="27">
        <v>1534.45</v>
      </c>
    </row>
    <row r="278" spans="1:7" x14ac:dyDescent="0.3">
      <c r="A278" s="29" t="s">
        <v>47</v>
      </c>
      <c r="B278" s="29" t="str">
        <f>VLOOKUP(A278,Recon!A:B,2,FALSE)</f>
        <v>64153</v>
      </c>
      <c r="C278" s="19" t="s">
        <v>3341</v>
      </c>
      <c r="D278" s="21">
        <v>43991</v>
      </c>
      <c r="E278" s="21">
        <v>43983</v>
      </c>
      <c r="F278" s="33" t="str">
        <f t="shared" si="4"/>
        <v>6415343983</v>
      </c>
      <c r="G278" s="27">
        <v>2892.16</v>
      </c>
    </row>
    <row r="279" spans="1:7" x14ac:dyDescent="0.3">
      <c r="A279" s="29" t="s">
        <v>48</v>
      </c>
      <c r="B279" s="29" t="str">
        <f>VLOOKUP(A279,Recon!A:B,2,FALSE)</f>
        <v>64160</v>
      </c>
      <c r="C279" s="19" t="s">
        <v>3485</v>
      </c>
      <c r="D279" s="21">
        <v>43991</v>
      </c>
      <c r="E279" s="21">
        <v>43983</v>
      </c>
      <c r="F279" s="33" t="str">
        <f t="shared" si="4"/>
        <v>6416043983</v>
      </c>
      <c r="G279" s="27">
        <v>8579</v>
      </c>
    </row>
    <row r="280" spans="1:7" x14ac:dyDescent="0.3">
      <c r="A280" s="29" t="s">
        <v>17</v>
      </c>
      <c r="B280" s="29" t="str">
        <f>VLOOKUP(A280,Recon!A:B,2,FALSE)</f>
        <v>16010</v>
      </c>
      <c r="C280" s="19" t="s">
        <v>3362</v>
      </c>
      <c r="D280" s="21">
        <v>43991</v>
      </c>
      <c r="E280" s="21">
        <v>43983</v>
      </c>
      <c r="F280" s="33" t="str">
        <f t="shared" si="4"/>
        <v>1601043983</v>
      </c>
      <c r="G280" s="27">
        <v>93326.34</v>
      </c>
    </row>
    <row r="281" spans="1:7" x14ac:dyDescent="0.3">
      <c r="A281" s="29" t="s">
        <v>50</v>
      </c>
      <c r="B281" s="29" t="str">
        <f>VLOOKUP(A281,Recon!A:B,2,FALSE)</f>
        <v>64163</v>
      </c>
      <c r="C281" s="19" t="s">
        <v>3500</v>
      </c>
      <c r="D281" s="21">
        <v>43991</v>
      </c>
      <c r="E281" s="21">
        <v>43983</v>
      </c>
      <c r="F281" s="33" t="str">
        <f t="shared" si="4"/>
        <v>6416343983</v>
      </c>
      <c r="G281" s="27">
        <v>5705.14</v>
      </c>
    </row>
    <row r="282" spans="1:7" x14ac:dyDescent="0.3">
      <c r="A282" s="29" t="s">
        <v>1439</v>
      </c>
      <c r="B282" s="29" t="str">
        <f>VLOOKUP(A282,Recon!A:B,2,FALSE)</f>
        <v>59010</v>
      </c>
      <c r="C282" s="19" t="s">
        <v>3339</v>
      </c>
      <c r="D282" s="21">
        <v>43991</v>
      </c>
      <c r="E282" s="21">
        <v>43983</v>
      </c>
      <c r="F282" s="33" t="str">
        <f t="shared" si="4"/>
        <v>5901043983</v>
      </c>
      <c r="G282" s="27">
        <v>1103.27</v>
      </c>
    </row>
    <row r="283" spans="1:7" x14ac:dyDescent="0.3">
      <c r="A283" s="29" t="s">
        <v>52</v>
      </c>
      <c r="B283" s="29" t="str">
        <f>VLOOKUP(A283,Recon!A:B,2,FALSE)</f>
        <v>35020</v>
      </c>
      <c r="C283" s="19" t="s">
        <v>3483</v>
      </c>
      <c r="D283" s="21">
        <v>43991</v>
      </c>
      <c r="E283" s="21">
        <v>43983</v>
      </c>
      <c r="F283" s="33" t="str">
        <f t="shared" si="4"/>
        <v>3502043983</v>
      </c>
      <c r="G283" s="27">
        <v>7025.9</v>
      </c>
    </row>
    <row r="284" spans="1:7" x14ac:dyDescent="0.3">
      <c r="A284" s="29" t="s">
        <v>54</v>
      </c>
      <c r="B284" s="29" t="str">
        <f>VLOOKUP(A284,Recon!A:B,2,FALSE)</f>
        <v>64205</v>
      </c>
      <c r="C284" s="19" t="s">
        <v>3511</v>
      </c>
      <c r="D284" s="21">
        <v>43991</v>
      </c>
      <c r="E284" s="21">
        <v>43983</v>
      </c>
      <c r="F284" s="33" t="str">
        <f t="shared" si="4"/>
        <v>6420543983</v>
      </c>
      <c r="G284" s="27">
        <v>3962</v>
      </c>
    </row>
    <row r="285" spans="1:7" x14ac:dyDescent="0.3">
      <c r="A285" s="29" t="s">
        <v>25</v>
      </c>
      <c r="B285" s="29" t="str">
        <f>VLOOKUP(A285,Recon!A:B,2,FALSE)</f>
        <v>62060</v>
      </c>
      <c r="C285" s="19" t="s">
        <v>3275</v>
      </c>
      <c r="D285" s="21">
        <v>43991</v>
      </c>
      <c r="E285" s="21">
        <v>43983</v>
      </c>
      <c r="F285" s="33" t="str">
        <f t="shared" si="4"/>
        <v>6206043983</v>
      </c>
      <c r="G285" s="27">
        <v>14016.09</v>
      </c>
    </row>
    <row r="286" spans="1:7" x14ac:dyDescent="0.3">
      <c r="A286" s="29" t="s">
        <v>59</v>
      </c>
      <c r="B286" s="29" t="str">
        <f>VLOOKUP(A286,Recon!A:B,2,FALSE)</f>
        <v>62040</v>
      </c>
      <c r="C286" s="19" t="s">
        <v>3517</v>
      </c>
      <c r="D286" s="21">
        <v>43991</v>
      </c>
      <c r="E286" s="21">
        <v>43983</v>
      </c>
      <c r="F286" s="33" t="str">
        <f t="shared" si="4"/>
        <v>6204043983</v>
      </c>
      <c r="G286" s="27">
        <v>13108.73</v>
      </c>
    </row>
    <row r="287" spans="1:7" x14ac:dyDescent="0.3">
      <c r="A287" s="29" t="s">
        <v>57</v>
      </c>
      <c r="B287" s="29" t="str">
        <f>VLOOKUP(A287,Recon!A:B,2,FALSE)</f>
        <v>01070</v>
      </c>
      <c r="C287" s="19" t="s">
        <v>3319</v>
      </c>
      <c r="D287" s="21">
        <v>43991</v>
      </c>
      <c r="E287" s="21">
        <v>43983</v>
      </c>
      <c r="F287" s="33" t="str">
        <f t="shared" si="4"/>
        <v>0107043983</v>
      </c>
      <c r="G287" s="27">
        <v>9948.27</v>
      </c>
    </row>
    <row r="288" spans="1:7" x14ac:dyDescent="0.3">
      <c r="A288" s="29" t="s">
        <v>16</v>
      </c>
      <c r="B288" s="29" t="str">
        <f>VLOOKUP(A288,Recon!A:B,2,FALSE)</f>
        <v>15010</v>
      </c>
      <c r="C288" s="19" t="s">
        <v>3508</v>
      </c>
      <c r="D288" s="21">
        <v>43997</v>
      </c>
      <c r="E288" s="21">
        <v>43983</v>
      </c>
      <c r="F288" s="33" t="str">
        <f t="shared" si="4"/>
        <v>1501043983</v>
      </c>
      <c r="G288" s="27">
        <v>128.63999999999999</v>
      </c>
    </row>
    <row r="289" spans="1:7" x14ac:dyDescent="0.3">
      <c r="A289" s="29" t="s">
        <v>34</v>
      </c>
      <c r="B289" s="29" t="str">
        <f>VLOOKUP(A289,Recon!A:B,2,FALSE)</f>
        <v>41010</v>
      </c>
      <c r="C289" s="19" t="s">
        <v>3518</v>
      </c>
      <c r="D289" s="21">
        <v>43998</v>
      </c>
      <c r="E289" s="21">
        <v>43983</v>
      </c>
      <c r="F289" s="33" t="str">
        <f t="shared" si="4"/>
        <v>4101043983</v>
      </c>
      <c r="G289" s="27">
        <v>21822</v>
      </c>
    </row>
    <row r="290" spans="1:7" x14ac:dyDescent="0.3">
      <c r="A290" s="29" t="s">
        <v>49</v>
      </c>
      <c r="B290" s="29" t="str">
        <f>VLOOKUP(A290,Recon!A:B,2,FALSE)</f>
        <v>03020</v>
      </c>
      <c r="C290" s="19" t="s">
        <v>3352</v>
      </c>
      <c r="D290" s="21">
        <v>44004</v>
      </c>
      <c r="E290" s="21">
        <v>43983</v>
      </c>
      <c r="F290" s="33" t="str">
        <f t="shared" si="4"/>
        <v>0302043983</v>
      </c>
      <c r="G290" s="27">
        <v>2915.76</v>
      </c>
    </row>
    <row r="291" spans="1:7" x14ac:dyDescent="0.3">
      <c r="A291" s="29" t="s">
        <v>13</v>
      </c>
      <c r="B291" s="29" t="str">
        <f>VLOOKUP(A291,Recon!A:B,2,FALSE)</f>
        <v>03030</v>
      </c>
      <c r="C291" s="19" t="s">
        <v>3266</v>
      </c>
      <c r="D291" s="21">
        <v>44004</v>
      </c>
      <c r="E291" s="21">
        <v>43983</v>
      </c>
      <c r="F291" s="33" t="str">
        <f t="shared" si="4"/>
        <v>0303043983</v>
      </c>
      <c r="G291" s="27">
        <v>10351.200000000001</v>
      </c>
    </row>
    <row r="292" spans="1:7" x14ac:dyDescent="0.3">
      <c r="A292" s="29" t="s">
        <v>15</v>
      </c>
      <c r="B292" s="29" t="str">
        <f>VLOOKUP(A292,Recon!A:B,2,FALSE)</f>
        <v>21050</v>
      </c>
      <c r="C292" s="19" t="s">
        <v>3263</v>
      </c>
      <c r="D292" s="21">
        <v>44004</v>
      </c>
      <c r="E292" s="21">
        <v>43983</v>
      </c>
      <c r="F292" s="33" t="str">
        <f t="shared" si="4"/>
        <v>2105043983</v>
      </c>
      <c r="G292" s="27">
        <v>13522.27</v>
      </c>
    </row>
    <row r="293" spans="1:7" x14ac:dyDescent="0.3">
      <c r="A293" s="29" t="s">
        <v>5</v>
      </c>
      <c r="B293" s="29" t="str">
        <f>VLOOKUP(A293,Recon!A:B,2,FALSE)</f>
        <v>21080</v>
      </c>
      <c r="C293" s="19" t="s">
        <v>3482</v>
      </c>
      <c r="D293" s="21">
        <v>44004</v>
      </c>
      <c r="E293" s="21">
        <v>43983</v>
      </c>
      <c r="F293" s="33" t="str">
        <f t="shared" si="4"/>
        <v>2108043983</v>
      </c>
      <c r="G293" s="27">
        <v>4474.93</v>
      </c>
    </row>
    <row r="294" spans="1:7" x14ac:dyDescent="0.3">
      <c r="A294" s="29" t="s">
        <v>18</v>
      </c>
      <c r="B294" s="29" t="str">
        <f>VLOOKUP(A294,Recon!A:B,2,FALSE)</f>
        <v>18010</v>
      </c>
      <c r="C294" s="19" t="s">
        <v>3348</v>
      </c>
      <c r="D294" s="21">
        <v>44004</v>
      </c>
      <c r="E294" s="21">
        <v>43983</v>
      </c>
      <c r="F294" s="33" t="str">
        <f t="shared" si="4"/>
        <v>1801043983</v>
      </c>
      <c r="G294" s="27">
        <v>6839</v>
      </c>
    </row>
    <row r="295" spans="1:7" x14ac:dyDescent="0.3">
      <c r="A295" s="29" t="s">
        <v>7</v>
      </c>
      <c r="B295" s="29" t="str">
        <f>VLOOKUP(A295,Recon!A:B,2,FALSE)</f>
        <v>03060</v>
      </c>
      <c r="C295" s="19" t="s">
        <v>3353</v>
      </c>
      <c r="D295" s="21">
        <v>44020</v>
      </c>
      <c r="E295" s="21">
        <v>44013</v>
      </c>
      <c r="F295" s="33" t="str">
        <f t="shared" si="4"/>
        <v>0306044013</v>
      </c>
      <c r="G295" s="27">
        <v>23555.24</v>
      </c>
    </row>
    <row r="296" spans="1:7" x14ac:dyDescent="0.3">
      <c r="A296" s="29" t="s">
        <v>21</v>
      </c>
      <c r="B296" s="29" t="str">
        <f>VLOOKUP(A296,Recon!A:B,2,FALSE)</f>
        <v>03010</v>
      </c>
      <c r="C296" s="19" t="s">
        <v>3320</v>
      </c>
      <c r="D296" s="21">
        <v>44020</v>
      </c>
      <c r="E296" s="21">
        <v>44013</v>
      </c>
      <c r="F296" s="33" t="str">
        <f t="shared" si="4"/>
        <v>0301044013</v>
      </c>
      <c r="G296" s="27">
        <v>3037</v>
      </c>
    </row>
    <row r="297" spans="1:7" x14ac:dyDescent="0.3">
      <c r="A297" s="29" t="s">
        <v>12</v>
      </c>
      <c r="B297" s="29" t="str">
        <f>VLOOKUP(A297,Recon!A:B,2,FALSE)</f>
        <v>64203</v>
      </c>
      <c r="C297" s="19" t="s">
        <v>3261</v>
      </c>
      <c r="D297" s="21">
        <v>44020</v>
      </c>
      <c r="E297" s="21">
        <v>44013</v>
      </c>
      <c r="F297" s="33" t="str">
        <f t="shared" si="4"/>
        <v>6420344013</v>
      </c>
      <c r="G297" s="27">
        <v>3055</v>
      </c>
    </row>
    <row r="298" spans="1:7" x14ac:dyDescent="0.3">
      <c r="A298" s="29" t="s">
        <v>20</v>
      </c>
      <c r="B298" s="29" t="str">
        <f>VLOOKUP(A298,Recon!A:B,2,FALSE)</f>
        <v>64043</v>
      </c>
      <c r="C298" s="19" t="s">
        <v>3259</v>
      </c>
      <c r="D298" s="21">
        <v>44020</v>
      </c>
      <c r="E298" s="21">
        <v>44013</v>
      </c>
      <c r="F298" s="33" t="str">
        <f t="shared" si="4"/>
        <v>6404344013</v>
      </c>
      <c r="G298" s="27">
        <v>4444.08</v>
      </c>
    </row>
    <row r="299" spans="1:7" x14ac:dyDescent="0.3">
      <c r="A299" s="29" t="s">
        <v>30</v>
      </c>
      <c r="B299" s="29" t="str">
        <f>VLOOKUP(A299,Recon!A:B,2,FALSE)</f>
        <v>21085</v>
      </c>
      <c r="C299" s="19" t="s">
        <v>3357</v>
      </c>
      <c r="D299" s="21">
        <v>44020</v>
      </c>
      <c r="E299" s="21">
        <v>44013</v>
      </c>
      <c r="F299" s="33" t="str">
        <f t="shared" si="4"/>
        <v>2108544013</v>
      </c>
      <c r="G299" s="27">
        <v>1371.14</v>
      </c>
    </row>
    <row r="300" spans="1:7" x14ac:dyDescent="0.3">
      <c r="A300" s="29" t="s">
        <v>65</v>
      </c>
      <c r="B300" s="29" t="str">
        <f>VLOOKUP(A300,Recon!A:B,2,FALSE)</f>
        <v>35030</v>
      </c>
      <c r="C300" s="19" t="s">
        <v>3519</v>
      </c>
      <c r="D300" s="21">
        <v>44020</v>
      </c>
      <c r="E300" s="21">
        <v>44013</v>
      </c>
      <c r="F300" s="33" t="str">
        <f t="shared" si="4"/>
        <v>3503044013</v>
      </c>
      <c r="G300" s="27">
        <v>3675.55</v>
      </c>
    </row>
    <row r="301" spans="1:7" x14ac:dyDescent="0.3">
      <c r="A301" s="29" t="s">
        <v>11</v>
      </c>
      <c r="B301" s="29" t="str">
        <f>VLOOKUP(A301,Recon!A:B,2,FALSE)</f>
        <v>22010</v>
      </c>
      <c r="C301" s="19" t="s">
        <v>3504</v>
      </c>
      <c r="D301" s="21">
        <v>44020</v>
      </c>
      <c r="E301" s="21">
        <v>44013</v>
      </c>
      <c r="F301" s="33" t="str">
        <f t="shared" si="4"/>
        <v>2201044013</v>
      </c>
      <c r="G301" s="27">
        <v>7418.28</v>
      </c>
    </row>
    <row r="302" spans="1:7" x14ac:dyDescent="0.3">
      <c r="A302" s="29" t="s">
        <v>28</v>
      </c>
      <c r="B302" s="29" t="str">
        <f>VLOOKUP(A302,Recon!A:B,2,FALSE)</f>
        <v>30011</v>
      </c>
      <c r="C302" s="19" t="s">
        <v>3505</v>
      </c>
      <c r="D302" s="21">
        <v>44020</v>
      </c>
      <c r="E302" s="21">
        <v>44013</v>
      </c>
      <c r="F302" s="33" t="str">
        <f t="shared" si="4"/>
        <v>3001144013</v>
      </c>
      <c r="G302" s="27">
        <v>27855.06</v>
      </c>
    </row>
    <row r="303" spans="1:7" x14ac:dyDescent="0.3">
      <c r="A303" s="29" t="s">
        <v>32</v>
      </c>
      <c r="B303" s="29" t="str">
        <f>VLOOKUP(A303,Recon!A:B,2,FALSE)</f>
        <v>01010</v>
      </c>
      <c r="C303" s="19" t="s">
        <v>3264</v>
      </c>
      <c r="D303" s="21">
        <v>44020</v>
      </c>
      <c r="E303" s="21">
        <v>44013</v>
      </c>
      <c r="F303" s="33" t="str">
        <f t="shared" si="4"/>
        <v>0101044013</v>
      </c>
      <c r="G303" s="27">
        <v>3481.38</v>
      </c>
    </row>
    <row r="304" spans="1:7" x14ac:dyDescent="0.3">
      <c r="A304" s="29" t="s">
        <v>38</v>
      </c>
      <c r="B304" s="29" t="str">
        <f>VLOOKUP(A304,Recon!A:B,2,FALSE)</f>
        <v>64103</v>
      </c>
      <c r="C304" s="19" t="s">
        <v>3260</v>
      </c>
      <c r="D304" s="21">
        <v>44020</v>
      </c>
      <c r="E304" s="21">
        <v>44013</v>
      </c>
      <c r="F304" s="33" t="str">
        <f t="shared" si="4"/>
        <v>6410344013</v>
      </c>
      <c r="G304" s="27">
        <v>2878.94</v>
      </c>
    </row>
    <row r="305" spans="1:7" x14ac:dyDescent="0.3">
      <c r="A305" s="29" t="s">
        <v>52</v>
      </c>
      <c r="B305" s="29" t="str">
        <f>VLOOKUP(A305,Recon!A:B,2,FALSE)</f>
        <v>35020</v>
      </c>
      <c r="C305" s="19" t="s">
        <v>3483</v>
      </c>
      <c r="D305" s="21">
        <v>44020</v>
      </c>
      <c r="E305" s="21">
        <v>44013</v>
      </c>
      <c r="F305" s="33" t="str">
        <f t="shared" si="4"/>
        <v>3502044013</v>
      </c>
      <c r="G305" s="27">
        <v>6943.67</v>
      </c>
    </row>
    <row r="306" spans="1:7" x14ac:dyDescent="0.3">
      <c r="A306" s="29" t="s">
        <v>60</v>
      </c>
      <c r="B306" s="29" t="str">
        <f>VLOOKUP(A306,Recon!A:B,2,FALSE)</f>
        <v>80010</v>
      </c>
      <c r="C306" s="19" t="s">
        <v>2</v>
      </c>
      <c r="D306" s="21">
        <v>44032</v>
      </c>
      <c r="E306" s="21">
        <v>44013</v>
      </c>
      <c r="F306" s="33" t="str">
        <f t="shared" si="4"/>
        <v>8001044013</v>
      </c>
      <c r="G306" s="27">
        <v>5412</v>
      </c>
    </row>
    <row r="307" spans="1:7" x14ac:dyDescent="0.3">
      <c r="A307" s="29" t="s">
        <v>60</v>
      </c>
      <c r="B307" s="29" t="str">
        <f>VLOOKUP(A307,Recon!A:B,2,FALSE)</f>
        <v>80010</v>
      </c>
      <c r="C307" s="19" t="s">
        <v>2</v>
      </c>
      <c r="D307" s="21">
        <v>44041</v>
      </c>
      <c r="E307" s="21">
        <v>44013</v>
      </c>
      <c r="F307" s="33" t="str">
        <f t="shared" si="4"/>
        <v>8001044013</v>
      </c>
      <c r="G307" s="27">
        <v>-309</v>
      </c>
    </row>
    <row r="308" spans="1:7" x14ac:dyDescent="0.3">
      <c r="A308" s="29" t="s">
        <v>60</v>
      </c>
      <c r="B308" s="29" t="str">
        <f>VLOOKUP(A308,Recon!A:B,2,FALSE)</f>
        <v>80010</v>
      </c>
      <c r="C308" s="19" t="s">
        <v>2</v>
      </c>
      <c r="D308" s="21">
        <v>44041</v>
      </c>
      <c r="E308" s="21">
        <v>44013</v>
      </c>
      <c r="F308" s="33" t="str">
        <f t="shared" si="4"/>
        <v>8001044013</v>
      </c>
      <c r="G308" s="27">
        <v>309</v>
      </c>
    </row>
    <row r="309" spans="1:7" x14ac:dyDescent="0.3">
      <c r="A309" s="29" t="s">
        <v>21</v>
      </c>
      <c r="B309" s="29" t="str">
        <f>VLOOKUP(A309,Recon!A:B,2,FALSE)</f>
        <v>03010</v>
      </c>
      <c r="C309" s="19" t="s">
        <v>3320</v>
      </c>
      <c r="D309" s="21">
        <v>44053</v>
      </c>
      <c r="E309" s="21">
        <v>44044</v>
      </c>
      <c r="F309" s="33" t="str">
        <f t="shared" si="4"/>
        <v>0301044044</v>
      </c>
      <c r="G309" s="27">
        <v>4887</v>
      </c>
    </row>
    <row r="310" spans="1:7" x14ac:dyDescent="0.3">
      <c r="A310" s="29" t="s">
        <v>31</v>
      </c>
      <c r="B310" s="29" t="str">
        <f>VLOOKUP(A310,Recon!A:B,2,FALSE)</f>
        <v>03040</v>
      </c>
      <c r="C310" s="19" t="s">
        <v>3276</v>
      </c>
      <c r="D310" s="21">
        <v>44053</v>
      </c>
      <c r="E310" s="21">
        <v>44044</v>
      </c>
      <c r="F310" s="33" t="str">
        <f t="shared" si="4"/>
        <v>0304044044</v>
      </c>
      <c r="G310" s="27">
        <v>4855.04</v>
      </c>
    </row>
    <row r="311" spans="1:7" x14ac:dyDescent="0.3">
      <c r="A311" s="29" t="s">
        <v>12</v>
      </c>
      <c r="B311" s="29" t="str">
        <f>VLOOKUP(A311,Recon!A:B,2,FALSE)</f>
        <v>64203</v>
      </c>
      <c r="C311" s="19" t="s">
        <v>3261</v>
      </c>
      <c r="D311" s="21">
        <v>44053</v>
      </c>
      <c r="E311" s="21">
        <v>44044</v>
      </c>
      <c r="F311" s="33" t="str">
        <f t="shared" si="4"/>
        <v>6420344044</v>
      </c>
      <c r="G311" s="27">
        <v>2907</v>
      </c>
    </row>
    <row r="312" spans="1:7" x14ac:dyDescent="0.3">
      <c r="A312" s="29" t="s">
        <v>5</v>
      </c>
      <c r="B312" s="29" t="str">
        <f>VLOOKUP(A312,Recon!A:B,2,FALSE)</f>
        <v>21080</v>
      </c>
      <c r="C312" s="19" t="s">
        <v>3482</v>
      </c>
      <c r="D312" s="21">
        <v>44053</v>
      </c>
      <c r="E312" s="21">
        <v>44044</v>
      </c>
      <c r="F312" s="33" t="str">
        <f t="shared" si="4"/>
        <v>2108044044</v>
      </c>
      <c r="G312" s="27">
        <v>4509.37</v>
      </c>
    </row>
    <row r="313" spans="1:7" x14ac:dyDescent="0.3">
      <c r="A313" s="29" t="s">
        <v>16</v>
      </c>
      <c r="B313" s="29" t="str">
        <f>VLOOKUP(A313,Recon!A:B,2,FALSE)</f>
        <v>15010</v>
      </c>
      <c r="C313" s="19" t="s">
        <v>3508</v>
      </c>
      <c r="D313" s="21">
        <v>44053</v>
      </c>
      <c r="E313" s="21">
        <v>44044</v>
      </c>
      <c r="F313" s="33" t="str">
        <f t="shared" si="4"/>
        <v>1501044044</v>
      </c>
      <c r="G313" s="27">
        <v>9226.98</v>
      </c>
    </row>
    <row r="314" spans="1:7" x14ac:dyDescent="0.3">
      <c r="A314" s="29" t="s">
        <v>924</v>
      </c>
      <c r="B314" s="29" t="str">
        <f>VLOOKUP(A314,Recon!A:B,2,FALSE)</f>
        <v>34010</v>
      </c>
      <c r="C314" s="19" t="s">
        <v>3358</v>
      </c>
      <c r="D314" s="21">
        <v>44053</v>
      </c>
      <c r="E314" s="21">
        <v>44044</v>
      </c>
      <c r="F314" s="33" t="str">
        <f t="shared" si="4"/>
        <v>3401044044</v>
      </c>
      <c r="G314" s="27">
        <v>6742.41</v>
      </c>
    </row>
    <row r="315" spans="1:7" x14ac:dyDescent="0.3">
      <c r="A315" s="29" t="s">
        <v>20</v>
      </c>
      <c r="B315" s="29" t="str">
        <f>VLOOKUP(A315,Recon!A:B,2,FALSE)</f>
        <v>64043</v>
      </c>
      <c r="C315" s="19" t="s">
        <v>3259</v>
      </c>
      <c r="D315" s="21">
        <v>44053</v>
      </c>
      <c r="E315" s="21">
        <v>44044</v>
      </c>
      <c r="F315" s="33" t="str">
        <f t="shared" si="4"/>
        <v>6404344044</v>
      </c>
      <c r="G315" s="27">
        <v>10076.85</v>
      </c>
    </row>
    <row r="316" spans="1:7" x14ac:dyDescent="0.3">
      <c r="A316" s="29" t="s">
        <v>11</v>
      </c>
      <c r="B316" s="29" t="str">
        <f>VLOOKUP(A316,Recon!A:B,2,FALSE)</f>
        <v>22010</v>
      </c>
      <c r="C316" s="19" t="s">
        <v>3504</v>
      </c>
      <c r="D316" s="21">
        <v>44053</v>
      </c>
      <c r="E316" s="21">
        <v>44044</v>
      </c>
      <c r="F316" s="33" t="str">
        <f t="shared" si="4"/>
        <v>2201044044</v>
      </c>
      <c r="G316" s="27">
        <v>4124.78</v>
      </c>
    </row>
    <row r="317" spans="1:7" x14ac:dyDescent="0.3">
      <c r="A317" s="29" t="s">
        <v>28</v>
      </c>
      <c r="B317" s="29" t="str">
        <f>VLOOKUP(A317,Recon!A:B,2,FALSE)</f>
        <v>30011</v>
      </c>
      <c r="C317" s="19" t="s">
        <v>3505</v>
      </c>
      <c r="D317" s="21">
        <v>44053</v>
      </c>
      <c r="E317" s="21">
        <v>44044</v>
      </c>
      <c r="F317" s="33" t="str">
        <f t="shared" si="4"/>
        <v>3001144044</v>
      </c>
      <c r="G317" s="27">
        <v>30765.03</v>
      </c>
    </row>
    <row r="318" spans="1:7" x14ac:dyDescent="0.3">
      <c r="A318" s="29" t="s">
        <v>32</v>
      </c>
      <c r="B318" s="29" t="str">
        <f>VLOOKUP(A318,Recon!A:B,2,FALSE)</f>
        <v>01010</v>
      </c>
      <c r="C318" s="19" t="s">
        <v>3264</v>
      </c>
      <c r="D318" s="21">
        <v>44053</v>
      </c>
      <c r="E318" s="21">
        <v>44044</v>
      </c>
      <c r="F318" s="33" t="str">
        <f t="shared" si="4"/>
        <v>0101044044</v>
      </c>
      <c r="G318" s="27">
        <v>3512.48</v>
      </c>
    </row>
    <row r="319" spans="1:7" x14ac:dyDescent="0.3">
      <c r="A319" s="29" t="s">
        <v>38</v>
      </c>
      <c r="B319" s="29" t="str">
        <f>VLOOKUP(A319,Recon!A:B,2,FALSE)</f>
        <v>64103</v>
      </c>
      <c r="C319" s="19" t="s">
        <v>3260</v>
      </c>
      <c r="D319" s="21">
        <v>44053</v>
      </c>
      <c r="E319" s="21">
        <v>44044</v>
      </c>
      <c r="F319" s="33" t="str">
        <f t="shared" si="4"/>
        <v>6410344044</v>
      </c>
      <c r="G319" s="27">
        <v>2921.25</v>
      </c>
    </row>
    <row r="320" spans="1:7" x14ac:dyDescent="0.3">
      <c r="A320" s="29" t="s">
        <v>41</v>
      </c>
      <c r="B320" s="29" t="str">
        <f>VLOOKUP(A320,Recon!A:B,2,FALSE)</f>
        <v>35010</v>
      </c>
      <c r="C320" s="19" t="s">
        <v>3267</v>
      </c>
      <c r="D320" s="21">
        <v>44053</v>
      </c>
      <c r="E320" s="21">
        <v>44044</v>
      </c>
      <c r="F320" s="33" t="str">
        <f t="shared" si="4"/>
        <v>3501044044</v>
      </c>
      <c r="G320" s="27">
        <v>6311.82</v>
      </c>
    </row>
    <row r="321" spans="1:7" x14ac:dyDescent="0.3">
      <c r="A321" s="29" t="s">
        <v>43</v>
      </c>
      <c r="B321" s="29" t="str">
        <f>VLOOKUP(A321,Recon!A:B,2,FALSE)</f>
        <v>51020</v>
      </c>
      <c r="C321" s="19" t="s">
        <v>3338</v>
      </c>
      <c r="D321" s="21">
        <v>44053</v>
      </c>
      <c r="E321" s="21">
        <v>44044</v>
      </c>
      <c r="F321" s="33" t="str">
        <f t="shared" si="4"/>
        <v>5102044044</v>
      </c>
      <c r="G321" s="27">
        <v>1271.68</v>
      </c>
    </row>
    <row r="322" spans="1:7" x14ac:dyDescent="0.3">
      <c r="A322" s="29" t="s">
        <v>47</v>
      </c>
      <c r="B322" s="29" t="str">
        <f>VLOOKUP(A322,Recon!A:B,2,FALSE)</f>
        <v>64153</v>
      </c>
      <c r="C322" s="19" t="s">
        <v>3341</v>
      </c>
      <c r="D322" s="21">
        <v>44053</v>
      </c>
      <c r="E322" s="21">
        <v>44044</v>
      </c>
      <c r="F322" s="33" t="str">
        <f t="shared" ref="F322:F385" si="5">B322&amp;E322</f>
        <v>6415344044</v>
      </c>
      <c r="G322" s="27">
        <v>3803.19</v>
      </c>
    </row>
    <row r="323" spans="1:7" x14ac:dyDescent="0.3">
      <c r="A323" s="29" t="s">
        <v>51</v>
      </c>
      <c r="B323" s="29" t="str">
        <f>VLOOKUP(A323,Recon!A:B,2,FALSE)</f>
        <v>64193</v>
      </c>
      <c r="C323" s="19" t="s">
        <v>3486</v>
      </c>
      <c r="D323" s="21">
        <v>44053</v>
      </c>
      <c r="E323" s="21">
        <v>44044</v>
      </c>
      <c r="F323" s="33" t="str">
        <f t="shared" si="5"/>
        <v>6419344044</v>
      </c>
      <c r="G323" s="27">
        <v>3369</v>
      </c>
    </row>
    <row r="324" spans="1:7" x14ac:dyDescent="0.3">
      <c r="A324" s="29" t="s">
        <v>1439</v>
      </c>
      <c r="B324" s="29" t="str">
        <f>VLOOKUP(A324,Recon!A:B,2,FALSE)</f>
        <v>59010</v>
      </c>
      <c r="C324" s="19" t="s">
        <v>3339</v>
      </c>
      <c r="D324" s="21">
        <v>44053</v>
      </c>
      <c r="E324" s="21">
        <v>44044</v>
      </c>
      <c r="F324" s="33" t="str">
        <f t="shared" si="5"/>
        <v>5901044044</v>
      </c>
      <c r="G324" s="27">
        <v>2483.1999999999998</v>
      </c>
    </row>
    <row r="325" spans="1:7" x14ac:dyDescent="0.3">
      <c r="A325" s="29" t="s">
        <v>52</v>
      </c>
      <c r="B325" s="29" t="str">
        <f>VLOOKUP(A325,Recon!A:B,2,FALSE)</f>
        <v>35020</v>
      </c>
      <c r="C325" s="19" t="s">
        <v>3483</v>
      </c>
      <c r="D325" s="21">
        <v>44053</v>
      </c>
      <c r="E325" s="21">
        <v>44044</v>
      </c>
      <c r="F325" s="33" t="str">
        <f t="shared" si="5"/>
        <v>3502044044</v>
      </c>
      <c r="G325" s="27">
        <v>6965.91</v>
      </c>
    </row>
    <row r="326" spans="1:7" x14ac:dyDescent="0.3">
      <c r="A326" s="29" t="s">
        <v>18</v>
      </c>
      <c r="B326" s="29" t="str">
        <f>VLOOKUP(A326,Recon!A:B,2,FALSE)</f>
        <v>18010</v>
      </c>
      <c r="C326" s="19" t="s">
        <v>3348</v>
      </c>
      <c r="D326" s="21">
        <v>44064</v>
      </c>
      <c r="E326" s="21">
        <v>44044</v>
      </c>
      <c r="F326" s="33" t="str">
        <f t="shared" si="5"/>
        <v>1801044044</v>
      </c>
      <c r="G326" s="27">
        <v>6839</v>
      </c>
    </row>
    <row r="327" spans="1:7" x14ac:dyDescent="0.3">
      <c r="A327" s="29" t="s">
        <v>13</v>
      </c>
      <c r="B327" s="29" t="str">
        <f>VLOOKUP(A327,Recon!A:B,2,FALSE)</f>
        <v>03030</v>
      </c>
      <c r="C327" s="19" t="s">
        <v>3266</v>
      </c>
      <c r="D327" s="21">
        <v>44083</v>
      </c>
      <c r="E327" s="21">
        <v>44075</v>
      </c>
      <c r="F327" s="33" t="str">
        <f t="shared" si="5"/>
        <v>0303044075</v>
      </c>
      <c r="G327" s="27">
        <v>9646.1</v>
      </c>
    </row>
    <row r="328" spans="1:7" x14ac:dyDescent="0.3">
      <c r="A328" s="29" t="s">
        <v>7</v>
      </c>
      <c r="B328" s="29" t="str">
        <f>VLOOKUP(A328,Recon!A:B,2,FALSE)</f>
        <v>03060</v>
      </c>
      <c r="C328" s="19" t="s">
        <v>3353</v>
      </c>
      <c r="D328" s="21">
        <v>44084</v>
      </c>
      <c r="E328" s="21">
        <v>44075</v>
      </c>
      <c r="F328" s="33" t="str">
        <f t="shared" si="5"/>
        <v>0306044075</v>
      </c>
      <c r="G328" s="27">
        <v>20372.689999999999</v>
      </c>
    </row>
    <row r="329" spans="1:7" x14ac:dyDescent="0.3">
      <c r="A329" s="29" t="s">
        <v>31</v>
      </c>
      <c r="B329" s="29" t="str">
        <f>VLOOKUP(A329,Recon!A:B,2,FALSE)</f>
        <v>03040</v>
      </c>
      <c r="C329" s="19" t="s">
        <v>3276</v>
      </c>
      <c r="D329" s="21">
        <v>44084</v>
      </c>
      <c r="E329" s="21">
        <v>44075</v>
      </c>
      <c r="F329" s="33" t="str">
        <f t="shared" si="5"/>
        <v>0304044075</v>
      </c>
      <c r="G329" s="27">
        <v>5564.32</v>
      </c>
    </row>
    <row r="330" spans="1:7" x14ac:dyDescent="0.3">
      <c r="A330" s="29" t="s">
        <v>9</v>
      </c>
      <c r="B330" s="29" t="str">
        <f>VLOOKUP(A330,Recon!A:B,2,FALSE)</f>
        <v>07020</v>
      </c>
      <c r="C330" s="19" t="s">
        <v>3262</v>
      </c>
      <c r="D330" s="21">
        <v>44084</v>
      </c>
      <c r="E330" s="21">
        <v>44075</v>
      </c>
      <c r="F330" s="33" t="str">
        <f t="shared" si="5"/>
        <v>0702044075</v>
      </c>
      <c r="G330" s="27">
        <v>2772.36</v>
      </c>
    </row>
    <row r="331" spans="1:7" x14ac:dyDescent="0.3">
      <c r="A331" s="29" t="s">
        <v>12</v>
      </c>
      <c r="B331" s="29" t="str">
        <f>VLOOKUP(A331,Recon!A:B,2,FALSE)</f>
        <v>64203</v>
      </c>
      <c r="C331" s="19" t="s">
        <v>3261</v>
      </c>
      <c r="D331" s="21">
        <v>44084</v>
      </c>
      <c r="E331" s="21">
        <v>44075</v>
      </c>
      <c r="F331" s="33" t="str">
        <f t="shared" si="5"/>
        <v>6420344075</v>
      </c>
      <c r="G331" s="27">
        <v>2907</v>
      </c>
    </row>
    <row r="332" spans="1:7" x14ac:dyDescent="0.3">
      <c r="A332" s="29" t="s">
        <v>13</v>
      </c>
      <c r="B332" s="29" t="str">
        <f>VLOOKUP(A332,Recon!A:B,2,FALSE)</f>
        <v>03030</v>
      </c>
      <c r="C332" s="19" t="s">
        <v>3266</v>
      </c>
      <c r="D332" s="21">
        <v>44084</v>
      </c>
      <c r="E332" s="21">
        <v>44075</v>
      </c>
      <c r="F332" s="33" t="str">
        <f t="shared" si="5"/>
        <v>0303044075</v>
      </c>
      <c r="G332" s="27">
        <v>7563.99</v>
      </c>
    </row>
    <row r="333" spans="1:7" x14ac:dyDescent="0.3">
      <c r="A333" s="29" t="s">
        <v>14</v>
      </c>
      <c r="B333" s="29" t="str">
        <f>VLOOKUP(A333,Recon!A:B,2,FALSE)</f>
        <v>21060</v>
      </c>
      <c r="C333" s="19" t="s">
        <v>3514</v>
      </c>
      <c r="D333" s="21">
        <v>44084</v>
      </c>
      <c r="E333" s="21">
        <v>44075</v>
      </c>
      <c r="F333" s="33" t="str">
        <f t="shared" si="5"/>
        <v>2106044075</v>
      </c>
      <c r="G333" s="27">
        <v>2407</v>
      </c>
    </row>
    <row r="334" spans="1:7" x14ac:dyDescent="0.3">
      <c r="A334" s="29" t="s">
        <v>15</v>
      </c>
      <c r="B334" s="29" t="str">
        <f>VLOOKUP(A334,Recon!A:B,2,FALSE)</f>
        <v>21050</v>
      </c>
      <c r="C334" s="19" t="s">
        <v>3263</v>
      </c>
      <c r="D334" s="21">
        <v>44084</v>
      </c>
      <c r="E334" s="21">
        <v>44075</v>
      </c>
      <c r="F334" s="33" t="str">
        <f t="shared" si="5"/>
        <v>2105044075</v>
      </c>
      <c r="G334" s="27">
        <v>14657.73</v>
      </c>
    </row>
    <row r="335" spans="1:7" x14ac:dyDescent="0.3">
      <c r="A335" s="29" t="s">
        <v>15</v>
      </c>
      <c r="B335" s="29" t="str">
        <f>VLOOKUP(A335,Recon!A:B,2,FALSE)</f>
        <v>21050</v>
      </c>
      <c r="C335" s="19" t="s">
        <v>3263</v>
      </c>
      <c r="D335" s="21">
        <v>44084</v>
      </c>
      <c r="E335" s="21">
        <v>44075</v>
      </c>
      <c r="F335" s="33" t="str">
        <f t="shared" si="5"/>
        <v>2105044075</v>
      </c>
      <c r="G335" s="27">
        <v>28384.68</v>
      </c>
    </row>
    <row r="336" spans="1:7" x14ac:dyDescent="0.3">
      <c r="A336" s="29" t="s">
        <v>42</v>
      </c>
      <c r="B336" s="29" t="str">
        <f>VLOOKUP(A336,Recon!A:B,2,FALSE)</f>
        <v>51010</v>
      </c>
      <c r="C336" s="19" t="s">
        <v>3324</v>
      </c>
      <c r="D336" s="21">
        <v>44084</v>
      </c>
      <c r="E336" s="21">
        <v>44075</v>
      </c>
      <c r="F336" s="33" t="str">
        <f t="shared" si="5"/>
        <v>5101044075</v>
      </c>
      <c r="G336" s="27">
        <v>17221.71</v>
      </c>
    </row>
    <row r="337" spans="1:7" x14ac:dyDescent="0.3">
      <c r="A337" s="29" t="s">
        <v>18</v>
      </c>
      <c r="B337" s="29" t="str">
        <f>VLOOKUP(A337,Recon!A:B,2,FALSE)</f>
        <v>18010</v>
      </c>
      <c r="C337" s="19" t="s">
        <v>3348</v>
      </c>
      <c r="D337" s="21">
        <v>44084</v>
      </c>
      <c r="E337" s="21">
        <v>44075</v>
      </c>
      <c r="F337" s="33" t="str">
        <f t="shared" si="5"/>
        <v>1801044075</v>
      </c>
      <c r="G337" s="27">
        <v>6093</v>
      </c>
    </row>
    <row r="338" spans="1:7" x14ac:dyDescent="0.3">
      <c r="A338" s="29" t="s">
        <v>18</v>
      </c>
      <c r="B338" s="29" t="str">
        <f>VLOOKUP(A338,Recon!A:B,2,FALSE)</f>
        <v>18010</v>
      </c>
      <c r="C338" s="19" t="s">
        <v>3348</v>
      </c>
      <c r="D338" s="21">
        <v>44084</v>
      </c>
      <c r="E338" s="21">
        <v>44075</v>
      </c>
      <c r="F338" s="33" t="str">
        <f t="shared" si="5"/>
        <v>1801044075</v>
      </c>
      <c r="G338" s="27">
        <v>807</v>
      </c>
    </row>
    <row r="339" spans="1:7" x14ac:dyDescent="0.3">
      <c r="A339" s="29" t="s">
        <v>18</v>
      </c>
      <c r="B339" s="29" t="str">
        <f>VLOOKUP(A339,Recon!A:B,2,FALSE)</f>
        <v>18010</v>
      </c>
      <c r="C339" s="19" t="s">
        <v>3348</v>
      </c>
      <c r="D339" s="21">
        <v>44084</v>
      </c>
      <c r="E339" s="21">
        <v>44075</v>
      </c>
      <c r="F339" s="33" t="str">
        <f t="shared" si="5"/>
        <v>1801044075</v>
      </c>
      <c r="G339" s="27">
        <v>9883</v>
      </c>
    </row>
    <row r="340" spans="1:7" x14ac:dyDescent="0.3">
      <c r="A340" s="29" t="s">
        <v>22</v>
      </c>
      <c r="B340" s="29" t="str">
        <f>VLOOKUP(A340,Recon!A:B,2,FALSE)</f>
        <v>21090</v>
      </c>
      <c r="C340" s="19" t="s">
        <v>3515</v>
      </c>
      <c r="D340" s="21">
        <v>44084</v>
      </c>
      <c r="E340" s="21">
        <v>44075</v>
      </c>
      <c r="F340" s="33" t="str">
        <f t="shared" si="5"/>
        <v>2109044075</v>
      </c>
      <c r="G340" s="27">
        <v>11156</v>
      </c>
    </row>
    <row r="341" spans="1:7" x14ac:dyDescent="0.3">
      <c r="A341" s="29" t="s">
        <v>28</v>
      </c>
      <c r="B341" s="29" t="str">
        <f>VLOOKUP(A341,Recon!A:B,2,FALSE)</f>
        <v>30011</v>
      </c>
      <c r="C341" s="19" t="s">
        <v>3505</v>
      </c>
      <c r="D341" s="21">
        <v>44084</v>
      </c>
      <c r="E341" s="21">
        <v>44075</v>
      </c>
      <c r="F341" s="33" t="str">
        <f t="shared" si="5"/>
        <v>3001144075</v>
      </c>
      <c r="G341" s="27">
        <v>65853.84</v>
      </c>
    </row>
    <row r="342" spans="1:7" x14ac:dyDescent="0.3">
      <c r="A342" s="29" t="s">
        <v>33</v>
      </c>
      <c r="B342" s="29" t="str">
        <f>VLOOKUP(A342,Recon!A:B,2,FALSE)</f>
        <v>39031</v>
      </c>
      <c r="C342" s="19" t="s">
        <v>3355</v>
      </c>
      <c r="D342" s="21">
        <v>44084</v>
      </c>
      <c r="E342" s="21">
        <v>44075</v>
      </c>
      <c r="F342" s="33" t="str">
        <f t="shared" si="5"/>
        <v>3903144075</v>
      </c>
      <c r="G342" s="27">
        <v>30596.51</v>
      </c>
    </row>
    <row r="343" spans="1:7" x14ac:dyDescent="0.3">
      <c r="A343" s="29" t="s">
        <v>36</v>
      </c>
      <c r="B343" s="29" t="str">
        <f>VLOOKUP(A343,Recon!A:B,2,FALSE)</f>
        <v>64053</v>
      </c>
      <c r="C343" s="19" t="s">
        <v>3490</v>
      </c>
      <c r="D343" s="21">
        <v>44084</v>
      </c>
      <c r="E343" s="21">
        <v>44075</v>
      </c>
      <c r="F343" s="33" t="str">
        <f t="shared" si="5"/>
        <v>6405344075</v>
      </c>
      <c r="G343" s="27">
        <v>9311</v>
      </c>
    </row>
    <row r="344" spans="1:7" x14ac:dyDescent="0.3">
      <c r="A344" s="29" t="s">
        <v>38</v>
      </c>
      <c r="B344" s="29" t="str">
        <f>VLOOKUP(A344,Recon!A:B,2,FALSE)</f>
        <v>64103</v>
      </c>
      <c r="C344" s="19" t="s">
        <v>3260</v>
      </c>
      <c r="D344" s="21">
        <v>44084</v>
      </c>
      <c r="E344" s="21">
        <v>44075</v>
      </c>
      <c r="F344" s="33" t="str">
        <f t="shared" si="5"/>
        <v>6410344075</v>
      </c>
      <c r="G344" s="27">
        <v>5892.62</v>
      </c>
    </row>
    <row r="345" spans="1:7" x14ac:dyDescent="0.3">
      <c r="A345" s="29" t="s">
        <v>47</v>
      </c>
      <c r="B345" s="29" t="str">
        <f>VLOOKUP(A345,Recon!A:B,2,FALSE)</f>
        <v>64153</v>
      </c>
      <c r="C345" s="19" t="s">
        <v>3341</v>
      </c>
      <c r="D345" s="21">
        <v>44084</v>
      </c>
      <c r="E345" s="21">
        <v>44075</v>
      </c>
      <c r="F345" s="33" t="str">
        <f t="shared" si="5"/>
        <v>6415344075</v>
      </c>
      <c r="G345" s="27">
        <v>2903.99</v>
      </c>
    </row>
    <row r="346" spans="1:7" x14ac:dyDescent="0.3">
      <c r="A346" s="29" t="s">
        <v>47</v>
      </c>
      <c r="B346" s="29" t="str">
        <f>VLOOKUP(A346,Recon!A:B,2,FALSE)</f>
        <v>64153</v>
      </c>
      <c r="C346" s="19" t="s">
        <v>3341</v>
      </c>
      <c r="D346" s="21">
        <v>44084</v>
      </c>
      <c r="E346" s="21">
        <v>44075</v>
      </c>
      <c r="F346" s="33" t="str">
        <f t="shared" si="5"/>
        <v>6415344075</v>
      </c>
      <c r="G346" s="27">
        <v>2904.03</v>
      </c>
    </row>
    <row r="347" spans="1:7" x14ac:dyDescent="0.3">
      <c r="A347" s="29" t="s">
        <v>52</v>
      </c>
      <c r="B347" s="29" t="str">
        <f>VLOOKUP(A347,Recon!A:B,2,FALSE)</f>
        <v>35020</v>
      </c>
      <c r="C347" s="19" t="s">
        <v>3483</v>
      </c>
      <c r="D347" s="21">
        <v>44084</v>
      </c>
      <c r="E347" s="21">
        <v>44075</v>
      </c>
      <c r="F347" s="33" t="str">
        <f t="shared" si="5"/>
        <v>3502044075</v>
      </c>
      <c r="G347" s="27">
        <v>6965.82</v>
      </c>
    </row>
    <row r="348" spans="1:7" x14ac:dyDescent="0.3">
      <c r="A348" s="29" t="s">
        <v>59</v>
      </c>
      <c r="B348" s="29" t="str">
        <f>VLOOKUP(A348,Recon!A:B,2,FALSE)</f>
        <v>62040</v>
      </c>
      <c r="C348" s="19" t="s">
        <v>3517</v>
      </c>
      <c r="D348" s="21">
        <v>44084</v>
      </c>
      <c r="E348" s="21">
        <v>44075</v>
      </c>
      <c r="F348" s="33" t="str">
        <f t="shared" si="5"/>
        <v>6204044075</v>
      </c>
      <c r="G348" s="27">
        <v>382.94</v>
      </c>
    </row>
    <row r="349" spans="1:7" x14ac:dyDescent="0.3">
      <c r="A349" s="29" t="s">
        <v>57</v>
      </c>
      <c r="B349" s="29" t="str">
        <f>VLOOKUP(A349,Recon!A:B,2,FALSE)</f>
        <v>01070</v>
      </c>
      <c r="C349" s="19" t="s">
        <v>3319</v>
      </c>
      <c r="D349" s="21">
        <v>44084</v>
      </c>
      <c r="E349" s="21">
        <v>44075</v>
      </c>
      <c r="F349" s="33" t="str">
        <f t="shared" si="5"/>
        <v>0107044075</v>
      </c>
      <c r="G349" s="27">
        <v>504.29</v>
      </c>
    </row>
    <row r="350" spans="1:7" x14ac:dyDescent="0.3">
      <c r="A350" s="29" t="s">
        <v>6</v>
      </c>
      <c r="B350" s="29" t="str">
        <f>VLOOKUP(A350,Recon!A:B,2,FALSE)</f>
        <v>01020</v>
      </c>
      <c r="C350" s="19" t="s">
        <v>3048</v>
      </c>
      <c r="D350" s="21">
        <v>44117</v>
      </c>
      <c r="E350" s="21">
        <v>44105</v>
      </c>
      <c r="F350" s="33" t="str">
        <f t="shared" si="5"/>
        <v>0102044105</v>
      </c>
      <c r="G350" s="27">
        <v>11418</v>
      </c>
    </row>
    <row r="351" spans="1:7" x14ac:dyDescent="0.3">
      <c r="A351" s="29" t="s">
        <v>7</v>
      </c>
      <c r="B351" s="29" t="str">
        <f>VLOOKUP(A351,Recon!A:B,2,FALSE)</f>
        <v>03060</v>
      </c>
      <c r="C351" s="19" t="s">
        <v>3353</v>
      </c>
      <c r="D351" s="21">
        <v>44117</v>
      </c>
      <c r="E351" s="21">
        <v>44105</v>
      </c>
      <c r="F351" s="33" t="str">
        <f t="shared" si="5"/>
        <v>0306044105</v>
      </c>
      <c r="G351" s="27">
        <v>10157.379999999999</v>
      </c>
    </row>
    <row r="352" spans="1:7" x14ac:dyDescent="0.3">
      <c r="A352" s="29" t="s">
        <v>8</v>
      </c>
      <c r="B352" s="29" t="str">
        <f>VLOOKUP(A352,Recon!A:B,2,FALSE)</f>
        <v>01030</v>
      </c>
      <c r="C352" s="19" t="s">
        <v>3337</v>
      </c>
      <c r="D352" s="21">
        <v>44117</v>
      </c>
      <c r="E352" s="21">
        <v>44105</v>
      </c>
      <c r="F352" s="33" t="str">
        <f t="shared" si="5"/>
        <v>0103044105</v>
      </c>
      <c r="G352" s="27">
        <v>16375.24</v>
      </c>
    </row>
    <row r="353" spans="1:7" x14ac:dyDescent="0.3">
      <c r="A353" s="29" t="s">
        <v>10</v>
      </c>
      <c r="B353" s="29" t="str">
        <f>VLOOKUP(A353,Recon!A:B,2,FALSE)</f>
        <v>01040</v>
      </c>
      <c r="C353" s="19" t="s">
        <v>3512</v>
      </c>
      <c r="D353" s="21">
        <v>44117</v>
      </c>
      <c r="E353" s="21">
        <v>44105</v>
      </c>
      <c r="F353" s="33" t="str">
        <f t="shared" si="5"/>
        <v>0104044105</v>
      </c>
      <c r="G353" s="27">
        <v>4928.33</v>
      </c>
    </row>
    <row r="354" spans="1:7" x14ac:dyDescent="0.3">
      <c r="A354" s="29" t="s">
        <v>10</v>
      </c>
      <c r="B354" s="29" t="str">
        <f>VLOOKUP(A354,Recon!A:B,2,FALSE)</f>
        <v>01040</v>
      </c>
      <c r="C354" s="19" t="s">
        <v>3512</v>
      </c>
      <c r="D354" s="21">
        <v>44117</v>
      </c>
      <c r="E354" s="21">
        <v>44105</v>
      </c>
      <c r="F354" s="33" t="str">
        <f t="shared" si="5"/>
        <v>0104044105</v>
      </c>
      <c r="G354" s="27">
        <v>10809.76</v>
      </c>
    </row>
    <row r="355" spans="1:7" x14ac:dyDescent="0.3">
      <c r="A355" s="29" t="s">
        <v>12</v>
      </c>
      <c r="B355" s="29" t="str">
        <f>VLOOKUP(A355,Recon!A:B,2,FALSE)</f>
        <v>64203</v>
      </c>
      <c r="C355" s="19" t="s">
        <v>3261</v>
      </c>
      <c r="D355" s="21">
        <v>44117</v>
      </c>
      <c r="E355" s="21">
        <v>44105</v>
      </c>
      <c r="F355" s="33" t="str">
        <f t="shared" si="5"/>
        <v>6420344105</v>
      </c>
      <c r="G355" s="27">
        <v>1001</v>
      </c>
    </row>
    <row r="356" spans="1:7" x14ac:dyDescent="0.3">
      <c r="A356" s="29" t="s">
        <v>14</v>
      </c>
      <c r="B356" s="29" t="str">
        <f>VLOOKUP(A356,Recon!A:B,2,FALSE)</f>
        <v>21060</v>
      </c>
      <c r="C356" s="19" t="s">
        <v>3514</v>
      </c>
      <c r="D356" s="21">
        <v>44117</v>
      </c>
      <c r="E356" s="21">
        <v>44105</v>
      </c>
      <c r="F356" s="33" t="str">
        <f t="shared" si="5"/>
        <v>2106044105</v>
      </c>
      <c r="G356" s="27">
        <v>43</v>
      </c>
    </row>
    <row r="357" spans="1:7" x14ac:dyDescent="0.3">
      <c r="A357" s="29" t="s">
        <v>3335</v>
      </c>
      <c r="B357" s="29" t="str">
        <f>VLOOKUP(A357,Recon!A:B,2,FALSE)</f>
        <v>64233</v>
      </c>
      <c r="C357" s="19" t="s">
        <v>3334</v>
      </c>
      <c r="D357" s="21">
        <v>44117</v>
      </c>
      <c r="E357" s="21">
        <v>44105</v>
      </c>
      <c r="F357" s="33" t="str">
        <f t="shared" si="5"/>
        <v>6423344105</v>
      </c>
      <c r="G357" s="27">
        <v>4920.0600000000004</v>
      </c>
    </row>
    <row r="358" spans="1:7" x14ac:dyDescent="0.3">
      <c r="A358" s="29" t="s">
        <v>3335</v>
      </c>
      <c r="B358" s="29" t="str">
        <f>VLOOKUP(A358,Recon!A:B,2,FALSE)</f>
        <v>64233</v>
      </c>
      <c r="C358" s="19" t="s">
        <v>3334</v>
      </c>
      <c r="D358" s="21">
        <v>44117</v>
      </c>
      <c r="E358" s="21">
        <v>44105</v>
      </c>
      <c r="F358" s="33" t="str">
        <f t="shared" si="5"/>
        <v>6423344105</v>
      </c>
      <c r="G358" s="27">
        <v>2627.33</v>
      </c>
    </row>
    <row r="359" spans="1:7" x14ac:dyDescent="0.3">
      <c r="A359" s="29" t="s">
        <v>15</v>
      </c>
      <c r="B359" s="29" t="str">
        <f>VLOOKUP(A359,Recon!A:B,2,FALSE)</f>
        <v>21050</v>
      </c>
      <c r="C359" s="19" t="s">
        <v>3263</v>
      </c>
      <c r="D359" s="21">
        <v>44117</v>
      </c>
      <c r="E359" s="21">
        <v>44105</v>
      </c>
      <c r="F359" s="33" t="str">
        <f t="shared" si="5"/>
        <v>2105044105</v>
      </c>
      <c r="G359" s="27">
        <v>461.37</v>
      </c>
    </row>
    <row r="360" spans="1:7" x14ac:dyDescent="0.3">
      <c r="A360" s="29" t="s">
        <v>5</v>
      </c>
      <c r="B360" s="29" t="str">
        <f>VLOOKUP(A360,Recon!A:B,2,FALSE)</f>
        <v>21080</v>
      </c>
      <c r="C360" s="19" t="s">
        <v>3482</v>
      </c>
      <c r="D360" s="21">
        <v>44117</v>
      </c>
      <c r="E360" s="21">
        <v>44105</v>
      </c>
      <c r="F360" s="33" t="str">
        <f t="shared" si="5"/>
        <v>2108044105</v>
      </c>
      <c r="G360" s="27">
        <v>4068.38</v>
      </c>
    </row>
    <row r="361" spans="1:7" x14ac:dyDescent="0.3">
      <c r="A361" s="29" t="s">
        <v>42</v>
      </c>
      <c r="B361" s="29" t="str">
        <f>VLOOKUP(A361,Recon!A:B,2,FALSE)</f>
        <v>51010</v>
      </c>
      <c r="C361" s="19" t="s">
        <v>3324</v>
      </c>
      <c r="D361" s="21">
        <v>44117</v>
      </c>
      <c r="E361" s="21">
        <v>44105</v>
      </c>
      <c r="F361" s="33" t="str">
        <f t="shared" si="5"/>
        <v>5101044105</v>
      </c>
      <c r="G361" s="27">
        <v>14.83</v>
      </c>
    </row>
    <row r="362" spans="1:7" x14ac:dyDescent="0.3">
      <c r="A362" s="29" t="s">
        <v>16</v>
      </c>
      <c r="B362" s="29" t="str">
        <f>VLOOKUP(A362,Recon!A:B,2,FALSE)</f>
        <v>15010</v>
      </c>
      <c r="C362" s="19" t="s">
        <v>3508</v>
      </c>
      <c r="D362" s="21">
        <v>44117</v>
      </c>
      <c r="E362" s="21">
        <v>44105</v>
      </c>
      <c r="F362" s="33" t="str">
        <f t="shared" si="5"/>
        <v>1501044105</v>
      </c>
      <c r="G362" s="27">
        <v>2817.6</v>
      </c>
    </row>
    <row r="363" spans="1:7" x14ac:dyDescent="0.3">
      <c r="A363" s="29" t="s">
        <v>18</v>
      </c>
      <c r="B363" s="29" t="str">
        <f>VLOOKUP(A363,Recon!A:B,2,FALSE)</f>
        <v>18010</v>
      </c>
      <c r="C363" s="19" t="s">
        <v>3348</v>
      </c>
      <c r="D363" s="21">
        <v>44117</v>
      </c>
      <c r="E363" s="21">
        <v>44105</v>
      </c>
      <c r="F363" s="33" t="str">
        <f t="shared" si="5"/>
        <v>1801044105</v>
      </c>
      <c r="G363" s="27">
        <v>7967</v>
      </c>
    </row>
    <row r="364" spans="1:7" x14ac:dyDescent="0.3">
      <c r="A364" s="29" t="s">
        <v>58</v>
      </c>
      <c r="B364" s="29" t="str">
        <f>VLOOKUP(A364,Recon!A:B,2,FALSE)</f>
        <v>21030</v>
      </c>
      <c r="C364" s="19" t="s">
        <v>3520</v>
      </c>
      <c r="D364" s="21">
        <v>44117</v>
      </c>
      <c r="E364" s="21">
        <v>44105</v>
      </c>
      <c r="F364" s="33" t="str">
        <f t="shared" si="5"/>
        <v>2103044105</v>
      </c>
      <c r="G364" s="27">
        <v>65502.55</v>
      </c>
    </row>
    <row r="365" spans="1:7" x14ac:dyDescent="0.3">
      <c r="A365" s="29" t="s">
        <v>28</v>
      </c>
      <c r="B365" s="29" t="str">
        <f>VLOOKUP(A365,Recon!A:B,2,FALSE)</f>
        <v>30011</v>
      </c>
      <c r="C365" s="19" t="s">
        <v>3505</v>
      </c>
      <c r="D365" s="21">
        <v>44117</v>
      </c>
      <c r="E365" s="21">
        <v>44105</v>
      </c>
      <c r="F365" s="33" t="str">
        <f t="shared" si="5"/>
        <v>3001144105</v>
      </c>
      <c r="G365" s="27">
        <v>34661.379999999997</v>
      </c>
    </row>
    <row r="366" spans="1:7" x14ac:dyDescent="0.3">
      <c r="A366" s="29" t="s">
        <v>32</v>
      </c>
      <c r="B366" s="29" t="str">
        <f>VLOOKUP(A366,Recon!A:B,2,FALSE)</f>
        <v>01010</v>
      </c>
      <c r="C366" s="19" t="s">
        <v>3264</v>
      </c>
      <c r="D366" s="21">
        <v>44117</v>
      </c>
      <c r="E366" s="21">
        <v>44105</v>
      </c>
      <c r="F366" s="33" t="str">
        <f t="shared" si="5"/>
        <v>0101044105</v>
      </c>
      <c r="G366" s="27">
        <v>5221</v>
      </c>
    </row>
    <row r="367" spans="1:7" x14ac:dyDescent="0.3">
      <c r="A367" s="29" t="s">
        <v>47</v>
      </c>
      <c r="B367" s="29" t="str">
        <f>VLOOKUP(A367,Recon!A:B,2,FALSE)</f>
        <v>64153</v>
      </c>
      <c r="C367" s="19" t="s">
        <v>3341</v>
      </c>
      <c r="D367" s="21">
        <v>44117</v>
      </c>
      <c r="E367" s="21">
        <v>44105</v>
      </c>
      <c r="F367" s="33" t="str">
        <f t="shared" si="5"/>
        <v>6415344105</v>
      </c>
      <c r="G367" s="27">
        <v>609.84</v>
      </c>
    </row>
    <row r="368" spans="1:7" x14ac:dyDescent="0.3">
      <c r="A368" s="29" t="s">
        <v>17</v>
      </c>
      <c r="B368" s="29" t="str">
        <f>VLOOKUP(A368,Recon!A:B,2,FALSE)</f>
        <v>16010</v>
      </c>
      <c r="C368" s="19" t="s">
        <v>3362</v>
      </c>
      <c r="D368" s="21">
        <v>44117</v>
      </c>
      <c r="E368" s="21">
        <v>44105</v>
      </c>
      <c r="F368" s="33" t="str">
        <f t="shared" si="5"/>
        <v>1601044105</v>
      </c>
      <c r="G368" s="27">
        <v>21323.14</v>
      </c>
    </row>
    <row r="369" spans="1:7" x14ac:dyDescent="0.3">
      <c r="A369" s="29" t="s">
        <v>50</v>
      </c>
      <c r="B369" s="29" t="str">
        <f>VLOOKUP(A369,Recon!A:B,2,FALSE)</f>
        <v>64163</v>
      </c>
      <c r="C369" s="19" t="s">
        <v>3500</v>
      </c>
      <c r="D369" s="21">
        <v>44117</v>
      </c>
      <c r="E369" s="21">
        <v>44105</v>
      </c>
      <c r="F369" s="33" t="str">
        <f t="shared" si="5"/>
        <v>6416344105</v>
      </c>
      <c r="G369" s="27">
        <v>7062.62</v>
      </c>
    </row>
    <row r="370" spans="1:7" x14ac:dyDescent="0.3">
      <c r="A370" s="29" t="s">
        <v>45</v>
      </c>
      <c r="B370" s="29" t="str">
        <f>VLOOKUP(A370,Recon!A:B,2,FALSE)</f>
        <v>07010</v>
      </c>
      <c r="C370" s="19" t="s">
        <v>3501</v>
      </c>
      <c r="D370" s="21">
        <v>44117</v>
      </c>
      <c r="E370" s="21">
        <v>44105</v>
      </c>
      <c r="F370" s="33" t="str">
        <f t="shared" si="5"/>
        <v>0701044105</v>
      </c>
      <c r="G370" s="27">
        <v>28844.91</v>
      </c>
    </row>
    <row r="371" spans="1:7" x14ac:dyDescent="0.3">
      <c r="A371" s="29" t="s">
        <v>1439</v>
      </c>
      <c r="B371" s="29" t="str">
        <f>VLOOKUP(A371,Recon!A:B,2,FALSE)</f>
        <v>59010</v>
      </c>
      <c r="C371" s="19" t="s">
        <v>3339</v>
      </c>
      <c r="D371" s="21">
        <v>44117</v>
      </c>
      <c r="E371" s="21">
        <v>44105</v>
      </c>
      <c r="F371" s="33" t="str">
        <f t="shared" si="5"/>
        <v>5901044105</v>
      </c>
      <c r="G371" s="27">
        <v>1103.1199999999999</v>
      </c>
    </row>
    <row r="372" spans="1:7" x14ac:dyDescent="0.3">
      <c r="A372" s="29" t="s">
        <v>53</v>
      </c>
      <c r="B372" s="29" t="str">
        <f>VLOOKUP(A372,Recon!A:B,2,FALSE)</f>
        <v>64200</v>
      </c>
      <c r="C372" s="19" t="s">
        <v>3491</v>
      </c>
      <c r="D372" s="21">
        <v>44117</v>
      </c>
      <c r="E372" s="21">
        <v>44105</v>
      </c>
      <c r="F372" s="33" t="str">
        <f t="shared" si="5"/>
        <v>6420044105</v>
      </c>
      <c r="G372" s="27">
        <v>700</v>
      </c>
    </row>
    <row r="373" spans="1:7" x14ac:dyDescent="0.3">
      <c r="A373" s="29" t="s">
        <v>25</v>
      </c>
      <c r="B373" s="29" t="str">
        <f>VLOOKUP(A373,Recon!A:B,2,FALSE)</f>
        <v>62060</v>
      </c>
      <c r="C373" s="19" t="s">
        <v>3275</v>
      </c>
      <c r="D373" s="21">
        <v>44117</v>
      </c>
      <c r="E373" s="21">
        <v>44105</v>
      </c>
      <c r="F373" s="33" t="str">
        <f t="shared" si="5"/>
        <v>6206044105</v>
      </c>
      <c r="G373" s="27">
        <v>17315.47</v>
      </c>
    </row>
    <row r="374" spans="1:7" x14ac:dyDescent="0.3">
      <c r="A374" s="29" t="s">
        <v>57</v>
      </c>
      <c r="B374" s="29" t="str">
        <f>VLOOKUP(A374,Recon!A:B,2,FALSE)</f>
        <v>01070</v>
      </c>
      <c r="C374" s="19" t="s">
        <v>3319</v>
      </c>
      <c r="D374" s="21">
        <v>44117</v>
      </c>
      <c r="E374" s="21">
        <v>44105</v>
      </c>
      <c r="F374" s="33" t="str">
        <f t="shared" si="5"/>
        <v>0107044105</v>
      </c>
      <c r="G374" s="27">
        <v>4627.0600000000004</v>
      </c>
    </row>
    <row r="375" spans="1:7" x14ac:dyDescent="0.3">
      <c r="A375" s="29" t="s">
        <v>39</v>
      </c>
      <c r="B375" s="29" t="str">
        <f>VLOOKUP(A375,Recon!A:B,2,FALSE)</f>
        <v>64123</v>
      </c>
      <c r="C375" s="19" t="s">
        <v>3521</v>
      </c>
      <c r="D375" s="21">
        <v>44130</v>
      </c>
      <c r="E375" s="21">
        <v>44105</v>
      </c>
      <c r="F375" s="33" t="str">
        <f t="shared" si="5"/>
        <v>6412344105</v>
      </c>
      <c r="G375" s="27">
        <v>31700</v>
      </c>
    </row>
    <row r="376" spans="1:7" x14ac:dyDescent="0.3">
      <c r="A376" s="29" t="s">
        <v>6</v>
      </c>
      <c r="B376" s="29" t="str">
        <f>VLOOKUP(A376,Recon!A:B,2,FALSE)</f>
        <v>01020</v>
      </c>
      <c r="C376" s="19" t="s">
        <v>3048</v>
      </c>
      <c r="D376" s="21">
        <v>44147</v>
      </c>
      <c r="E376" s="21">
        <v>44136</v>
      </c>
      <c r="F376" s="33" t="str">
        <f t="shared" si="5"/>
        <v>0102044136</v>
      </c>
      <c r="G376" s="27">
        <v>26978.29</v>
      </c>
    </row>
    <row r="377" spans="1:7" x14ac:dyDescent="0.3">
      <c r="A377" s="29" t="s">
        <v>6</v>
      </c>
      <c r="B377" s="29" t="str">
        <f>VLOOKUP(A377,Recon!A:B,2,FALSE)</f>
        <v>01020</v>
      </c>
      <c r="C377" s="19" t="s">
        <v>3048</v>
      </c>
      <c r="D377" s="21">
        <v>44147</v>
      </c>
      <c r="E377" s="21">
        <v>44136</v>
      </c>
      <c r="F377" s="33" t="str">
        <f t="shared" si="5"/>
        <v>0102044136</v>
      </c>
      <c r="G377" s="27">
        <v>2162.62</v>
      </c>
    </row>
    <row r="378" spans="1:7" x14ac:dyDescent="0.3">
      <c r="A378" s="29" t="s">
        <v>8</v>
      </c>
      <c r="B378" s="29" t="str">
        <f>VLOOKUP(A378,Recon!A:B,2,FALSE)</f>
        <v>01030</v>
      </c>
      <c r="C378" s="19" t="s">
        <v>3337</v>
      </c>
      <c r="D378" s="21">
        <v>44147</v>
      </c>
      <c r="E378" s="21">
        <v>44136</v>
      </c>
      <c r="F378" s="33" t="str">
        <f t="shared" si="5"/>
        <v>0103044136</v>
      </c>
      <c r="G378" s="27">
        <v>5378.44</v>
      </c>
    </row>
    <row r="379" spans="1:7" x14ac:dyDescent="0.3">
      <c r="A379" s="29" t="s">
        <v>21</v>
      </c>
      <c r="B379" s="29" t="str">
        <f>VLOOKUP(A379,Recon!A:B,2,FALSE)</f>
        <v>03010</v>
      </c>
      <c r="C379" s="19" t="s">
        <v>3320</v>
      </c>
      <c r="D379" s="21">
        <v>44147</v>
      </c>
      <c r="E379" s="21">
        <v>44136</v>
      </c>
      <c r="F379" s="33" t="str">
        <f t="shared" si="5"/>
        <v>0301044136</v>
      </c>
      <c r="G379" s="27">
        <v>307</v>
      </c>
    </row>
    <row r="380" spans="1:7" x14ac:dyDescent="0.3">
      <c r="A380" s="29" t="s">
        <v>5</v>
      </c>
      <c r="B380" s="29" t="str">
        <f>VLOOKUP(A380,Recon!A:B,2,FALSE)</f>
        <v>21080</v>
      </c>
      <c r="C380" s="19" t="s">
        <v>3482</v>
      </c>
      <c r="D380" s="21">
        <v>44147</v>
      </c>
      <c r="E380" s="21">
        <v>44136</v>
      </c>
      <c r="F380" s="33" t="str">
        <f t="shared" si="5"/>
        <v>2108044136</v>
      </c>
      <c r="G380" s="27">
        <v>10322.99</v>
      </c>
    </row>
    <row r="381" spans="1:7" x14ac:dyDescent="0.3">
      <c r="A381" s="29" t="s">
        <v>42</v>
      </c>
      <c r="B381" s="29" t="str">
        <f>VLOOKUP(A381,Recon!A:B,2,FALSE)</f>
        <v>51010</v>
      </c>
      <c r="C381" s="19" t="s">
        <v>3324</v>
      </c>
      <c r="D381" s="21">
        <v>44147</v>
      </c>
      <c r="E381" s="21">
        <v>44136</v>
      </c>
      <c r="F381" s="33" t="str">
        <f t="shared" si="5"/>
        <v>5101044136</v>
      </c>
      <c r="G381" s="27">
        <v>2517.9299999999998</v>
      </c>
    </row>
    <row r="382" spans="1:7" x14ac:dyDescent="0.3">
      <c r="A382" s="29" t="s">
        <v>28</v>
      </c>
      <c r="B382" s="29" t="str">
        <f>VLOOKUP(A382,Recon!A:B,2,FALSE)</f>
        <v>30011</v>
      </c>
      <c r="C382" s="19" t="s">
        <v>3505</v>
      </c>
      <c r="D382" s="21">
        <v>44147</v>
      </c>
      <c r="E382" s="21">
        <v>44136</v>
      </c>
      <c r="F382" s="33" t="str">
        <f t="shared" si="5"/>
        <v>3001144136</v>
      </c>
      <c r="G382" s="27">
        <v>38792.370000000003</v>
      </c>
    </row>
    <row r="383" spans="1:7" x14ac:dyDescent="0.3">
      <c r="A383" s="29" t="s">
        <v>33</v>
      </c>
      <c r="B383" s="29" t="str">
        <f>VLOOKUP(A383,Recon!A:B,2,FALSE)</f>
        <v>39031</v>
      </c>
      <c r="C383" s="19" t="s">
        <v>3355</v>
      </c>
      <c r="D383" s="21">
        <v>44147</v>
      </c>
      <c r="E383" s="21">
        <v>44136</v>
      </c>
      <c r="F383" s="33" t="str">
        <f t="shared" si="5"/>
        <v>3903144136</v>
      </c>
      <c r="G383" s="27">
        <v>36425.040000000001</v>
      </c>
    </row>
    <row r="384" spans="1:7" x14ac:dyDescent="0.3">
      <c r="A384" s="29" t="s">
        <v>35</v>
      </c>
      <c r="B384" s="29" t="str">
        <f>VLOOKUP(A384,Recon!A:B,2,FALSE)</f>
        <v>43010</v>
      </c>
      <c r="C384" s="19" t="s">
        <v>3364</v>
      </c>
      <c r="D384" s="21">
        <v>44147</v>
      </c>
      <c r="E384" s="21">
        <v>44136</v>
      </c>
      <c r="F384" s="33" t="str">
        <f t="shared" si="5"/>
        <v>4301044136</v>
      </c>
      <c r="G384" s="27">
        <v>9084.65</v>
      </c>
    </row>
    <row r="385" spans="1:7" x14ac:dyDescent="0.3">
      <c r="A385" s="29" t="s">
        <v>41</v>
      </c>
      <c r="B385" s="29" t="str">
        <f>VLOOKUP(A385,Recon!A:B,2,FALSE)</f>
        <v>35010</v>
      </c>
      <c r="C385" s="19" t="s">
        <v>3267</v>
      </c>
      <c r="D385" s="21">
        <v>44147</v>
      </c>
      <c r="E385" s="21">
        <v>44136</v>
      </c>
      <c r="F385" s="33" t="str">
        <f t="shared" si="5"/>
        <v>3501044136</v>
      </c>
      <c r="G385" s="27">
        <v>9508.5499999999993</v>
      </c>
    </row>
    <row r="386" spans="1:7" x14ac:dyDescent="0.3">
      <c r="A386" s="29" t="s">
        <v>41</v>
      </c>
      <c r="B386" s="29" t="str">
        <f>VLOOKUP(A386,Recon!A:B,2,FALSE)</f>
        <v>35010</v>
      </c>
      <c r="C386" s="19" t="s">
        <v>3267</v>
      </c>
      <c r="D386" s="21">
        <v>44147</v>
      </c>
      <c r="E386" s="21">
        <v>44136</v>
      </c>
      <c r="F386" s="33" t="str">
        <f t="shared" ref="F386:F449" si="6">B386&amp;E386</f>
        <v>3501044136</v>
      </c>
      <c r="G386" s="27">
        <v>17459.93</v>
      </c>
    </row>
    <row r="387" spans="1:7" x14ac:dyDescent="0.3">
      <c r="A387" s="29" t="s">
        <v>47</v>
      </c>
      <c r="B387" s="29" t="str">
        <f>VLOOKUP(A387,Recon!A:B,2,FALSE)</f>
        <v>64153</v>
      </c>
      <c r="C387" s="19" t="s">
        <v>3341</v>
      </c>
      <c r="D387" s="21">
        <v>44147</v>
      </c>
      <c r="E387" s="21">
        <v>44136</v>
      </c>
      <c r="F387" s="33" t="str">
        <f t="shared" si="6"/>
        <v>6415344136</v>
      </c>
      <c r="G387" s="27">
        <v>2137.6</v>
      </c>
    </row>
    <row r="388" spans="1:7" x14ac:dyDescent="0.3">
      <c r="A388" s="29" t="s">
        <v>52</v>
      </c>
      <c r="B388" s="29" t="str">
        <f>VLOOKUP(A388,Recon!A:B,2,FALSE)</f>
        <v>35020</v>
      </c>
      <c r="C388" s="19" t="s">
        <v>3483</v>
      </c>
      <c r="D388" s="21">
        <v>44147</v>
      </c>
      <c r="E388" s="21">
        <v>44136</v>
      </c>
      <c r="F388" s="33" t="str">
        <f t="shared" si="6"/>
        <v>3502044136</v>
      </c>
      <c r="G388" s="27">
        <v>11384.64</v>
      </c>
    </row>
    <row r="389" spans="1:7" x14ac:dyDescent="0.3">
      <c r="A389" s="29" t="s">
        <v>57</v>
      </c>
      <c r="B389" s="29" t="str">
        <f>VLOOKUP(A389,Recon!A:B,2,FALSE)</f>
        <v>01070</v>
      </c>
      <c r="C389" s="19" t="s">
        <v>3319</v>
      </c>
      <c r="D389" s="21">
        <v>44147</v>
      </c>
      <c r="E389" s="21">
        <v>44136</v>
      </c>
      <c r="F389" s="33" t="str">
        <f t="shared" si="6"/>
        <v>0107044136</v>
      </c>
      <c r="G389" s="27">
        <v>10226.120000000001</v>
      </c>
    </row>
    <row r="390" spans="1:7" x14ac:dyDescent="0.3">
      <c r="A390" s="29" t="s">
        <v>10</v>
      </c>
      <c r="B390" s="29" t="str">
        <f>VLOOKUP(A390,Recon!A:B,2,FALSE)</f>
        <v>01040</v>
      </c>
      <c r="C390" s="19" t="s">
        <v>3512</v>
      </c>
      <c r="D390" s="21">
        <v>44176</v>
      </c>
      <c r="E390" s="21">
        <v>44166</v>
      </c>
      <c r="F390" s="33" t="str">
        <f t="shared" si="6"/>
        <v>0104044166</v>
      </c>
      <c r="G390" s="27">
        <v>3649.16</v>
      </c>
    </row>
    <row r="391" spans="1:7" x14ac:dyDescent="0.3">
      <c r="A391" s="29" t="s">
        <v>10</v>
      </c>
      <c r="B391" s="29" t="str">
        <f>VLOOKUP(A391,Recon!A:B,2,FALSE)</f>
        <v>01040</v>
      </c>
      <c r="C391" s="19" t="s">
        <v>3512</v>
      </c>
      <c r="D391" s="21">
        <v>44176</v>
      </c>
      <c r="E391" s="21">
        <v>44166</v>
      </c>
      <c r="F391" s="33" t="str">
        <f t="shared" si="6"/>
        <v>0104044166</v>
      </c>
      <c r="G391" s="27">
        <v>3649.16</v>
      </c>
    </row>
    <row r="392" spans="1:7" x14ac:dyDescent="0.3">
      <c r="A392" s="29" t="s">
        <v>13</v>
      </c>
      <c r="B392" s="29" t="str">
        <f>VLOOKUP(A392,Recon!A:B,2,FALSE)</f>
        <v>03030</v>
      </c>
      <c r="C392" s="19" t="s">
        <v>3266</v>
      </c>
      <c r="D392" s="21">
        <v>44176</v>
      </c>
      <c r="E392" s="21">
        <v>44166</v>
      </c>
      <c r="F392" s="33" t="str">
        <f t="shared" si="6"/>
        <v>0303044166</v>
      </c>
      <c r="G392" s="27">
        <v>26363.03</v>
      </c>
    </row>
    <row r="393" spans="1:7" x14ac:dyDescent="0.3">
      <c r="A393" s="29" t="s">
        <v>5</v>
      </c>
      <c r="B393" s="29" t="str">
        <f>VLOOKUP(A393,Recon!A:B,2,FALSE)</f>
        <v>21080</v>
      </c>
      <c r="C393" s="19" t="s">
        <v>3482</v>
      </c>
      <c r="D393" s="21">
        <v>44176</v>
      </c>
      <c r="E393" s="21">
        <v>44166</v>
      </c>
      <c r="F393" s="33" t="str">
        <f t="shared" si="6"/>
        <v>2108044166</v>
      </c>
      <c r="G393" s="27">
        <v>1376.42</v>
      </c>
    </row>
    <row r="394" spans="1:7" x14ac:dyDescent="0.3">
      <c r="A394" s="29" t="s">
        <v>16</v>
      </c>
      <c r="B394" s="29" t="str">
        <f>VLOOKUP(A394,Recon!A:B,2,FALSE)</f>
        <v>15010</v>
      </c>
      <c r="C394" s="19" t="s">
        <v>3508</v>
      </c>
      <c r="D394" s="21">
        <v>44176</v>
      </c>
      <c r="E394" s="21">
        <v>44166</v>
      </c>
      <c r="F394" s="33" t="str">
        <f t="shared" si="6"/>
        <v>1501044166</v>
      </c>
      <c r="G394" s="27">
        <v>15185.3</v>
      </c>
    </row>
    <row r="395" spans="1:7" x14ac:dyDescent="0.3">
      <c r="A395" s="29" t="s">
        <v>28</v>
      </c>
      <c r="B395" s="29" t="str">
        <f>VLOOKUP(A395,Recon!A:B,2,FALSE)</f>
        <v>30011</v>
      </c>
      <c r="C395" s="19" t="s">
        <v>3505</v>
      </c>
      <c r="D395" s="21">
        <v>44176</v>
      </c>
      <c r="E395" s="21">
        <v>44166</v>
      </c>
      <c r="F395" s="33" t="str">
        <f t="shared" si="6"/>
        <v>3001144166</v>
      </c>
      <c r="G395" s="27">
        <v>38651.89</v>
      </c>
    </row>
    <row r="396" spans="1:7" x14ac:dyDescent="0.3">
      <c r="A396" s="29" t="s">
        <v>33</v>
      </c>
      <c r="B396" s="29" t="str">
        <f>VLOOKUP(A396,Recon!A:B,2,FALSE)</f>
        <v>39031</v>
      </c>
      <c r="C396" s="19" t="s">
        <v>3355</v>
      </c>
      <c r="D396" s="21">
        <v>44176</v>
      </c>
      <c r="E396" s="21">
        <v>44166</v>
      </c>
      <c r="F396" s="33" t="str">
        <f t="shared" si="6"/>
        <v>3903144166</v>
      </c>
      <c r="G396" s="27">
        <v>11344.11</v>
      </c>
    </row>
    <row r="397" spans="1:7" x14ac:dyDescent="0.3">
      <c r="A397" s="29" t="s">
        <v>36</v>
      </c>
      <c r="B397" s="29" t="str">
        <f>VLOOKUP(A397,Recon!A:B,2,FALSE)</f>
        <v>64053</v>
      </c>
      <c r="C397" s="19" t="s">
        <v>3490</v>
      </c>
      <c r="D397" s="21">
        <v>44176</v>
      </c>
      <c r="E397" s="21">
        <v>44166</v>
      </c>
      <c r="F397" s="33" t="str">
        <f t="shared" si="6"/>
        <v>6405344166</v>
      </c>
      <c r="G397" s="27">
        <v>1781</v>
      </c>
    </row>
    <row r="398" spans="1:7" x14ac:dyDescent="0.3">
      <c r="A398" s="29" t="s">
        <v>43</v>
      </c>
      <c r="B398" s="29" t="str">
        <f>VLOOKUP(A398,Recon!A:B,2,FALSE)</f>
        <v>51020</v>
      </c>
      <c r="C398" s="19" t="s">
        <v>3338</v>
      </c>
      <c r="D398" s="21">
        <v>44176</v>
      </c>
      <c r="E398" s="21">
        <v>44166</v>
      </c>
      <c r="F398" s="33" t="str">
        <f t="shared" si="6"/>
        <v>5102044166</v>
      </c>
      <c r="G398" s="27">
        <v>147.16999999999999</v>
      </c>
    </row>
    <row r="399" spans="1:7" x14ac:dyDescent="0.3">
      <c r="A399" s="29" t="s">
        <v>50</v>
      </c>
      <c r="B399" s="29" t="str">
        <f>VLOOKUP(A399,Recon!A:B,2,FALSE)</f>
        <v>64163</v>
      </c>
      <c r="C399" s="19" t="s">
        <v>3500</v>
      </c>
      <c r="D399" s="21">
        <v>44176</v>
      </c>
      <c r="E399" s="21">
        <v>44166</v>
      </c>
      <c r="F399" s="33" t="str">
        <f t="shared" si="6"/>
        <v>6416344166</v>
      </c>
      <c r="G399" s="27">
        <v>5652.51</v>
      </c>
    </row>
    <row r="400" spans="1:7" x14ac:dyDescent="0.3">
      <c r="A400" s="29" t="s">
        <v>59</v>
      </c>
      <c r="B400" s="29" t="str">
        <f>VLOOKUP(A400,Recon!A:B,2,FALSE)</f>
        <v>62040</v>
      </c>
      <c r="C400" s="19" t="s">
        <v>3517</v>
      </c>
      <c r="D400" s="21">
        <v>44176</v>
      </c>
      <c r="E400" s="21">
        <v>44166</v>
      </c>
      <c r="F400" s="33" t="str">
        <f t="shared" si="6"/>
        <v>6204044166</v>
      </c>
      <c r="G400" s="27">
        <v>3818.32</v>
      </c>
    </row>
    <row r="401" spans="1:7" x14ac:dyDescent="0.3">
      <c r="A401" s="29" t="s">
        <v>7</v>
      </c>
      <c r="B401" s="29" t="str">
        <f>VLOOKUP(A401,Recon!A:B,2,FALSE)</f>
        <v>03060</v>
      </c>
      <c r="C401" s="19" t="s">
        <v>3353</v>
      </c>
      <c r="D401" s="21">
        <v>44216</v>
      </c>
      <c r="E401" s="21">
        <v>44197</v>
      </c>
      <c r="F401" s="33" t="str">
        <f t="shared" si="6"/>
        <v>0306044197</v>
      </c>
      <c r="G401" s="27">
        <v>0.03</v>
      </c>
    </row>
    <row r="402" spans="1:7" x14ac:dyDescent="0.3">
      <c r="A402" s="29" t="s">
        <v>13</v>
      </c>
      <c r="B402" s="29" t="str">
        <f>VLOOKUP(A402,Recon!A:B,2,FALSE)</f>
        <v>03030</v>
      </c>
      <c r="C402" s="19" t="s">
        <v>3266</v>
      </c>
      <c r="D402" s="21">
        <v>44216</v>
      </c>
      <c r="E402" s="21">
        <v>44197</v>
      </c>
      <c r="F402" s="33" t="str">
        <f t="shared" si="6"/>
        <v>0303044197</v>
      </c>
      <c r="G402" s="27">
        <v>9726.18</v>
      </c>
    </row>
    <row r="403" spans="1:7" x14ac:dyDescent="0.3">
      <c r="A403" s="29" t="s">
        <v>5</v>
      </c>
      <c r="B403" s="29" t="str">
        <f>VLOOKUP(A403,Recon!A:B,2,FALSE)</f>
        <v>21080</v>
      </c>
      <c r="C403" s="19" t="s">
        <v>3482</v>
      </c>
      <c r="D403" s="21">
        <v>44216</v>
      </c>
      <c r="E403" s="21">
        <v>44197</v>
      </c>
      <c r="F403" s="33" t="str">
        <f t="shared" si="6"/>
        <v>2108044197</v>
      </c>
      <c r="G403" s="27">
        <v>5810.47</v>
      </c>
    </row>
    <row r="404" spans="1:7" x14ac:dyDescent="0.3">
      <c r="A404" s="29" t="s">
        <v>22</v>
      </c>
      <c r="B404" s="29" t="str">
        <f>VLOOKUP(A404,Recon!A:B,2,FALSE)</f>
        <v>21090</v>
      </c>
      <c r="C404" s="19" t="s">
        <v>3515</v>
      </c>
      <c r="D404" s="21">
        <v>44216</v>
      </c>
      <c r="E404" s="21">
        <v>44197</v>
      </c>
      <c r="F404" s="33" t="str">
        <f t="shared" si="6"/>
        <v>2109044197</v>
      </c>
      <c r="G404" s="27">
        <v>320</v>
      </c>
    </row>
    <row r="405" spans="1:7" x14ac:dyDescent="0.3">
      <c r="A405" s="29" t="s">
        <v>28</v>
      </c>
      <c r="B405" s="29" t="str">
        <f>VLOOKUP(A405,Recon!A:B,2,FALSE)</f>
        <v>30011</v>
      </c>
      <c r="C405" s="19" t="s">
        <v>3505</v>
      </c>
      <c r="D405" s="21">
        <v>44216</v>
      </c>
      <c r="E405" s="21">
        <v>44197</v>
      </c>
      <c r="F405" s="33" t="str">
        <f t="shared" si="6"/>
        <v>3001144197</v>
      </c>
      <c r="G405" s="27">
        <v>35103.910000000003</v>
      </c>
    </row>
    <row r="406" spans="1:7" x14ac:dyDescent="0.3">
      <c r="A406" s="29" t="s">
        <v>32</v>
      </c>
      <c r="B406" s="29" t="str">
        <f>VLOOKUP(A406,Recon!A:B,2,FALSE)</f>
        <v>01010</v>
      </c>
      <c r="C406" s="19" t="s">
        <v>3264</v>
      </c>
      <c r="D406" s="21">
        <v>44216</v>
      </c>
      <c r="E406" s="21">
        <v>44197</v>
      </c>
      <c r="F406" s="33" t="str">
        <f t="shared" si="6"/>
        <v>0101044197</v>
      </c>
      <c r="G406" s="27">
        <v>3074</v>
      </c>
    </row>
    <row r="407" spans="1:7" x14ac:dyDescent="0.3">
      <c r="A407" s="29" t="s">
        <v>33</v>
      </c>
      <c r="B407" s="29" t="str">
        <f>VLOOKUP(A407,Recon!A:B,2,FALSE)</f>
        <v>39031</v>
      </c>
      <c r="C407" s="19" t="s">
        <v>3355</v>
      </c>
      <c r="D407" s="21">
        <v>44216</v>
      </c>
      <c r="E407" s="21">
        <v>44197</v>
      </c>
      <c r="F407" s="33" t="str">
        <f t="shared" si="6"/>
        <v>3903144197</v>
      </c>
      <c r="G407" s="27">
        <v>1718.96</v>
      </c>
    </row>
    <row r="408" spans="1:7" x14ac:dyDescent="0.3">
      <c r="A408" s="29" t="s">
        <v>57</v>
      </c>
      <c r="B408" s="29" t="str">
        <f>VLOOKUP(A408,Recon!A:B,2,FALSE)</f>
        <v>01070</v>
      </c>
      <c r="C408" s="19" t="s">
        <v>3319</v>
      </c>
      <c r="D408" s="21">
        <v>44216</v>
      </c>
      <c r="E408" s="21">
        <v>44197</v>
      </c>
      <c r="F408" s="33" t="str">
        <f t="shared" si="6"/>
        <v>0107044197</v>
      </c>
      <c r="G408" s="27">
        <v>6782.53</v>
      </c>
    </row>
    <row r="409" spans="1:7" x14ac:dyDescent="0.3">
      <c r="A409" s="29" t="s">
        <v>10</v>
      </c>
      <c r="B409" s="29" t="str">
        <f>VLOOKUP(A409,Recon!A:B,2,FALSE)</f>
        <v>01040</v>
      </c>
      <c r="C409" s="19" t="s">
        <v>3512</v>
      </c>
      <c r="D409" s="21">
        <v>44237</v>
      </c>
      <c r="E409" s="21">
        <v>44228</v>
      </c>
      <c r="F409" s="33" t="str">
        <f t="shared" si="6"/>
        <v>0104044228</v>
      </c>
      <c r="G409" s="27">
        <v>6334.32</v>
      </c>
    </row>
    <row r="410" spans="1:7" x14ac:dyDescent="0.3">
      <c r="A410" s="29" t="s">
        <v>3335</v>
      </c>
      <c r="B410" s="29" t="str">
        <f>VLOOKUP(A410,Recon!A:B,2,FALSE)</f>
        <v>64233</v>
      </c>
      <c r="C410" s="19" t="s">
        <v>3334</v>
      </c>
      <c r="D410" s="21">
        <v>44237</v>
      </c>
      <c r="E410" s="21">
        <v>44228</v>
      </c>
      <c r="F410" s="33" t="str">
        <f t="shared" si="6"/>
        <v>6423344228</v>
      </c>
      <c r="G410" s="27">
        <v>3847.17</v>
      </c>
    </row>
    <row r="411" spans="1:7" x14ac:dyDescent="0.3">
      <c r="A411" s="29" t="s">
        <v>5</v>
      </c>
      <c r="B411" s="29" t="str">
        <f>VLOOKUP(A411,Recon!A:B,2,FALSE)</f>
        <v>21080</v>
      </c>
      <c r="C411" s="19" t="s">
        <v>3482</v>
      </c>
      <c r="D411" s="21">
        <v>44237</v>
      </c>
      <c r="E411" s="21">
        <v>44228</v>
      </c>
      <c r="F411" s="33" t="str">
        <f t="shared" si="6"/>
        <v>2108044228</v>
      </c>
      <c r="G411" s="27">
        <v>4373.1499999999996</v>
      </c>
    </row>
    <row r="412" spans="1:7" x14ac:dyDescent="0.3">
      <c r="A412" s="29" t="s">
        <v>16</v>
      </c>
      <c r="B412" s="29" t="str">
        <f>VLOOKUP(A412,Recon!A:B,2,FALSE)</f>
        <v>15010</v>
      </c>
      <c r="C412" s="19" t="s">
        <v>3508</v>
      </c>
      <c r="D412" s="21">
        <v>44237</v>
      </c>
      <c r="E412" s="21">
        <v>44228</v>
      </c>
      <c r="F412" s="33" t="str">
        <f t="shared" si="6"/>
        <v>1501044228</v>
      </c>
      <c r="G412" s="27">
        <v>5503.66</v>
      </c>
    </row>
    <row r="413" spans="1:7" x14ac:dyDescent="0.3">
      <c r="A413" s="29" t="s">
        <v>28</v>
      </c>
      <c r="B413" s="29" t="str">
        <f>VLOOKUP(A413,Recon!A:B,2,FALSE)</f>
        <v>30011</v>
      </c>
      <c r="C413" s="19" t="s">
        <v>3505</v>
      </c>
      <c r="D413" s="21">
        <v>44237</v>
      </c>
      <c r="E413" s="21">
        <v>44228</v>
      </c>
      <c r="F413" s="33" t="str">
        <f t="shared" si="6"/>
        <v>3001144228</v>
      </c>
      <c r="G413" s="27">
        <v>17486.88</v>
      </c>
    </row>
    <row r="414" spans="1:7" x14ac:dyDescent="0.3">
      <c r="A414" s="29" t="s">
        <v>35</v>
      </c>
      <c r="B414" s="29" t="str">
        <f>VLOOKUP(A414,Recon!A:B,2,FALSE)</f>
        <v>43010</v>
      </c>
      <c r="C414" s="19" t="s">
        <v>3364</v>
      </c>
      <c r="D414" s="21">
        <v>44237</v>
      </c>
      <c r="E414" s="21">
        <v>44228</v>
      </c>
      <c r="F414" s="33" t="str">
        <f t="shared" si="6"/>
        <v>4301044228</v>
      </c>
      <c r="G414" s="27">
        <v>2742.26</v>
      </c>
    </row>
    <row r="415" spans="1:7" x14ac:dyDescent="0.3">
      <c r="A415" s="29" t="s">
        <v>41</v>
      </c>
      <c r="B415" s="29" t="str">
        <f>VLOOKUP(A415,Recon!A:B,2,FALSE)</f>
        <v>35010</v>
      </c>
      <c r="C415" s="19" t="s">
        <v>3267</v>
      </c>
      <c r="D415" s="21">
        <v>44237</v>
      </c>
      <c r="E415" s="21">
        <v>44228</v>
      </c>
      <c r="F415" s="33" t="str">
        <f t="shared" si="6"/>
        <v>3501044228</v>
      </c>
      <c r="G415" s="27">
        <v>11560.07</v>
      </c>
    </row>
    <row r="416" spans="1:7" x14ac:dyDescent="0.3">
      <c r="A416" s="29" t="s">
        <v>59</v>
      </c>
      <c r="B416" s="29" t="str">
        <f>VLOOKUP(A416,Recon!A:B,2,FALSE)</f>
        <v>62040</v>
      </c>
      <c r="C416" s="19" t="s">
        <v>3517</v>
      </c>
      <c r="D416" s="21">
        <v>44237</v>
      </c>
      <c r="E416" s="21">
        <v>44228</v>
      </c>
      <c r="F416" s="33" t="str">
        <f t="shared" si="6"/>
        <v>6204044228</v>
      </c>
      <c r="G416" s="27">
        <v>517.01</v>
      </c>
    </row>
    <row r="417" spans="1:7" x14ac:dyDescent="0.3">
      <c r="A417" s="29" t="s">
        <v>10</v>
      </c>
      <c r="B417" s="29" t="str">
        <f>VLOOKUP(A417,Recon!A:B,2,FALSE)</f>
        <v>01040</v>
      </c>
      <c r="C417" s="19" t="s">
        <v>3512</v>
      </c>
      <c r="D417" s="21">
        <v>44270</v>
      </c>
      <c r="E417" s="21">
        <v>44256</v>
      </c>
      <c r="F417" s="33" t="str">
        <f t="shared" si="6"/>
        <v>0104044256</v>
      </c>
      <c r="G417" s="27">
        <v>3649.54</v>
      </c>
    </row>
    <row r="418" spans="1:7" x14ac:dyDescent="0.3">
      <c r="A418" s="29" t="s">
        <v>60</v>
      </c>
      <c r="B418" s="29" t="str">
        <f>VLOOKUP(A418,Recon!A:B,2,FALSE)</f>
        <v>80010</v>
      </c>
      <c r="C418" s="19" t="s">
        <v>2</v>
      </c>
      <c r="D418" s="21">
        <v>44270</v>
      </c>
      <c r="E418" s="21">
        <v>44256</v>
      </c>
      <c r="F418" s="33" t="str">
        <f t="shared" si="6"/>
        <v>8001044256</v>
      </c>
      <c r="G418" s="27">
        <v>1250</v>
      </c>
    </row>
    <row r="419" spans="1:7" x14ac:dyDescent="0.3">
      <c r="A419" s="29" t="s">
        <v>13</v>
      </c>
      <c r="B419" s="29" t="str">
        <f>VLOOKUP(A419,Recon!A:B,2,FALSE)</f>
        <v>03030</v>
      </c>
      <c r="C419" s="19" t="s">
        <v>3266</v>
      </c>
      <c r="D419" s="21">
        <v>44270</v>
      </c>
      <c r="E419" s="21">
        <v>44256</v>
      </c>
      <c r="F419" s="33" t="str">
        <f t="shared" si="6"/>
        <v>0303044256</v>
      </c>
      <c r="G419" s="27">
        <v>21962.13</v>
      </c>
    </row>
    <row r="420" spans="1:7" x14ac:dyDescent="0.3">
      <c r="A420" s="29" t="s">
        <v>5</v>
      </c>
      <c r="B420" s="29" t="str">
        <f>VLOOKUP(A420,Recon!A:B,2,FALSE)</f>
        <v>21080</v>
      </c>
      <c r="C420" s="19" t="s">
        <v>3482</v>
      </c>
      <c r="D420" s="21">
        <v>44270</v>
      </c>
      <c r="E420" s="21">
        <v>44256</v>
      </c>
      <c r="F420" s="33" t="str">
        <f t="shared" si="6"/>
        <v>2108044256</v>
      </c>
      <c r="G420" s="27">
        <v>3208.97</v>
      </c>
    </row>
    <row r="421" spans="1:7" x14ac:dyDescent="0.3">
      <c r="A421" s="29" t="s">
        <v>16</v>
      </c>
      <c r="B421" s="29" t="str">
        <f>VLOOKUP(A421,Recon!A:B,2,FALSE)</f>
        <v>15010</v>
      </c>
      <c r="C421" s="19" t="s">
        <v>3508</v>
      </c>
      <c r="D421" s="21">
        <v>44270</v>
      </c>
      <c r="E421" s="21">
        <v>44256</v>
      </c>
      <c r="F421" s="33" t="str">
        <f t="shared" si="6"/>
        <v>1501044256</v>
      </c>
      <c r="G421" s="27">
        <v>3320.13</v>
      </c>
    </row>
    <row r="422" spans="1:7" x14ac:dyDescent="0.3">
      <c r="A422" s="29" t="s">
        <v>27</v>
      </c>
      <c r="B422" s="29" t="str">
        <f>VLOOKUP(A422,Recon!A:B,2,FALSE)</f>
        <v>21020</v>
      </c>
      <c r="C422" s="19" t="s">
        <v>3510</v>
      </c>
      <c r="D422" s="21">
        <v>44270</v>
      </c>
      <c r="E422" s="21">
        <v>44256</v>
      </c>
      <c r="F422" s="33" t="str">
        <f t="shared" si="6"/>
        <v>2102044256</v>
      </c>
      <c r="G422" s="27">
        <v>32047.8</v>
      </c>
    </row>
    <row r="423" spans="1:7" x14ac:dyDescent="0.3">
      <c r="A423" s="29" t="s">
        <v>45</v>
      </c>
      <c r="B423" s="29" t="str">
        <f>VLOOKUP(A423,Recon!A:B,2,FALSE)</f>
        <v>07010</v>
      </c>
      <c r="C423" s="19" t="s">
        <v>3501</v>
      </c>
      <c r="D423" s="21">
        <v>44270</v>
      </c>
      <c r="E423" s="21">
        <v>44256</v>
      </c>
      <c r="F423" s="33" t="str">
        <f t="shared" si="6"/>
        <v>0701044256</v>
      </c>
      <c r="G423" s="27">
        <v>197.83</v>
      </c>
    </row>
    <row r="424" spans="1:7" x14ac:dyDescent="0.3">
      <c r="A424" s="29" t="s">
        <v>10</v>
      </c>
      <c r="B424" s="29" t="str">
        <f>VLOOKUP(A424,Recon!A:B,2,FALSE)</f>
        <v>01040</v>
      </c>
      <c r="C424" s="19" t="s">
        <v>3512</v>
      </c>
      <c r="D424" s="21">
        <v>44299</v>
      </c>
      <c r="E424" s="21">
        <v>44287</v>
      </c>
      <c r="F424" s="33" t="str">
        <f t="shared" si="6"/>
        <v>0104044287</v>
      </c>
      <c r="G424" s="27">
        <v>2901.63</v>
      </c>
    </row>
    <row r="425" spans="1:7" x14ac:dyDescent="0.3">
      <c r="A425" s="29" t="s">
        <v>49</v>
      </c>
      <c r="B425" s="29" t="str">
        <f>VLOOKUP(A425,Recon!A:B,2,FALSE)</f>
        <v>03020</v>
      </c>
      <c r="C425" s="19" t="s">
        <v>3352</v>
      </c>
      <c r="D425" s="21">
        <v>44299</v>
      </c>
      <c r="E425" s="21">
        <v>44287</v>
      </c>
      <c r="F425" s="33" t="str">
        <f t="shared" si="6"/>
        <v>0302044287</v>
      </c>
      <c r="G425" s="27">
        <v>148.68</v>
      </c>
    </row>
    <row r="426" spans="1:7" x14ac:dyDescent="0.3">
      <c r="A426" s="29" t="s">
        <v>13</v>
      </c>
      <c r="B426" s="29" t="str">
        <f>VLOOKUP(A426,Recon!A:B,2,FALSE)</f>
        <v>03030</v>
      </c>
      <c r="C426" s="19" t="s">
        <v>3266</v>
      </c>
      <c r="D426" s="21">
        <v>44299</v>
      </c>
      <c r="E426" s="21">
        <v>44287</v>
      </c>
      <c r="F426" s="33" t="str">
        <f t="shared" si="6"/>
        <v>0303044287</v>
      </c>
      <c r="G426" s="27">
        <v>749.42</v>
      </c>
    </row>
    <row r="427" spans="1:7" x14ac:dyDescent="0.3">
      <c r="A427" s="29" t="s">
        <v>22</v>
      </c>
      <c r="B427" s="29" t="str">
        <f>VLOOKUP(A427,Recon!A:B,2,FALSE)</f>
        <v>21090</v>
      </c>
      <c r="C427" s="19" t="s">
        <v>3515</v>
      </c>
      <c r="D427" s="21">
        <v>44299</v>
      </c>
      <c r="E427" s="21">
        <v>44287</v>
      </c>
      <c r="F427" s="33" t="str">
        <f t="shared" si="6"/>
        <v>2109044287</v>
      </c>
      <c r="G427" s="27">
        <v>17316</v>
      </c>
    </row>
    <row r="428" spans="1:7" x14ac:dyDescent="0.3">
      <c r="A428" s="29" t="s">
        <v>30</v>
      </c>
      <c r="B428" s="29" t="str">
        <f>VLOOKUP(A428,Recon!A:B,2,FALSE)</f>
        <v>21085</v>
      </c>
      <c r="C428" s="19" t="s">
        <v>3357</v>
      </c>
      <c r="D428" s="21">
        <v>44329</v>
      </c>
      <c r="E428" s="21">
        <v>44317</v>
      </c>
      <c r="F428" s="33" t="str">
        <f t="shared" si="6"/>
        <v>2108544317</v>
      </c>
      <c r="G428" s="27">
        <v>5624.06</v>
      </c>
    </row>
    <row r="429" spans="1:7" x14ac:dyDescent="0.3">
      <c r="A429" s="29" t="s">
        <v>22</v>
      </c>
      <c r="B429" s="29" t="str">
        <f>VLOOKUP(A429,Recon!A:B,2,FALSE)</f>
        <v>21090</v>
      </c>
      <c r="C429" s="19" t="s">
        <v>3515</v>
      </c>
      <c r="D429" s="21">
        <v>44329</v>
      </c>
      <c r="E429" s="21">
        <v>44317</v>
      </c>
      <c r="F429" s="33" t="str">
        <f t="shared" si="6"/>
        <v>2109044317</v>
      </c>
      <c r="G429" s="27">
        <v>2558</v>
      </c>
    </row>
    <row r="430" spans="1:7" x14ac:dyDescent="0.3">
      <c r="A430" s="29" t="s">
        <v>924</v>
      </c>
      <c r="B430" s="29" t="str">
        <f>VLOOKUP(A430,Recon!A:B,2,FALSE)</f>
        <v>34010</v>
      </c>
      <c r="C430" s="19" t="s">
        <v>3358</v>
      </c>
      <c r="D430" s="21">
        <v>44363</v>
      </c>
      <c r="E430" s="21">
        <v>44348</v>
      </c>
      <c r="F430" s="33" t="str">
        <f t="shared" si="6"/>
        <v>3401044348</v>
      </c>
      <c r="G430" s="27">
        <v>5239.55</v>
      </c>
    </row>
    <row r="431" spans="1:7" x14ac:dyDescent="0.3">
      <c r="A431" s="29" t="s">
        <v>924</v>
      </c>
      <c r="B431" s="29" t="str">
        <f>VLOOKUP(A431,Recon!A:B,2,FALSE)</f>
        <v>34010</v>
      </c>
      <c r="C431" s="19" t="s">
        <v>3358</v>
      </c>
      <c r="D431" s="21">
        <v>44363</v>
      </c>
      <c r="E431" s="21">
        <v>44348</v>
      </c>
      <c r="F431" s="33" t="str">
        <f t="shared" si="6"/>
        <v>3401044348</v>
      </c>
      <c r="G431" s="27">
        <v>1923.53</v>
      </c>
    </row>
    <row r="432" spans="1:7" x14ac:dyDescent="0.3">
      <c r="A432" s="29" t="s">
        <v>40</v>
      </c>
      <c r="B432" s="29" t="str">
        <f>VLOOKUP(A432,Recon!A:B,2,FALSE)</f>
        <v>64133</v>
      </c>
      <c r="C432" s="19" t="s">
        <v>3506</v>
      </c>
      <c r="D432" s="21">
        <v>44363</v>
      </c>
      <c r="E432" s="21">
        <v>44348</v>
      </c>
      <c r="F432" s="33" t="str">
        <f t="shared" si="6"/>
        <v>6413344348</v>
      </c>
      <c r="G432" s="27">
        <v>348.96</v>
      </c>
    </row>
    <row r="433" spans="1:7" x14ac:dyDescent="0.3">
      <c r="A433" s="29" t="s">
        <v>3335</v>
      </c>
      <c r="B433" s="29" t="str">
        <f>VLOOKUP(A433,Recon!A:B,2,FALSE)</f>
        <v>64233</v>
      </c>
      <c r="C433" s="19" t="s">
        <v>3334</v>
      </c>
      <c r="D433" s="21">
        <v>44363</v>
      </c>
      <c r="E433" s="21">
        <v>44348</v>
      </c>
      <c r="F433" s="33" t="str">
        <f t="shared" si="6"/>
        <v>6423344348</v>
      </c>
      <c r="G433" s="27">
        <v>4338.76</v>
      </c>
    </row>
    <row r="434" spans="1:7" x14ac:dyDescent="0.3">
      <c r="A434" s="29" t="s">
        <v>3335</v>
      </c>
      <c r="B434" s="29" t="str">
        <f>VLOOKUP(A434,Recon!A:B,2,FALSE)</f>
        <v>64233</v>
      </c>
      <c r="C434" s="19" t="s">
        <v>3334</v>
      </c>
      <c r="D434" s="21">
        <v>44363</v>
      </c>
      <c r="E434" s="21">
        <v>44348</v>
      </c>
      <c r="F434" s="33" t="str">
        <f t="shared" si="6"/>
        <v>6423344348</v>
      </c>
      <c r="G434" s="27">
        <v>6.78</v>
      </c>
    </row>
    <row r="435" spans="1:7" x14ac:dyDescent="0.3">
      <c r="A435" s="29" t="s">
        <v>44</v>
      </c>
      <c r="B435" s="29" t="str">
        <f>VLOOKUP(A435,Recon!A:B,2,FALSE)</f>
        <v>64213</v>
      </c>
      <c r="C435" s="19" t="s">
        <v>3507</v>
      </c>
      <c r="D435" s="21">
        <v>44383</v>
      </c>
      <c r="E435" s="21">
        <v>44378</v>
      </c>
      <c r="F435" s="33" t="str">
        <f t="shared" si="6"/>
        <v>6421344378</v>
      </c>
      <c r="G435" s="27">
        <v>335</v>
      </c>
    </row>
    <row r="436" spans="1:7" x14ac:dyDescent="0.3">
      <c r="A436" s="29" t="s">
        <v>62</v>
      </c>
      <c r="B436" s="29" t="str">
        <f>VLOOKUP(A436,Recon!A:B,2,FALSE)</f>
        <v>66050</v>
      </c>
      <c r="C436" s="19" t="s">
        <v>179</v>
      </c>
      <c r="D436" s="21">
        <v>44412</v>
      </c>
      <c r="E436" s="21">
        <v>44409</v>
      </c>
      <c r="F436" s="33" t="str">
        <f t="shared" si="6"/>
        <v>6605044409</v>
      </c>
      <c r="G436" s="27">
        <v>-10726</v>
      </c>
    </row>
    <row r="437" spans="1:7" x14ac:dyDescent="0.3">
      <c r="A437" s="29" t="s">
        <v>62</v>
      </c>
      <c r="B437" s="29" t="str">
        <f>VLOOKUP(A437,Recon!A:B,2,FALSE)</f>
        <v>66050</v>
      </c>
      <c r="C437" s="19" t="s">
        <v>179</v>
      </c>
      <c r="D437" s="21">
        <v>44412</v>
      </c>
      <c r="E437" s="21">
        <v>44409</v>
      </c>
      <c r="F437" s="33" t="str">
        <f t="shared" si="6"/>
        <v>6605044409</v>
      </c>
      <c r="G437" s="27">
        <v>10726</v>
      </c>
    </row>
    <row r="438" spans="1:7" x14ac:dyDescent="0.3">
      <c r="A438" s="29" t="s">
        <v>62</v>
      </c>
      <c r="B438" s="29" t="str">
        <f>VLOOKUP(A438,Recon!A:B,2,FALSE)</f>
        <v>66050</v>
      </c>
      <c r="C438" s="19" t="s">
        <v>179</v>
      </c>
      <c r="D438" s="21">
        <v>44431</v>
      </c>
      <c r="E438" s="21">
        <v>44409</v>
      </c>
      <c r="F438" s="33" t="str">
        <f t="shared" si="6"/>
        <v>6605044409</v>
      </c>
      <c r="G438" s="27">
        <v>10726</v>
      </c>
    </row>
    <row r="439" spans="1:7" x14ac:dyDescent="0.3">
      <c r="A439" s="29" t="s">
        <v>1282</v>
      </c>
      <c r="B439" s="29" t="str">
        <f>VLOOKUP(A439,Recon!A:B,2,FALSE)</f>
        <v>49010</v>
      </c>
      <c r="C439" s="19" t="s">
        <v>3563</v>
      </c>
      <c r="D439" s="21">
        <v>44510</v>
      </c>
      <c r="E439" s="21">
        <v>44470</v>
      </c>
      <c r="F439" s="33" t="str">
        <f t="shared" si="6"/>
        <v>4901044470</v>
      </c>
      <c r="G439" s="27">
        <v>110.33</v>
      </c>
    </row>
    <row r="440" spans="1:7" x14ac:dyDescent="0.3">
      <c r="A440" s="29" t="s">
        <v>58</v>
      </c>
      <c r="B440" s="29" t="str">
        <f>VLOOKUP(A440,Recon!A:B,2,FALSE)</f>
        <v>21030</v>
      </c>
      <c r="C440" s="19" t="s">
        <v>3520</v>
      </c>
      <c r="D440" s="21">
        <v>44510</v>
      </c>
      <c r="E440" s="21">
        <v>44470</v>
      </c>
      <c r="F440" s="33" t="str">
        <f t="shared" si="6"/>
        <v>2103044470</v>
      </c>
      <c r="G440" s="27">
        <v>8924.4500000000007</v>
      </c>
    </row>
    <row r="441" spans="1:7" x14ac:dyDescent="0.3">
      <c r="A441" s="29" t="s">
        <v>1282</v>
      </c>
      <c r="B441" s="29" t="str">
        <f>VLOOKUP(A441,Recon!A:B,2,FALSE)</f>
        <v>49010</v>
      </c>
      <c r="C441" s="19" t="s">
        <v>3563</v>
      </c>
      <c r="D441" s="21">
        <v>44510</v>
      </c>
      <c r="E441" s="21">
        <v>44470</v>
      </c>
      <c r="F441" s="33" t="str">
        <f t="shared" si="6"/>
        <v>4901044470</v>
      </c>
      <c r="G441" s="27">
        <v>5230.67</v>
      </c>
    </row>
    <row r="442" spans="1:7" x14ac:dyDescent="0.3">
      <c r="A442" s="29" t="s">
        <v>29</v>
      </c>
      <c r="B442" s="29" t="str">
        <f>VLOOKUP(A442,Recon!A:B,2,FALSE)</f>
        <v>62050</v>
      </c>
      <c r="C442" s="19" t="s">
        <v>3356</v>
      </c>
      <c r="D442" s="21">
        <v>44510</v>
      </c>
      <c r="E442" s="21">
        <v>44470</v>
      </c>
      <c r="F442" s="33" t="str">
        <f t="shared" si="6"/>
        <v>6205044470</v>
      </c>
      <c r="G442" s="27">
        <v>5</v>
      </c>
    </row>
    <row r="443" spans="1:7" x14ac:dyDescent="0.3">
      <c r="A443" s="29" t="s">
        <v>65</v>
      </c>
      <c r="B443" s="29" t="str">
        <f>VLOOKUP(A443,Recon!A:B,2,FALSE)</f>
        <v>35030</v>
      </c>
      <c r="C443" s="19" t="s">
        <v>3519</v>
      </c>
      <c r="D443" s="21">
        <v>44580</v>
      </c>
      <c r="E443" s="21">
        <v>44531</v>
      </c>
      <c r="F443" s="33" t="str">
        <f t="shared" si="6"/>
        <v>3503044531</v>
      </c>
      <c r="G443" s="27">
        <v>8210.42</v>
      </c>
    </row>
    <row r="444" spans="1:7" x14ac:dyDescent="0.3">
      <c r="A444" s="29" t="s">
        <v>3254</v>
      </c>
      <c r="B444" s="29" t="str">
        <f>VLOOKUP(A444,Recon!A:B,2,FALSE)</f>
        <v>64045</v>
      </c>
      <c r="C444" s="19" t="s">
        <v>3564</v>
      </c>
      <c r="D444" s="21">
        <v>44580</v>
      </c>
      <c r="E444" s="21">
        <v>44531</v>
      </c>
      <c r="F444" s="33" t="str">
        <f t="shared" si="6"/>
        <v>6404544531</v>
      </c>
      <c r="G444" s="27">
        <v>467</v>
      </c>
    </row>
    <row r="445" spans="1:7" x14ac:dyDescent="0.3">
      <c r="A445" s="29"/>
      <c r="B445" s="29" t="e">
        <f>VLOOKUP(A445,Recon!A:B,2,FALSE)</f>
        <v>#N/A</v>
      </c>
      <c r="F445" s="33" t="e">
        <f t="shared" si="6"/>
        <v>#N/A</v>
      </c>
    </row>
    <row r="446" spans="1:7" x14ac:dyDescent="0.3">
      <c r="A446" s="29"/>
      <c r="B446" s="29" t="e">
        <f>VLOOKUP(A446,Recon!A:B,2,FALSE)</f>
        <v>#N/A</v>
      </c>
      <c r="F446" s="33" t="e">
        <f t="shared" si="6"/>
        <v>#N/A</v>
      </c>
    </row>
    <row r="447" spans="1:7" x14ac:dyDescent="0.3">
      <c r="A447" s="29"/>
      <c r="B447" s="29" t="e">
        <f>VLOOKUP(A447,Recon!A:B,2,FALSE)</f>
        <v>#N/A</v>
      </c>
      <c r="F447" s="33" t="e">
        <f t="shared" si="6"/>
        <v>#N/A</v>
      </c>
    </row>
    <row r="448" spans="1:7" x14ac:dyDescent="0.3">
      <c r="A448" s="29"/>
      <c r="B448" s="29" t="e">
        <f>VLOOKUP(A448,Recon!A:B,2,FALSE)</f>
        <v>#N/A</v>
      </c>
      <c r="F448" s="33" t="e">
        <f t="shared" si="6"/>
        <v>#N/A</v>
      </c>
    </row>
    <row r="449" spans="1:6" x14ac:dyDescent="0.3">
      <c r="A449" s="29"/>
      <c r="B449" s="29" t="e">
        <f>VLOOKUP(A449,Recon!A:B,2,FALSE)</f>
        <v>#N/A</v>
      </c>
      <c r="F449" s="33" t="e">
        <f t="shared" si="6"/>
        <v>#N/A</v>
      </c>
    </row>
    <row r="450" spans="1:6" x14ac:dyDescent="0.3">
      <c r="A450" s="29"/>
      <c r="B450" s="29" t="e">
        <f>VLOOKUP(A450,Recon!A:B,2,FALSE)</f>
        <v>#N/A</v>
      </c>
      <c r="F450" s="33" t="e">
        <f t="shared" ref="F450:F513" si="7">B450&amp;E450</f>
        <v>#N/A</v>
      </c>
    </row>
    <row r="451" spans="1:6" x14ac:dyDescent="0.3">
      <c r="A451" s="29"/>
      <c r="B451" s="29" t="e">
        <f>VLOOKUP(A451,Recon!A:B,2,FALSE)</f>
        <v>#N/A</v>
      </c>
      <c r="F451" s="33" t="e">
        <f t="shared" si="7"/>
        <v>#N/A</v>
      </c>
    </row>
    <row r="452" spans="1:6" x14ac:dyDescent="0.3">
      <c r="A452" s="29"/>
      <c r="B452" s="29" t="e">
        <f>VLOOKUP(A452,Recon!A:B,2,FALSE)</f>
        <v>#N/A</v>
      </c>
      <c r="F452" s="33" t="e">
        <f t="shared" si="7"/>
        <v>#N/A</v>
      </c>
    </row>
    <row r="453" spans="1:6" x14ac:dyDescent="0.3">
      <c r="A453" s="29"/>
      <c r="B453" s="29" t="e">
        <f>VLOOKUP(A453,Recon!A:B,2,FALSE)</f>
        <v>#N/A</v>
      </c>
      <c r="F453" s="33" t="e">
        <f t="shared" si="7"/>
        <v>#N/A</v>
      </c>
    </row>
    <row r="454" spans="1:6" x14ac:dyDescent="0.3">
      <c r="A454" s="29"/>
      <c r="B454" s="29" t="e">
        <f>VLOOKUP(A454,Recon!A:B,2,FALSE)</f>
        <v>#N/A</v>
      </c>
      <c r="F454" s="33" t="e">
        <f t="shared" si="7"/>
        <v>#N/A</v>
      </c>
    </row>
    <row r="455" spans="1:6" x14ac:dyDescent="0.3">
      <c r="A455" s="29"/>
      <c r="B455" s="29" t="e">
        <f>VLOOKUP(A455,Recon!A:B,2,FALSE)</f>
        <v>#N/A</v>
      </c>
      <c r="F455" s="33" t="e">
        <f t="shared" si="7"/>
        <v>#N/A</v>
      </c>
    </row>
    <row r="456" spans="1:6" x14ac:dyDescent="0.3">
      <c r="A456" s="29"/>
      <c r="B456" s="29" t="e">
        <f>VLOOKUP(A456,Recon!A:B,2,FALSE)</f>
        <v>#N/A</v>
      </c>
      <c r="F456" s="33" t="e">
        <f t="shared" si="7"/>
        <v>#N/A</v>
      </c>
    </row>
    <row r="457" spans="1:6" x14ac:dyDescent="0.3">
      <c r="A457" s="29"/>
      <c r="B457" s="29" t="e">
        <f>VLOOKUP(A457,Recon!A:B,2,FALSE)</f>
        <v>#N/A</v>
      </c>
      <c r="F457" s="33" t="e">
        <f t="shared" si="7"/>
        <v>#N/A</v>
      </c>
    </row>
    <row r="458" spans="1:6" x14ac:dyDescent="0.3">
      <c r="A458" s="29"/>
      <c r="B458" s="29" t="e">
        <f>VLOOKUP(A458,Recon!A:B,2,FALSE)</f>
        <v>#N/A</v>
      </c>
      <c r="F458" s="33" t="e">
        <f t="shared" si="7"/>
        <v>#N/A</v>
      </c>
    </row>
    <row r="459" spans="1:6" x14ac:dyDescent="0.3">
      <c r="A459" s="29"/>
      <c r="B459" s="29" t="e">
        <f>VLOOKUP(A459,Recon!A:B,2,FALSE)</f>
        <v>#N/A</v>
      </c>
      <c r="F459" s="33" t="e">
        <f t="shared" si="7"/>
        <v>#N/A</v>
      </c>
    </row>
    <row r="460" spans="1:6" x14ac:dyDescent="0.3">
      <c r="A460" s="29"/>
      <c r="B460" s="29" t="e">
        <f>VLOOKUP(A460,Recon!A:B,2,FALSE)</f>
        <v>#N/A</v>
      </c>
      <c r="F460" s="33" t="e">
        <f t="shared" si="7"/>
        <v>#N/A</v>
      </c>
    </row>
    <row r="461" spans="1:6" x14ac:dyDescent="0.3">
      <c r="A461" s="29"/>
      <c r="B461" s="29" t="e">
        <f>VLOOKUP(A461,Recon!A:B,2,FALSE)</f>
        <v>#N/A</v>
      </c>
      <c r="F461" s="33" t="e">
        <f t="shared" si="7"/>
        <v>#N/A</v>
      </c>
    </row>
    <row r="462" spans="1:6" x14ac:dyDescent="0.3">
      <c r="A462" s="29"/>
      <c r="B462" s="29" t="e">
        <f>VLOOKUP(A462,Recon!A:B,2,FALSE)</f>
        <v>#N/A</v>
      </c>
      <c r="F462" s="33" t="e">
        <f t="shared" si="7"/>
        <v>#N/A</v>
      </c>
    </row>
    <row r="463" spans="1:6" x14ac:dyDescent="0.3">
      <c r="A463" s="29"/>
      <c r="B463" s="29" t="e">
        <f>VLOOKUP(A463,Recon!A:B,2,FALSE)</f>
        <v>#N/A</v>
      </c>
      <c r="F463" s="33" t="e">
        <f t="shared" si="7"/>
        <v>#N/A</v>
      </c>
    </row>
    <row r="464" spans="1:6" x14ac:dyDescent="0.3">
      <c r="A464" s="29"/>
      <c r="B464" s="29" t="e">
        <f>VLOOKUP(A464,Recon!A:B,2,FALSE)</f>
        <v>#N/A</v>
      </c>
      <c r="F464" s="33" t="e">
        <f t="shared" si="7"/>
        <v>#N/A</v>
      </c>
    </row>
    <row r="465" spans="1:6" x14ac:dyDescent="0.3">
      <c r="A465" s="29"/>
      <c r="B465" s="29" t="e">
        <f>VLOOKUP(A465,Recon!A:B,2,FALSE)</f>
        <v>#N/A</v>
      </c>
      <c r="F465" s="33" t="e">
        <f t="shared" si="7"/>
        <v>#N/A</v>
      </c>
    </row>
    <row r="466" spans="1:6" x14ac:dyDescent="0.3">
      <c r="A466" s="29"/>
      <c r="B466" s="29" t="e">
        <f>VLOOKUP(A466,Recon!A:B,2,FALSE)</f>
        <v>#N/A</v>
      </c>
      <c r="F466" s="33" t="e">
        <f t="shared" si="7"/>
        <v>#N/A</v>
      </c>
    </row>
    <row r="467" spans="1:6" x14ac:dyDescent="0.3">
      <c r="A467" s="29"/>
      <c r="B467" s="29" t="e">
        <f>VLOOKUP(A467,Recon!A:B,2,FALSE)</f>
        <v>#N/A</v>
      </c>
      <c r="F467" s="33" t="e">
        <f t="shared" si="7"/>
        <v>#N/A</v>
      </c>
    </row>
    <row r="468" spans="1:6" x14ac:dyDescent="0.3">
      <c r="A468" s="29"/>
      <c r="B468" s="29" t="e">
        <f>VLOOKUP(A468,Recon!A:B,2,FALSE)</f>
        <v>#N/A</v>
      </c>
      <c r="F468" s="33" t="e">
        <f t="shared" si="7"/>
        <v>#N/A</v>
      </c>
    </row>
    <row r="469" spans="1:6" x14ac:dyDescent="0.3">
      <c r="A469" s="29"/>
      <c r="B469" s="29" t="e">
        <f>VLOOKUP(A469,Recon!A:B,2,FALSE)</f>
        <v>#N/A</v>
      </c>
      <c r="F469" s="33" t="e">
        <f t="shared" si="7"/>
        <v>#N/A</v>
      </c>
    </row>
    <row r="470" spans="1:6" x14ac:dyDescent="0.3">
      <c r="A470" s="29"/>
      <c r="B470" s="29" t="e">
        <f>VLOOKUP(A470,Recon!A:B,2,FALSE)</f>
        <v>#N/A</v>
      </c>
      <c r="F470" s="33" t="e">
        <f t="shared" si="7"/>
        <v>#N/A</v>
      </c>
    </row>
    <row r="471" spans="1:6" x14ac:dyDescent="0.3">
      <c r="A471" s="29"/>
      <c r="B471" s="29" t="e">
        <f>VLOOKUP(A471,Recon!A:B,2,FALSE)</f>
        <v>#N/A</v>
      </c>
      <c r="F471" s="33" t="e">
        <f t="shared" si="7"/>
        <v>#N/A</v>
      </c>
    </row>
    <row r="472" spans="1:6" x14ac:dyDescent="0.3">
      <c r="A472" s="29"/>
      <c r="B472" s="29" t="e">
        <f>VLOOKUP(A472,Recon!A:B,2,FALSE)</f>
        <v>#N/A</v>
      </c>
      <c r="F472" s="33" t="e">
        <f t="shared" si="7"/>
        <v>#N/A</v>
      </c>
    </row>
    <row r="473" spans="1:6" x14ac:dyDescent="0.3">
      <c r="A473" s="29"/>
      <c r="B473" s="29" t="e">
        <f>VLOOKUP(A473,Recon!A:B,2,FALSE)</f>
        <v>#N/A</v>
      </c>
      <c r="F473" s="33" t="e">
        <f t="shared" si="7"/>
        <v>#N/A</v>
      </c>
    </row>
    <row r="474" spans="1:6" x14ac:dyDescent="0.3">
      <c r="A474" s="29"/>
      <c r="B474" s="29" t="e">
        <f>VLOOKUP(A474,Recon!A:B,2,FALSE)</f>
        <v>#N/A</v>
      </c>
      <c r="F474" s="33" t="e">
        <f t="shared" si="7"/>
        <v>#N/A</v>
      </c>
    </row>
    <row r="475" spans="1:6" x14ac:dyDescent="0.3">
      <c r="A475" s="29"/>
      <c r="B475" s="29" t="e">
        <f>VLOOKUP(A475,Recon!A:B,2,FALSE)</f>
        <v>#N/A</v>
      </c>
      <c r="F475" s="33" t="e">
        <f t="shared" si="7"/>
        <v>#N/A</v>
      </c>
    </row>
    <row r="476" spans="1:6" x14ac:dyDescent="0.3">
      <c r="A476" s="29"/>
      <c r="B476" s="29" t="e">
        <f>VLOOKUP(A476,Recon!A:B,2,FALSE)</f>
        <v>#N/A</v>
      </c>
      <c r="F476" s="33" t="e">
        <f t="shared" si="7"/>
        <v>#N/A</v>
      </c>
    </row>
    <row r="477" spans="1:6" x14ac:dyDescent="0.3">
      <c r="A477" s="29"/>
      <c r="B477" s="29" t="e">
        <f>VLOOKUP(A477,Recon!A:B,2,FALSE)</f>
        <v>#N/A</v>
      </c>
      <c r="F477" s="33" t="e">
        <f t="shared" si="7"/>
        <v>#N/A</v>
      </c>
    </row>
    <row r="478" spans="1:6" x14ac:dyDescent="0.3">
      <c r="A478" s="29"/>
      <c r="B478" s="29" t="e">
        <f>VLOOKUP(A478,Recon!A:B,2,FALSE)</f>
        <v>#N/A</v>
      </c>
      <c r="F478" s="33" t="e">
        <f t="shared" si="7"/>
        <v>#N/A</v>
      </c>
    </row>
    <row r="479" spans="1:6" x14ac:dyDescent="0.3">
      <c r="A479" s="29"/>
      <c r="B479" s="29" t="e">
        <f>VLOOKUP(A479,Recon!A:B,2,FALSE)</f>
        <v>#N/A</v>
      </c>
      <c r="F479" s="33" t="e">
        <f t="shared" si="7"/>
        <v>#N/A</v>
      </c>
    </row>
    <row r="480" spans="1:6" x14ac:dyDescent="0.3">
      <c r="A480" s="29"/>
      <c r="B480" s="29" t="e">
        <f>VLOOKUP(A480,Recon!A:B,2,FALSE)</f>
        <v>#N/A</v>
      </c>
      <c r="F480" s="33" t="e">
        <f t="shared" si="7"/>
        <v>#N/A</v>
      </c>
    </row>
    <row r="481" spans="1:6" x14ac:dyDescent="0.3">
      <c r="A481" s="29"/>
      <c r="B481" s="29" t="e">
        <f>VLOOKUP(A481,Recon!A:B,2,FALSE)</f>
        <v>#N/A</v>
      </c>
      <c r="F481" s="33" t="e">
        <f t="shared" si="7"/>
        <v>#N/A</v>
      </c>
    </row>
    <row r="482" spans="1:6" x14ac:dyDescent="0.3">
      <c r="A482" s="29"/>
      <c r="B482" s="29" t="e">
        <f>VLOOKUP(A482,Recon!A:B,2,FALSE)</f>
        <v>#N/A</v>
      </c>
      <c r="F482" s="33" t="e">
        <f t="shared" si="7"/>
        <v>#N/A</v>
      </c>
    </row>
    <row r="483" spans="1:6" x14ac:dyDescent="0.3">
      <c r="A483" s="29"/>
      <c r="B483" s="29" t="e">
        <f>VLOOKUP(A483,Recon!A:B,2,FALSE)</f>
        <v>#N/A</v>
      </c>
      <c r="F483" s="33" t="e">
        <f t="shared" si="7"/>
        <v>#N/A</v>
      </c>
    </row>
    <row r="484" spans="1:6" x14ac:dyDescent="0.3">
      <c r="A484" s="29"/>
      <c r="B484" s="29" t="e">
        <f>VLOOKUP(A484,Recon!A:B,2,FALSE)</f>
        <v>#N/A</v>
      </c>
      <c r="F484" s="33" t="e">
        <f t="shared" si="7"/>
        <v>#N/A</v>
      </c>
    </row>
    <row r="485" spans="1:6" x14ac:dyDescent="0.3">
      <c r="A485" s="29"/>
      <c r="B485" s="29" t="e">
        <f>VLOOKUP(A485,Recon!A:B,2,FALSE)</f>
        <v>#N/A</v>
      </c>
      <c r="F485" s="33" t="e">
        <f t="shared" si="7"/>
        <v>#N/A</v>
      </c>
    </row>
    <row r="486" spans="1:6" x14ac:dyDescent="0.3">
      <c r="A486" s="29"/>
      <c r="B486" s="29" t="e">
        <f>VLOOKUP(A486,Recon!A:B,2,FALSE)</f>
        <v>#N/A</v>
      </c>
      <c r="F486" s="33" t="e">
        <f t="shared" si="7"/>
        <v>#N/A</v>
      </c>
    </row>
    <row r="487" spans="1:6" x14ac:dyDescent="0.3">
      <c r="A487" s="29"/>
      <c r="B487" s="29" t="e">
        <f>VLOOKUP(A487,Recon!A:B,2,FALSE)</f>
        <v>#N/A</v>
      </c>
      <c r="F487" s="33" t="e">
        <f t="shared" si="7"/>
        <v>#N/A</v>
      </c>
    </row>
    <row r="488" spans="1:6" x14ac:dyDescent="0.3">
      <c r="A488" s="29"/>
      <c r="B488" s="29" t="e">
        <f>VLOOKUP(A488,Recon!A:B,2,FALSE)</f>
        <v>#N/A</v>
      </c>
      <c r="F488" s="33" t="e">
        <f t="shared" si="7"/>
        <v>#N/A</v>
      </c>
    </row>
    <row r="489" spans="1:6" x14ac:dyDescent="0.3">
      <c r="A489" s="29"/>
      <c r="B489" s="29" t="e">
        <f>VLOOKUP(A489,Recon!A:B,2,FALSE)</f>
        <v>#N/A</v>
      </c>
      <c r="F489" s="33" t="e">
        <f t="shared" si="7"/>
        <v>#N/A</v>
      </c>
    </row>
    <row r="490" spans="1:6" x14ac:dyDescent="0.3">
      <c r="A490" s="29"/>
      <c r="B490" s="29" t="e">
        <f>VLOOKUP(A490,Recon!A:B,2,FALSE)</f>
        <v>#N/A</v>
      </c>
      <c r="F490" s="33" t="e">
        <f t="shared" si="7"/>
        <v>#N/A</v>
      </c>
    </row>
    <row r="491" spans="1:6" x14ac:dyDescent="0.3">
      <c r="A491" s="29"/>
      <c r="B491" s="29" t="e">
        <f>VLOOKUP(A491,Recon!A:B,2,FALSE)</f>
        <v>#N/A</v>
      </c>
      <c r="F491" s="33" t="e">
        <f t="shared" si="7"/>
        <v>#N/A</v>
      </c>
    </row>
    <row r="492" spans="1:6" x14ac:dyDescent="0.3">
      <c r="A492" s="29"/>
      <c r="B492" s="29" t="e">
        <f>VLOOKUP(A492,Recon!A:B,2,FALSE)</f>
        <v>#N/A</v>
      </c>
      <c r="F492" s="33" t="e">
        <f t="shared" si="7"/>
        <v>#N/A</v>
      </c>
    </row>
    <row r="493" spans="1:6" x14ac:dyDescent="0.3">
      <c r="A493" s="29"/>
      <c r="B493" s="29" t="e">
        <f>VLOOKUP(A493,Recon!A:B,2,FALSE)</f>
        <v>#N/A</v>
      </c>
      <c r="F493" s="33" t="e">
        <f t="shared" si="7"/>
        <v>#N/A</v>
      </c>
    </row>
    <row r="494" spans="1:6" x14ac:dyDescent="0.3">
      <c r="A494" s="29"/>
      <c r="B494" s="29" t="e">
        <f>VLOOKUP(A494,Recon!A:B,2,FALSE)</f>
        <v>#N/A</v>
      </c>
      <c r="F494" s="33" t="e">
        <f t="shared" si="7"/>
        <v>#N/A</v>
      </c>
    </row>
    <row r="495" spans="1:6" x14ac:dyDescent="0.3">
      <c r="A495" s="29"/>
      <c r="B495" s="29" t="e">
        <f>VLOOKUP(A495,Recon!A:B,2,FALSE)</f>
        <v>#N/A</v>
      </c>
      <c r="F495" s="33" t="e">
        <f t="shared" si="7"/>
        <v>#N/A</v>
      </c>
    </row>
    <row r="496" spans="1:6" x14ac:dyDescent="0.3">
      <c r="A496" s="29"/>
      <c r="B496" s="29" t="e">
        <f>VLOOKUP(A496,Recon!A:B,2,FALSE)</f>
        <v>#N/A</v>
      </c>
      <c r="F496" s="33" t="e">
        <f t="shared" si="7"/>
        <v>#N/A</v>
      </c>
    </row>
    <row r="497" spans="1:6" x14ac:dyDescent="0.3">
      <c r="A497" s="29"/>
      <c r="B497" s="29" t="e">
        <f>VLOOKUP(A497,Recon!A:B,2,FALSE)</f>
        <v>#N/A</v>
      </c>
      <c r="F497" s="33" t="e">
        <f t="shared" si="7"/>
        <v>#N/A</v>
      </c>
    </row>
    <row r="498" spans="1:6" x14ac:dyDescent="0.3">
      <c r="A498" s="29"/>
      <c r="B498" s="29" t="e">
        <f>VLOOKUP(A498,Recon!A:B,2,FALSE)</f>
        <v>#N/A</v>
      </c>
      <c r="F498" s="33" t="e">
        <f t="shared" si="7"/>
        <v>#N/A</v>
      </c>
    </row>
    <row r="499" spans="1:6" x14ac:dyDescent="0.3">
      <c r="A499" s="29"/>
      <c r="B499" s="29" t="e">
        <f>VLOOKUP(A499,Recon!A:B,2,FALSE)</f>
        <v>#N/A</v>
      </c>
      <c r="F499" s="33" t="e">
        <f t="shared" si="7"/>
        <v>#N/A</v>
      </c>
    </row>
    <row r="500" spans="1:6" x14ac:dyDescent="0.3">
      <c r="A500" s="29"/>
      <c r="B500" s="29" t="e">
        <f>VLOOKUP(A500,Recon!A:B,2,FALSE)</f>
        <v>#N/A</v>
      </c>
      <c r="F500" s="33" t="e">
        <f t="shared" si="7"/>
        <v>#N/A</v>
      </c>
    </row>
    <row r="501" spans="1:6" x14ac:dyDescent="0.3">
      <c r="A501" s="29"/>
      <c r="B501" s="29" t="e">
        <f>VLOOKUP(A501,Recon!A:B,2,FALSE)</f>
        <v>#N/A</v>
      </c>
      <c r="F501" s="33" t="e">
        <f t="shared" si="7"/>
        <v>#N/A</v>
      </c>
    </row>
    <row r="502" spans="1:6" x14ac:dyDescent="0.3">
      <c r="A502" s="29"/>
      <c r="B502" s="29" t="e">
        <f>VLOOKUP(A502,Recon!A:B,2,FALSE)</f>
        <v>#N/A</v>
      </c>
      <c r="F502" s="33" t="e">
        <f t="shared" si="7"/>
        <v>#N/A</v>
      </c>
    </row>
    <row r="503" spans="1:6" x14ac:dyDescent="0.3">
      <c r="A503" s="29"/>
      <c r="B503" s="29" t="e">
        <f>VLOOKUP(A503,Recon!A:B,2,FALSE)</f>
        <v>#N/A</v>
      </c>
      <c r="F503" s="33" t="e">
        <f t="shared" si="7"/>
        <v>#N/A</v>
      </c>
    </row>
    <row r="504" spans="1:6" x14ac:dyDescent="0.3">
      <c r="A504" s="29"/>
      <c r="B504" s="29" t="e">
        <f>VLOOKUP(A504,Recon!A:B,2,FALSE)</f>
        <v>#N/A</v>
      </c>
      <c r="F504" s="33" t="e">
        <f t="shared" si="7"/>
        <v>#N/A</v>
      </c>
    </row>
    <row r="505" spans="1:6" x14ac:dyDescent="0.3">
      <c r="A505" s="29"/>
      <c r="B505" s="29" t="e">
        <f>VLOOKUP(A505,Recon!A:B,2,FALSE)</f>
        <v>#N/A</v>
      </c>
      <c r="F505" s="33" t="e">
        <f t="shared" si="7"/>
        <v>#N/A</v>
      </c>
    </row>
    <row r="506" spans="1:6" x14ac:dyDescent="0.3">
      <c r="A506" s="29"/>
      <c r="B506" s="29" t="e">
        <f>VLOOKUP(A506,Recon!A:B,2,FALSE)</f>
        <v>#N/A</v>
      </c>
      <c r="F506" s="33" t="e">
        <f t="shared" si="7"/>
        <v>#N/A</v>
      </c>
    </row>
    <row r="507" spans="1:6" x14ac:dyDescent="0.3">
      <c r="A507" s="29"/>
      <c r="B507" s="29" t="e">
        <f>VLOOKUP(A507,Recon!A:B,2,FALSE)</f>
        <v>#N/A</v>
      </c>
      <c r="F507" s="33" t="e">
        <f t="shared" si="7"/>
        <v>#N/A</v>
      </c>
    </row>
    <row r="508" spans="1:6" x14ac:dyDescent="0.3">
      <c r="A508" s="29"/>
      <c r="B508" s="29" t="e">
        <f>VLOOKUP(A508,Recon!A:B,2,FALSE)</f>
        <v>#N/A</v>
      </c>
      <c r="F508" s="33" t="e">
        <f t="shared" si="7"/>
        <v>#N/A</v>
      </c>
    </row>
    <row r="509" spans="1:6" x14ac:dyDescent="0.3">
      <c r="A509" s="29"/>
      <c r="B509" s="29" t="e">
        <f>VLOOKUP(A509,Recon!A:B,2,FALSE)</f>
        <v>#N/A</v>
      </c>
      <c r="F509" s="33" t="e">
        <f t="shared" si="7"/>
        <v>#N/A</v>
      </c>
    </row>
    <row r="510" spans="1:6" x14ac:dyDescent="0.3">
      <c r="A510" s="29"/>
      <c r="B510" s="29" t="e">
        <f>VLOOKUP(A510,Recon!A:B,2,FALSE)</f>
        <v>#N/A</v>
      </c>
      <c r="F510" s="33" t="e">
        <f t="shared" si="7"/>
        <v>#N/A</v>
      </c>
    </row>
    <row r="511" spans="1:6" x14ac:dyDescent="0.3">
      <c r="A511" s="29"/>
      <c r="B511" s="29" t="e">
        <f>VLOOKUP(A511,Recon!A:B,2,FALSE)</f>
        <v>#N/A</v>
      </c>
      <c r="F511" s="33" t="e">
        <f t="shared" si="7"/>
        <v>#N/A</v>
      </c>
    </row>
    <row r="512" spans="1:6" x14ac:dyDescent="0.3">
      <c r="A512" s="29"/>
      <c r="B512" s="29" t="e">
        <f>VLOOKUP(A512,Recon!A:B,2,FALSE)</f>
        <v>#N/A</v>
      </c>
      <c r="F512" s="33" t="e">
        <f t="shared" si="7"/>
        <v>#N/A</v>
      </c>
    </row>
    <row r="513" spans="1:6" x14ac:dyDescent="0.3">
      <c r="A513" s="29"/>
      <c r="B513" s="29" t="e">
        <f>VLOOKUP(A513,Recon!A:B,2,FALSE)</f>
        <v>#N/A</v>
      </c>
      <c r="F513" s="33" t="e">
        <f t="shared" si="7"/>
        <v>#N/A</v>
      </c>
    </row>
    <row r="514" spans="1:6" x14ac:dyDescent="0.3">
      <c r="A514" s="29"/>
      <c r="B514" s="29" t="e">
        <f>VLOOKUP(A514,Recon!A:B,2,FALSE)</f>
        <v>#N/A</v>
      </c>
      <c r="F514" s="33" t="e">
        <f>B514&amp;E514</f>
        <v>#N/A</v>
      </c>
    </row>
    <row r="515" spans="1:6" x14ac:dyDescent="0.3">
      <c r="A515" s="29"/>
      <c r="B515" s="29" t="e">
        <f>VLOOKUP(A515,Recon!A:B,2,FALSE)</f>
        <v>#N/A</v>
      </c>
      <c r="F515" s="33" t="e">
        <f>B515&amp;E515</f>
        <v>#N/A</v>
      </c>
    </row>
    <row r="516" spans="1:6" x14ac:dyDescent="0.3">
      <c r="A516" s="29"/>
      <c r="B516" s="29" t="e">
        <f>VLOOKUP(A516,Recon!A:B,2,FALSE)</f>
        <v>#N/A</v>
      </c>
      <c r="F516" s="33" t="e">
        <f>B516&amp;E516</f>
        <v>#N/A</v>
      </c>
    </row>
    <row r="517" spans="1:6" x14ac:dyDescent="0.3">
      <c r="A517" s="29"/>
      <c r="B517" s="29" t="e">
        <f>VLOOKUP(A517,Recon!A:B,2,FALSE)</f>
        <v>#N/A</v>
      </c>
      <c r="F517" s="33" t="e">
        <f>B517&amp;E517</f>
        <v>#N/A</v>
      </c>
    </row>
  </sheetData>
  <autoFilter ref="A1:H517" xr:uid="{00000000-0009-0000-0000-000007000000}">
    <sortState xmlns:xlrd2="http://schemas.microsoft.com/office/spreadsheetml/2017/richdata2" ref="A2:H517">
      <sortCondition ref="D1:D517"/>
    </sortState>
  </autoFilter>
  <phoneticPr fontId="4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5"/>
  <sheetViews>
    <sheetView zoomScaleNormal="100" workbookViewId="0">
      <pane ySplit="1" topLeftCell="A41" activePane="bottomLeft" state="frozen"/>
      <selection pane="bottomLeft" activeCell="E2" sqref="E2:G65"/>
    </sheetView>
  </sheetViews>
  <sheetFormatPr defaultColWidth="47" defaultRowHeight="14.4" x14ac:dyDescent="0.3"/>
  <cols>
    <col min="1" max="1" width="7.6640625" style="2" bestFit="1" customWidth="1"/>
    <col min="2" max="2" width="22.88671875" style="2" bestFit="1" customWidth="1"/>
    <col min="3" max="3" width="13.88671875" style="2" bestFit="1" customWidth="1"/>
    <col min="4" max="4" width="39.44140625" style="2" bestFit="1" customWidth="1"/>
    <col min="5" max="5" width="14.5546875" style="2" bestFit="1" customWidth="1"/>
    <col min="6" max="6" width="14.33203125" style="2" bestFit="1" customWidth="1"/>
    <col min="7" max="7" width="22.5546875" style="2" bestFit="1" customWidth="1"/>
    <col min="8" max="8" width="18" style="2" bestFit="1" customWidth="1"/>
    <col min="9" max="9" width="11.44140625" style="2" bestFit="1" customWidth="1"/>
    <col min="10" max="16384" width="47" style="2"/>
  </cols>
  <sheetData>
    <row r="1" spans="1:9" x14ac:dyDescent="0.3">
      <c r="A1" s="104" t="s">
        <v>3325</v>
      </c>
      <c r="B1" s="104" t="s">
        <v>3350</v>
      </c>
      <c r="C1" s="104" t="s">
        <v>3349</v>
      </c>
      <c r="D1" s="104" t="s">
        <v>3359</v>
      </c>
      <c r="E1" s="104" t="s">
        <v>183</v>
      </c>
      <c r="F1" s="104" t="s">
        <v>3351</v>
      </c>
      <c r="G1" s="104" t="s">
        <v>3326</v>
      </c>
      <c r="H1" s="103" t="s">
        <v>3360</v>
      </c>
      <c r="I1" s="103" t="s">
        <v>3361</v>
      </c>
    </row>
    <row r="2" spans="1:9" x14ac:dyDescent="0.3">
      <c r="A2" s="105" t="s">
        <v>3477</v>
      </c>
      <c r="B2" s="105" t="s">
        <v>3503</v>
      </c>
      <c r="C2" s="105" t="s">
        <v>66</v>
      </c>
      <c r="D2" s="105" t="s">
        <v>3522</v>
      </c>
      <c r="E2" s="106">
        <v>41814</v>
      </c>
      <c r="F2" s="106">
        <v>41814</v>
      </c>
      <c r="G2" s="106">
        <v>0</v>
      </c>
      <c r="H2" s="106">
        <v>0</v>
      </c>
      <c r="I2" s="106">
        <v>0</v>
      </c>
    </row>
    <row r="3" spans="1:9" x14ac:dyDescent="0.3">
      <c r="A3" s="105" t="s">
        <v>3477</v>
      </c>
      <c r="B3" s="105" t="s">
        <v>3503</v>
      </c>
      <c r="C3" s="105" t="s">
        <v>68</v>
      </c>
      <c r="D3" s="105" t="s">
        <v>3523</v>
      </c>
      <c r="E3" s="106">
        <v>135110</v>
      </c>
      <c r="F3" s="106">
        <v>135110</v>
      </c>
      <c r="G3" s="106">
        <v>0</v>
      </c>
      <c r="H3" s="106">
        <v>0</v>
      </c>
      <c r="I3" s="106">
        <v>0</v>
      </c>
    </row>
    <row r="4" spans="1:9" x14ac:dyDescent="0.3">
      <c r="A4" s="105" t="s">
        <v>3477</v>
      </c>
      <c r="B4" s="105" t="s">
        <v>3503</v>
      </c>
      <c r="C4" s="105" t="s">
        <v>70</v>
      </c>
      <c r="D4" s="105" t="s">
        <v>3524</v>
      </c>
      <c r="E4" s="106">
        <v>51266</v>
      </c>
      <c r="F4" s="106">
        <v>51266</v>
      </c>
      <c r="G4" s="106">
        <v>0</v>
      </c>
      <c r="H4" s="106">
        <v>0</v>
      </c>
      <c r="I4" s="106">
        <v>0</v>
      </c>
    </row>
    <row r="5" spans="1:9" x14ac:dyDescent="0.3">
      <c r="A5" s="105" t="s">
        <v>3477</v>
      </c>
      <c r="B5" s="105" t="s">
        <v>3503</v>
      </c>
      <c r="C5" s="105" t="s">
        <v>72</v>
      </c>
      <c r="D5" s="105" t="s">
        <v>3525</v>
      </c>
      <c r="E5" s="106">
        <v>35939</v>
      </c>
      <c r="F5" s="106">
        <v>35939</v>
      </c>
      <c r="G5" s="106">
        <v>0</v>
      </c>
      <c r="H5" s="106">
        <v>0</v>
      </c>
      <c r="I5" s="106">
        <v>0</v>
      </c>
    </row>
    <row r="6" spans="1:9" x14ac:dyDescent="0.3">
      <c r="A6" s="105" t="s">
        <v>3477</v>
      </c>
      <c r="B6" s="105" t="s">
        <v>3503</v>
      </c>
      <c r="C6" s="105" t="s">
        <v>74</v>
      </c>
      <c r="D6" s="105" t="s">
        <v>3319</v>
      </c>
      <c r="E6" s="106">
        <v>57203</v>
      </c>
      <c r="F6" s="106">
        <v>57203</v>
      </c>
      <c r="G6" s="106">
        <v>0</v>
      </c>
      <c r="H6" s="106">
        <v>0</v>
      </c>
      <c r="I6" s="106">
        <v>0</v>
      </c>
    </row>
    <row r="7" spans="1:9" x14ac:dyDescent="0.3">
      <c r="A7" s="105" t="s">
        <v>3477</v>
      </c>
      <c r="B7" s="105" t="s">
        <v>3503</v>
      </c>
      <c r="C7" s="105" t="s">
        <v>76</v>
      </c>
      <c r="D7" s="105" t="s">
        <v>3526</v>
      </c>
      <c r="E7" s="106">
        <v>33177</v>
      </c>
      <c r="F7" s="106">
        <v>33177</v>
      </c>
      <c r="G7" s="106">
        <v>0</v>
      </c>
      <c r="H7" s="106">
        <v>0</v>
      </c>
      <c r="I7" s="106">
        <v>0</v>
      </c>
    </row>
    <row r="8" spans="1:9" x14ac:dyDescent="0.3">
      <c r="A8" s="105" t="s">
        <v>3477</v>
      </c>
      <c r="B8" s="105" t="s">
        <v>3503</v>
      </c>
      <c r="C8" s="105" t="s">
        <v>78</v>
      </c>
      <c r="D8" s="105" t="s">
        <v>3527</v>
      </c>
      <c r="E8" s="106">
        <v>12963</v>
      </c>
      <c r="F8" s="106">
        <v>12963</v>
      </c>
      <c r="G8" s="106">
        <v>0</v>
      </c>
      <c r="H8" s="106">
        <v>0</v>
      </c>
      <c r="I8" s="106">
        <v>0</v>
      </c>
    </row>
    <row r="9" spans="1:9" x14ac:dyDescent="0.3">
      <c r="A9" s="105" t="s">
        <v>3477</v>
      </c>
      <c r="B9" s="105" t="s">
        <v>3503</v>
      </c>
      <c r="C9" s="105" t="s">
        <v>80</v>
      </c>
      <c r="D9" s="105" t="s">
        <v>3528</v>
      </c>
      <c r="E9" s="106">
        <v>154028</v>
      </c>
      <c r="F9" s="106">
        <v>154028</v>
      </c>
      <c r="G9" s="106">
        <v>0</v>
      </c>
      <c r="H9" s="106">
        <v>0</v>
      </c>
      <c r="I9" s="106">
        <v>0</v>
      </c>
    </row>
    <row r="10" spans="1:9" x14ac:dyDescent="0.3">
      <c r="A10" s="105" t="s">
        <v>3477</v>
      </c>
      <c r="B10" s="105" t="s">
        <v>3503</v>
      </c>
      <c r="C10" s="105" t="s">
        <v>82</v>
      </c>
      <c r="D10" s="105" t="s">
        <v>3529</v>
      </c>
      <c r="E10" s="106">
        <v>66808</v>
      </c>
      <c r="F10" s="106">
        <v>66808</v>
      </c>
      <c r="G10" s="106">
        <v>0</v>
      </c>
      <c r="H10" s="106">
        <v>0</v>
      </c>
      <c r="I10" s="106">
        <v>0</v>
      </c>
    </row>
    <row r="11" spans="1:9" x14ac:dyDescent="0.3">
      <c r="A11" s="105" t="s">
        <v>3477</v>
      </c>
      <c r="B11" s="105" t="s">
        <v>3503</v>
      </c>
      <c r="C11" s="105" t="s">
        <v>84</v>
      </c>
      <c r="D11" s="105" t="s">
        <v>3530</v>
      </c>
      <c r="E11" s="106">
        <v>200452</v>
      </c>
      <c r="F11" s="106">
        <v>200452</v>
      </c>
      <c r="G11" s="106">
        <v>0</v>
      </c>
      <c r="H11" s="106">
        <v>0</v>
      </c>
      <c r="I11" s="106">
        <v>0</v>
      </c>
    </row>
    <row r="12" spans="1:9" x14ac:dyDescent="0.3">
      <c r="A12" s="105" t="s">
        <v>3477</v>
      </c>
      <c r="B12" s="105" t="s">
        <v>3503</v>
      </c>
      <c r="C12" s="105" t="s">
        <v>86</v>
      </c>
      <c r="D12" s="105" t="s">
        <v>3531</v>
      </c>
      <c r="E12" s="106">
        <v>64468</v>
      </c>
      <c r="F12" s="106">
        <v>64468</v>
      </c>
      <c r="G12" s="106">
        <v>0</v>
      </c>
      <c r="H12" s="106">
        <v>0</v>
      </c>
      <c r="I12" s="106">
        <v>0</v>
      </c>
    </row>
    <row r="13" spans="1:9" x14ac:dyDescent="0.3">
      <c r="A13" s="105" t="s">
        <v>3477</v>
      </c>
      <c r="B13" s="105" t="s">
        <v>3503</v>
      </c>
      <c r="C13" s="105" t="s">
        <v>88</v>
      </c>
      <c r="D13" s="105" t="s">
        <v>3532</v>
      </c>
      <c r="E13" s="106">
        <v>119168</v>
      </c>
      <c r="F13" s="106">
        <v>119168</v>
      </c>
      <c r="G13" s="106">
        <v>0</v>
      </c>
      <c r="H13" s="106">
        <v>0</v>
      </c>
      <c r="I13" s="106">
        <v>0</v>
      </c>
    </row>
    <row r="14" spans="1:9" x14ac:dyDescent="0.3">
      <c r="A14" s="105" t="s">
        <v>3477</v>
      </c>
      <c r="B14" s="105" t="s">
        <v>3503</v>
      </c>
      <c r="C14" s="105" t="s">
        <v>90</v>
      </c>
      <c r="D14" s="105" t="s">
        <v>542</v>
      </c>
      <c r="E14" s="106">
        <v>44779</v>
      </c>
      <c r="F14" s="106">
        <v>44779</v>
      </c>
      <c r="G14" s="106">
        <v>0</v>
      </c>
      <c r="H14" s="106">
        <v>0</v>
      </c>
      <c r="I14" s="106">
        <v>0</v>
      </c>
    </row>
    <row r="15" spans="1:9" x14ac:dyDescent="0.3">
      <c r="A15" s="105" t="s">
        <v>3477</v>
      </c>
      <c r="B15" s="105" t="s">
        <v>3503</v>
      </c>
      <c r="C15" s="105" t="s">
        <v>92</v>
      </c>
      <c r="D15" s="105" t="s">
        <v>553</v>
      </c>
      <c r="E15" s="106">
        <v>393663</v>
      </c>
      <c r="F15" s="106">
        <v>393663</v>
      </c>
      <c r="G15" s="106">
        <v>0</v>
      </c>
      <c r="H15" s="106">
        <v>0</v>
      </c>
      <c r="I15" s="106">
        <v>0</v>
      </c>
    </row>
    <row r="16" spans="1:9" x14ac:dyDescent="0.3">
      <c r="A16" s="105" t="s">
        <v>3477</v>
      </c>
      <c r="B16" s="105" t="s">
        <v>3503</v>
      </c>
      <c r="C16" s="105" t="s">
        <v>95</v>
      </c>
      <c r="D16" s="105" t="s">
        <v>3533</v>
      </c>
      <c r="E16" s="106">
        <v>114512</v>
      </c>
      <c r="F16" s="106">
        <v>114512</v>
      </c>
      <c r="G16" s="106">
        <v>0</v>
      </c>
      <c r="H16" s="106">
        <v>0</v>
      </c>
      <c r="I16" s="106">
        <v>0</v>
      </c>
    </row>
    <row r="17" spans="1:9" x14ac:dyDescent="0.3">
      <c r="A17" s="105" t="s">
        <v>3477</v>
      </c>
      <c r="B17" s="105" t="s">
        <v>3503</v>
      </c>
      <c r="C17" s="105" t="s">
        <v>1061</v>
      </c>
      <c r="D17" s="105" t="s">
        <v>3534</v>
      </c>
      <c r="E17" s="106">
        <v>26478</v>
      </c>
      <c r="F17" s="106">
        <v>26478</v>
      </c>
      <c r="G17" s="106">
        <v>0</v>
      </c>
      <c r="H17" s="106">
        <v>0</v>
      </c>
      <c r="I17" s="106">
        <v>0</v>
      </c>
    </row>
    <row r="18" spans="1:9" x14ac:dyDescent="0.3">
      <c r="A18" s="105" t="s">
        <v>3477</v>
      </c>
      <c r="B18" s="105" t="s">
        <v>3503</v>
      </c>
      <c r="C18" s="105" t="s">
        <v>1065</v>
      </c>
      <c r="D18" s="105" t="s">
        <v>3513</v>
      </c>
      <c r="E18" s="106">
        <v>18276</v>
      </c>
      <c r="F18" s="106">
        <v>18276</v>
      </c>
      <c r="G18" s="106">
        <v>0</v>
      </c>
      <c r="H18" s="106">
        <v>0</v>
      </c>
      <c r="I18" s="106">
        <v>0</v>
      </c>
    </row>
    <row r="19" spans="1:9" x14ac:dyDescent="0.3">
      <c r="A19" s="105" t="s">
        <v>3477</v>
      </c>
      <c r="B19" s="105" t="s">
        <v>3503</v>
      </c>
      <c r="C19" s="105" t="s">
        <v>97</v>
      </c>
      <c r="D19" s="105" t="s">
        <v>3535</v>
      </c>
      <c r="E19" s="106">
        <v>86444</v>
      </c>
      <c r="F19" s="106">
        <v>86444</v>
      </c>
      <c r="G19" s="106">
        <v>0</v>
      </c>
      <c r="H19" s="106">
        <v>0</v>
      </c>
      <c r="I19" s="106">
        <v>0</v>
      </c>
    </row>
    <row r="20" spans="1:9" x14ac:dyDescent="0.3">
      <c r="A20" s="105" t="s">
        <v>3477</v>
      </c>
      <c r="B20" s="105" t="s">
        <v>3503</v>
      </c>
      <c r="C20" s="105" t="s">
        <v>99</v>
      </c>
      <c r="D20" s="105" t="s">
        <v>3536</v>
      </c>
      <c r="E20" s="106">
        <v>74427</v>
      </c>
      <c r="F20" s="106">
        <v>74427</v>
      </c>
      <c r="G20" s="106">
        <v>0</v>
      </c>
      <c r="H20" s="106">
        <v>0</v>
      </c>
      <c r="I20" s="106">
        <v>0</v>
      </c>
    </row>
    <row r="21" spans="1:9" x14ac:dyDescent="0.3">
      <c r="A21" s="105" t="s">
        <v>3477</v>
      </c>
      <c r="B21" s="105" t="s">
        <v>3503</v>
      </c>
      <c r="C21" s="105" t="s">
        <v>101</v>
      </c>
      <c r="D21" s="105" t="s">
        <v>3537</v>
      </c>
      <c r="E21" s="106">
        <v>57093</v>
      </c>
      <c r="F21" s="106">
        <v>57093</v>
      </c>
      <c r="G21" s="106">
        <v>0</v>
      </c>
      <c r="H21" s="106">
        <v>0</v>
      </c>
      <c r="I21" s="106">
        <v>0</v>
      </c>
    </row>
    <row r="22" spans="1:9" x14ac:dyDescent="0.3">
      <c r="A22" s="105" t="s">
        <v>3477</v>
      </c>
      <c r="B22" s="105" t="s">
        <v>3503</v>
      </c>
      <c r="C22" s="105" t="s">
        <v>103</v>
      </c>
      <c r="D22" s="105" t="s">
        <v>3538</v>
      </c>
      <c r="E22" s="106">
        <v>152819</v>
      </c>
      <c r="F22" s="106">
        <v>152819</v>
      </c>
      <c r="G22" s="106">
        <v>0</v>
      </c>
      <c r="H22" s="106">
        <v>0</v>
      </c>
      <c r="I22" s="106">
        <v>0</v>
      </c>
    </row>
    <row r="23" spans="1:9" x14ac:dyDescent="0.3">
      <c r="A23" s="105" t="s">
        <v>3477</v>
      </c>
      <c r="B23" s="105" t="s">
        <v>3503</v>
      </c>
      <c r="C23" s="105" t="s">
        <v>105</v>
      </c>
      <c r="D23" s="105" t="s">
        <v>106</v>
      </c>
      <c r="E23" s="106">
        <v>9800</v>
      </c>
      <c r="F23" s="106">
        <v>9800</v>
      </c>
      <c r="G23" s="106">
        <v>0</v>
      </c>
      <c r="H23" s="106">
        <v>0</v>
      </c>
      <c r="I23" s="106">
        <v>0</v>
      </c>
    </row>
    <row r="24" spans="1:9" x14ac:dyDescent="0.3">
      <c r="A24" s="105" t="s">
        <v>3477</v>
      </c>
      <c r="B24" s="105" t="s">
        <v>3503</v>
      </c>
      <c r="C24" s="105" t="s">
        <v>107</v>
      </c>
      <c r="D24" s="105" t="s">
        <v>3539</v>
      </c>
      <c r="E24" s="106">
        <v>59980</v>
      </c>
      <c r="F24" s="106">
        <v>59980</v>
      </c>
      <c r="G24" s="106">
        <v>0</v>
      </c>
      <c r="H24" s="106">
        <v>0</v>
      </c>
      <c r="I24" s="106">
        <v>0</v>
      </c>
    </row>
    <row r="25" spans="1:9" x14ac:dyDescent="0.3">
      <c r="A25" s="105" t="s">
        <v>3477</v>
      </c>
      <c r="B25" s="105" t="s">
        <v>3503</v>
      </c>
      <c r="C25" s="105" t="s">
        <v>109</v>
      </c>
      <c r="D25" s="105" t="s">
        <v>3540</v>
      </c>
      <c r="E25" s="106">
        <v>17308</v>
      </c>
      <c r="F25" s="106">
        <v>17308</v>
      </c>
      <c r="G25" s="106">
        <v>0</v>
      </c>
      <c r="H25" s="106">
        <v>0</v>
      </c>
      <c r="I25" s="106">
        <v>0</v>
      </c>
    </row>
    <row r="26" spans="1:9" x14ac:dyDescent="0.3">
      <c r="A26" s="105" t="s">
        <v>3477</v>
      </c>
      <c r="B26" s="105" t="s">
        <v>3503</v>
      </c>
      <c r="C26" s="105" t="s">
        <v>111</v>
      </c>
      <c r="D26" s="105" t="s">
        <v>3541</v>
      </c>
      <c r="E26" s="106">
        <v>31468</v>
      </c>
      <c r="F26" s="106">
        <v>31468</v>
      </c>
      <c r="G26" s="106">
        <v>0</v>
      </c>
      <c r="H26" s="106">
        <v>0</v>
      </c>
      <c r="I26" s="106">
        <v>0</v>
      </c>
    </row>
    <row r="27" spans="1:9" x14ac:dyDescent="0.3">
      <c r="A27" s="105" t="s">
        <v>3477</v>
      </c>
      <c r="B27" s="105" t="s">
        <v>3503</v>
      </c>
      <c r="C27" s="105" t="s">
        <v>113</v>
      </c>
      <c r="D27" s="105" t="s">
        <v>114</v>
      </c>
      <c r="E27" s="106">
        <v>22924</v>
      </c>
      <c r="F27" s="106">
        <v>22924</v>
      </c>
      <c r="G27" s="106">
        <v>0</v>
      </c>
      <c r="H27" s="106">
        <v>0</v>
      </c>
      <c r="I27" s="106">
        <v>0</v>
      </c>
    </row>
    <row r="28" spans="1:9" x14ac:dyDescent="0.3">
      <c r="A28" s="105" t="s">
        <v>3477</v>
      </c>
      <c r="B28" s="105" t="s">
        <v>3503</v>
      </c>
      <c r="C28" s="105" t="s">
        <v>115</v>
      </c>
      <c r="D28" s="105" t="s">
        <v>3542</v>
      </c>
      <c r="E28" s="106">
        <v>44534</v>
      </c>
      <c r="F28" s="106">
        <v>44534</v>
      </c>
      <c r="G28" s="106">
        <v>0</v>
      </c>
      <c r="H28" s="106">
        <v>0</v>
      </c>
      <c r="I28" s="106">
        <v>0</v>
      </c>
    </row>
    <row r="29" spans="1:9" x14ac:dyDescent="0.3">
      <c r="A29" s="105" t="s">
        <v>3477</v>
      </c>
      <c r="B29" s="105" t="s">
        <v>3503</v>
      </c>
      <c r="C29" s="105" t="s">
        <v>117</v>
      </c>
      <c r="D29" s="105" t="s">
        <v>3543</v>
      </c>
      <c r="E29" s="106">
        <v>3832</v>
      </c>
      <c r="F29" s="106">
        <v>3832</v>
      </c>
      <c r="G29" s="106">
        <v>0</v>
      </c>
      <c r="H29" s="106">
        <v>0</v>
      </c>
      <c r="I29" s="106">
        <v>0</v>
      </c>
    </row>
    <row r="30" spans="1:9" x14ac:dyDescent="0.3">
      <c r="A30" s="105" t="s">
        <v>3477</v>
      </c>
      <c r="B30" s="105" t="s">
        <v>3503</v>
      </c>
      <c r="C30" s="105" t="s">
        <v>119</v>
      </c>
      <c r="D30" s="105" t="s">
        <v>3429</v>
      </c>
      <c r="E30" s="106">
        <v>344068</v>
      </c>
      <c r="F30" s="106">
        <v>344068</v>
      </c>
      <c r="G30" s="106">
        <v>0</v>
      </c>
      <c r="H30" s="106">
        <v>0</v>
      </c>
      <c r="I30" s="106">
        <v>0</v>
      </c>
    </row>
    <row r="31" spans="1:9" x14ac:dyDescent="0.3">
      <c r="A31" s="105" t="s">
        <v>3477</v>
      </c>
      <c r="B31" s="105" t="s">
        <v>3503</v>
      </c>
      <c r="C31" s="105" t="s">
        <v>3331</v>
      </c>
      <c r="D31" s="105" t="s">
        <v>3544</v>
      </c>
      <c r="E31" s="106">
        <v>23112</v>
      </c>
      <c r="F31" s="106">
        <v>23112</v>
      </c>
      <c r="G31" s="106">
        <v>0</v>
      </c>
      <c r="H31" s="106">
        <v>0</v>
      </c>
      <c r="I31" s="106">
        <v>0</v>
      </c>
    </row>
    <row r="32" spans="1:9" x14ac:dyDescent="0.3">
      <c r="A32" s="105" t="s">
        <v>3477</v>
      </c>
      <c r="B32" s="105" t="s">
        <v>3503</v>
      </c>
      <c r="C32" s="105" t="s">
        <v>121</v>
      </c>
      <c r="D32" s="105" t="s">
        <v>3545</v>
      </c>
      <c r="E32" s="106">
        <v>89165</v>
      </c>
      <c r="F32" s="106">
        <v>89165</v>
      </c>
      <c r="G32" s="106">
        <v>0</v>
      </c>
      <c r="H32" s="106">
        <v>0</v>
      </c>
      <c r="I32" s="106">
        <v>0</v>
      </c>
    </row>
    <row r="33" spans="1:9" x14ac:dyDescent="0.3">
      <c r="A33" s="105" t="s">
        <v>3477</v>
      </c>
      <c r="B33" s="105" t="s">
        <v>3503</v>
      </c>
      <c r="C33" s="105" t="s">
        <v>123</v>
      </c>
      <c r="D33" s="105" t="s">
        <v>3546</v>
      </c>
      <c r="E33" s="106">
        <v>78499</v>
      </c>
      <c r="F33" s="106">
        <v>78499</v>
      </c>
      <c r="G33" s="106">
        <v>0</v>
      </c>
      <c r="H33" s="106">
        <v>0</v>
      </c>
      <c r="I33" s="106">
        <v>0</v>
      </c>
    </row>
    <row r="34" spans="1:9" x14ac:dyDescent="0.3">
      <c r="A34" s="105" t="s">
        <v>3477</v>
      </c>
      <c r="B34" s="105" t="s">
        <v>3503</v>
      </c>
      <c r="C34" s="105" t="s">
        <v>125</v>
      </c>
      <c r="D34" s="105" t="s">
        <v>3547</v>
      </c>
      <c r="E34" s="106">
        <v>11886</v>
      </c>
      <c r="F34" s="106">
        <v>3675.55</v>
      </c>
      <c r="G34" s="106">
        <v>8210.4500000000007</v>
      </c>
      <c r="H34" s="106">
        <v>0</v>
      </c>
      <c r="I34" s="106">
        <v>0</v>
      </c>
    </row>
    <row r="35" spans="1:9" x14ac:dyDescent="0.3">
      <c r="A35" s="105" t="s">
        <v>3477</v>
      </c>
      <c r="B35" s="105" t="s">
        <v>3503</v>
      </c>
      <c r="C35" s="105" t="s">
        <v>127</v>
      </c>
      <c r="D35" s="105" t="s">
        <v>3548</v>
      </c>
      <c r="E35" s="106">
        <v>34477</v>
      </c>
      <c r="F35" s="106">
        <v>34477</v>
      </c>
      <c r="G35" s="106">
        <v>0</v>
      </c>
      <c r="H35" s="106">
        <v>0</v>
      </c>
      <c r="I35" s="106">
        <v>0</v>
      </c>
    </row>
    <row r="36" spans="1:9" x14ac:dyDescent="0.3">
      <c r="A36" s="105" t="s">
        <v>3477</v>
      </c>
      <c r="B36" s="105" t="s">
        <v>3503</v>
      </c>
      <c r="C36" s="105" t="s">
        <v>129</v>
      </c>
      <c r="D36" s="105" t="s">
        <v>3549</v>
      </c>
      <c r="E36" s="106">
        <v>170239</v>
      </c>
      <c r="F36" s="106">
        <v>170239</v>
      </c>
      <c r="G36" s="106">
        <v>0</v>
      </c>
      <c r="H36" s="106">
        <v>0</v>
      </c>
      <c r="I36" s="106">
        <v>0</v>
      </c>
    </row>
    <row r="37" spans="1:9" x14ac:dyDescent="0.3">
      <c r="A37" s="105" t="s">
        <v>3477</v>
      </c>
      <c r="B37" s="105" t="s">
        <v>3503</v>
      </c>
      <c r="C37" s="105" t="s">
        <v>131</v>
      </c>
      <c r="D37" s="105" t="s">
        <v>3550</v>
      </c>
      <c r="E37" s="106">
        <v>21822</v>
      </c>
      <c r="F37" s="106">
        <v>21822</v>
      </c>
      <c r="G37" s="106">
        <v>0</v>
      </c>
      <c r="H37" s="106">
        <v>0</v>
      </c>
      <c r="I37" s="106">
        <v>0</v>
      </c>
    </row>
    <row r="38" spans="1:9" x14ac:dyDescent="0.3">
      <c r="A38" s="105" t="s">
        <v>3477</v>
      </c>
      <c r="B38" s="105" t="s">
        <v>3503</v>
      </c>
      <c r="C38" s="105" t="s">
        <v>133</v>
      </c>
      <c r="D38" s="105" t="s">
        <v>3443</v>
      </c>
      <c r="E38" s="106">
        <v>31043</v>
      </c>
      <c r="F38" s="106">
        <v>31043</v>
      </c>
      <c r="G38" s="106">
        <v>0</v>
      </c>
      <c r="H38" s="106">
        <v>0</v>
      </c>
      <c r="I38" s="106">
        <v>0</v>
      </c>
    </row>
    <row r="39" spans="1:9" x14ac:dyDescent="0.3">
      <c r="A39" s="105" t="s">
        <v>3477</v>
      </c>
      <c r="B39" s="105" t="s">
        <v>3503</v>
      </c>
      <c r="C39" s="105" t="s">
        <v>135</v>
      </c>
      <c r="D39" s="105" t="s">
        <v>3551</v>
      </c>
      <c r="E39" s="106">
        <v>27505</v>
      </c>
      <c r="F39" s="106">
        <v>27505</v>
      </c>
      <c r="G39" s="106">
        <v>0</v>
      </c>
      <c r="H39" s="106">
        <v>0</v>
      </c>
      <c r="I39" s="106">
        <v>0</v>
      </c>
    </row>
    <row r="40" spans="1:9" x14ac:dyDescent="0.3">
      <c r="A40" s="105" t="s">
        <v>3477</v>
      </c>
      <c r="B40" s="105" t="s">
        <v>3503</v>
      </c>
      <c r="C40" s="105" t="s">
        <v>3327</v>
      </c>
      <c r="D40" s="105" t="s">
        <v>1284</v>
      </c>
      <c r="E40" s="106">
        <v>5341</v>
      </c>
      <c r="F40" s="106">
        <v>5341</v>
      </c>
      <c r="G40" s="106">
        <v>0</v>
      </c>
      <c r="H40" s="106">
        <v>0</v>
      </c>
      <c r="I40" s="106">
        <v>0</v>
      </c>
    </row>
    <row r="41" spans="1:9" x14ac:dyDescent="0.3">
      <c r="A41" s="105" t="s">
        <v>3477</v>
      </c>
      <c r="B41" s="105" t="s">
        <v>3503</v>
      </c>
      <c r="C41" s="105" t="s">
        <v>137</v>
      </c>
      <c r="D41" s="105" t="s">
        <v>3552</v>
      </c>
      <c r="E41" s="106">
        <v>77987</v>
      </c>
      <c r="F41" s="106">
        <v>77987</v>
      </c>
      <c r="G41" s="106">
        <v>0</v>
      </c>
      <c r="H41" s="106">
        <v>0</v>
      </c>
      <c r="I41" s="106">
        <v>0</v>
      </c>
    </row>
    <row r="42" spans="1:9" x14ac:dyDescent="0.3">
      <c r="A42" s="105" t="s">
        <v>3477</v>
      </c>
      <c r="B42" s="105" t="s">
        <v>3503</v>
      </c>
      <c r="C42" s="105" t="s">
        <v>139</v>
      </c>
      <c r="D42" s="105" t="s">
        <v>3553</v>
      </c>
      <c r="E42" s="106">
        <v>18655</v>
      </c>
      <c r="F42" s="106">
        <v>18655</v>
      </c>
      <c r="G42" s="106">
        <v>0</v>
      </c>
      <c r="H42" s="106">
        <v>0</v>
      </c>
      <c r="I42" s="106">
        <v>0</v>
      </c>
    </row>
    <row r="43" spans="1:9" x14ac:dyDescent="0.3">
      <c r="A43" s="105" t="s">
        <v>3477</v>
      </c>
      <c r="B43" s="105" t="s">
        <v>3503</v>
      </c>
      <c r="C43" s="105" t="s">
        <v>3329</v>
      </c>
      <c r="D43" s="105" t="s">
        <v>3554</v>
      </c>
      <c r="E43" s="106">
        <v>13509</v>
      </c>
      <c r="F43" s="106">
        <v>13509</v>
      </c>
      <c r="G43" s="106">
        <v>0</v>
      </c>
      <c r="H43" s="106">
        <v>0</v>
      </c>
      <c r="I43" s="106">
        <v>0</v>
      </c>
    </row>
    <row r="44" spans="1:9" x14ac:dyDescent="0.3">
      <c r="A44" s="105" t="s">
        <v>3477</v>
      </c>
      <c r="B44" s="105" t="s">
        <v>3503</v>
      </c>
      <c r="C44" s="105" t="s">
        <v>141</v>
      </c>
      <c r="D44" s="105" t="s">
        <v>3555</v>
      </c>
      <c r="E44" s="106">
        <v>17827</v>
      </c>
      <c r="F44" s="106">
        <v>17827</v>
      </c>
      <c r="G44" s="106">
        <v>0</v>
      </c>
      <c r="H44" s="106">
        <v>0</v>
      </c>
      <c r="I44" s="106">
        <v>0</v>
      </c>
    </row>
    <row r="45" spans="1:9" x14ac:dyDescent="0.3">
      <c r="A45" s="105" t="s">
        <v>3477</v>
      </c>
      <c r="B45" s="105" t="s">
        <v>3503</v>
      </c>
      <c r="C45" s="105" t="s">
        <v>143</v>
      </c>
      <c r="D45" s="105" t="s">
        <v>3556</v>
      </c>
      <c r="E45" s="106">
        <v>14815</v>
      </c>
      <c r="F45" s="106">
        <v>14815</v>
      </c>
      <c r="G45" s="106">
        <v>0</v>
      </c>
      <c r="H45" s="106">
        <v>0</v>
      </c>
      <c r="I45" s="106">
        <v>0</v>
      </c>
    </row>
    <row r="46" spans="1:9" x14ac:dyDescent="0.3">
      <c r="A46" s="105" t="s">
        <v>3477</v>
      </c>
      <c r="B46" s="105" t="s">
        <v>3503</v>
      </c>
      <c r="C46" s="105" t="s">
        <v>145</v>
      </c>
      <c r="D46" s="105" t="s">
        <v>3557</v>
      </c>
      <c r="E46" s="106">
        <v>93440</v>
      </c>
      <c r="F46" s="106">
        <v>93440</v>
      </c>
      <c r="G46" s="106">
        <v>0</v>
      </c>
      <c r="H46" s="106">
        <v>0</v>
      </c>
      <c r="I46" s="106">
        <v>0</v>
      </c>
    </row>
    <row r="47" spans="1:9" x14ac:dyDescent="0.3">
      <c r="A47" s="105" t="s">
        <v>3477</v>
      </c>
      <c r="B47" s="105" t="s">
        <v>3503</v>
      </c>
      <c r="C47" s="105" t="s">
        <v>147</v>
      </c>
      <c r="D47" s="105" t="s">
        <v>1752</v>
      </c>
      <c r="E47" s="106">
        <v>43741</v>
      </c>
      <c r="F47" s="106">
        <v>43741</v>
      </c>
      <c r="G47" s="106">
        <v>0</v>
      </c>
      <c r="H47" s="106">
        <v>0</v>
      </c>
      <c r="I47" s="106">
        <v>0</v>
      </c>
    </row>
    <row r="48" spans="1:9" x14ac:dyDescent="0.3">
      <c r="A48" s="105" t="s">
        <v>3477</v>
      </c>
      <c r="B48" s="105" t="s">
        <v>3503</v>
      </c>
      <c r="C48" s="105" t="s">
        <v>3457</v>
      </c>
      <c r="D48" s="105" t="s">
        <v>3558</v>
      </c>
      <c r="E48" s="106">
        <v>467</v>
      </c>
      <c r="F48" s="106">
        <v>0</v>
      </c>
      <c r="G48" s="106">
        <v>467</v>
      </c>
      <c r="H48" s="106">
        <v>0</v>
      </c>
      <c r="I48" s="106">
        <v>0</v>
      </c>
    </row>
    <row r="49" spans="1:9" x14ac:dyDescent="0.3">
      <c r="A49" s="105" t="s">
        <v>3477</v>
      </c>
      <c r="B49" s="105" t="s">
        <v>3503</v>
      </c>
      <c r="C49" s="105" t="s">
        <v>149</v>
      </c>
      <c r="D49" s="105" t="s">
        <v>3559</v>
      </c>
      <c r="E49" s="106">
        <v>27114</v>
      </c>
      <c r="F49" s="106">
        <v>27114</v>
      </c>
      <c r="G49" s="106">
        <v>0</v>
      </c>
      <c r="H49" s="106">
        <v>0</v>
      </c>
      <c r="I49" s="106">
        <v>0</v>
      </c>
    </row>
    <row r="50" spans="1:9" x14ac:dyDescent="0.3">
      <c r="A50" s="105" t="s">
        <v>3477</v>
      </c>
      <c r="B50" s="105" t="s">
        <v>3503</v>
      </c>
      <c r="C50" s="105" t="s">
        <v>151</v>
      </c>
      <c r="D50" s="105" t="s">
        <v>1772</v>
      </c>
      <c r="E50" s="106">
        <v>17780</v>
      </c>
      <c r="F50" s="106">
        <v>17780</v>
      </c>
      <c r="G50" s="106">
        <v>0</v>
      </c>
      <c r="H50" s="106">
        <v>0</v>
      </c>
      <c r="I50" s="106">
        <v>0</v>
      </c>
    </row>
    <row r="51" spans="1:9" x14ac:dyDescent="0.3">
      <c r="A51" s="105" t="s">
        <v>3477</v>
      </c>
      <c r="B51" s="105" t="s">
        <v>3503</v>
      </c>
      <c r="C51" s="105" t="s">
        <v>153</v>
      </c>
      <c r="D51" s="105" t="s">
        <v>1775</v>
      </c>
      <c r="E51" s="106">
        <v>41557</v>
      </c>
      <c r="F51" s="106">
        <v>41557</v>
      </c>
      <c r="G51" s="106">
        <v>0</v>
      </c>
      <c r="H51" s="106">
        <v>0</v>
      </c>
      <c r="I51" s="106">
        <v>0</v>
      </c>
    </row>
    <row r="52" spans="1:9" x14ac:dyDescent="0.3">
      <c r="A52" s="105" t="s">
        <v>3477</v>
      </c>
      <c r="B52" s="105" t="s">
        <v>3503</v>
      </c>
      <c r="C52" s="105" t="s">
        <v>155</v>
      </c>
      <c r="D52" s="105" t="s">
        <v>1783</v>
      </c>
      <c r="E52" s="106">
        <v>31700</v>
      </c>
      <c r="F52" s="106">
        <v>31700</v>
      </c>
      <c r="G52" s="106">
        <v>0</v>
      </c>
      <c r="H52" s="106">
        <v>0</v>
      </c>
      <c r="I52" s="106">
        <v>0</v>
      </c>
    </row>
    <row r="53" spans="1:9" x14ac:dyDescent="0.3">
      <c r="A53" s="105" t="s">
        <v>3477</v>
      </c>
      <c r="B53" s="105" t="s">
        <v>3503</v>
      </c>
      <c r="C53" s="105" t="s">
        <v>157</v>
      </c>
      <c r="D53" s="105" t="s">
        <v>3560</v>
      </c>
      <c r="E53" s="106">
        <v>33659</v>
      </c>
      <c r="F53" s="106">
        <v>33659</v>
      </c>
      <c r="G53" s="106">
        <v>0</v>
      </c>
      <c r="H53" s="106">
        <v>0</v>
      </c>
      <c r="I53" s="106">
        <v>0</v>
      </c>
    </row>
    <row r="54" spans="1:9" x14ac:dyDescent="0.3">
      <c r="A54" s="105" t="s">
        <v>3477</v>
      </c>
      <c r="B54" s="105" t="s">
        <v>3503</v>
      </c>
      <c r="C54" s="105" t="s">
        <v>159</v>
      </c>
      <c r="D54" s="105" t="s">
        <v>3561</v>
      </c>
      <c r="E54" s="106">
        <v>31884</v>
      </c>
      <c r="F54" s="106">
        <v>31884</v>
      </c>
      <c r="G54" s="106">
        <v>0</v>
      </c>
      <c r="H54" s="106">
        <v>0</v>
      </c>
      <c r="I54" s="106">
        <v>0</v>
      </c>
    </row>
    <row r="55" spans="1:9" x14ac:dyDescent="0.3">
      <c r="A55" s="105" t="s">
        <v>3477</v>
      </c>
      <c r="B55" s="105" t="s">
        <v>3503</v>
      </c>
      <c r="C55" s="105" t="s">
        <v>161</v>
      </c>
      <c r="D55" s="105" t="s">
        <v>3562</v>
      </c>
      <c r="E55" s="106">
        <v>37305</v>
      </c>
      <c r="F55" s="106">
        <v>37305</v>
      </c>
      <c r="G55" s="106">
        <v>0</v>
      </c>
      <c r="H55" s="106">
        <v>0</v>
      </c>
      <c r="I55" s="106">
        <v>0</v>
      </c>
    </row>
    <row r="56" spans="1:9" x14ac:dyDescent="0.3">
      <c r="A56" s="105" t="s">
        <v>3477</v>
      </c>
      <c r="B56" s="105" t="s">
        <v>3503</v>
      </c>
      <c r="C56" s="105" t="s">
        <v>163</v>
      </c>
      <c r="D56" s="105" t="s">
        <v>1804</v>
      </c>
      <c r="E56" s="106">
        <v>25075</v>
      </c>
      <c r="F56" s="106">
        <v>25075</v>
      </c>
      <c r="G56" s="106">
        <v>0</v>
      </c>
      <c r="H56" s="106">
        <v>0</v>
      </c>
      <c r="I56" s="106">
        <v>0</v>
      </c>
    </row>
    <row r="57" spans="1:9" x14ac:dyDescent="0.3">
      <c r="A57" s="105" t="s">
        <v>3477</v>
      </c>
      <c r="B57" s="105" t="s">
        <v>3503</v>
      </c>
      <c r="C57" s="105" t="s">
        <v>165</v>
      </c>
      <c r="D57" s="105" t="s">
        <v>1814</v>
      </c>
      <c r="E57" s="106">
        <v>36148</v>
      </c>
      <c r="F57" s="106">
        <v>36148</v>
      </c>
      <c r="G57" s="106">
        <v>0</v>
      </c>
      <c r="H57" s="106">
        <v>0</v>
      </c>
      <c r="I57" s="106">
        <v>0</v>
      </c>
    </row>
    <row r="58" spans="1:9" x14ac:dyDescent="0.3">
      <c r="A58" s="105" t="s">
        <v>3477</v>
      </c>
      <c r="B58" s="105" t="s">
        <v>3503</v>
      </c>
      <c r="C58" s="105" t="s">
        <v>167</v>
      </c>
      <c r="D58" s="105" t="s">
        <v>1826</v>
      </c>
      <c r="E58" s="106">
        <v>44945</v>
      </c>
      <c r="F58" s="106">
        <v>44945</v>
      </c>
      <c r="G58" s="106">
        <v>0</v>
      </c>
      <c r="H58" s="106">
        <v>0</v>
      </c>
      <c r="I58" s="106">
        <v>0</v>
      </c>
    </row>
    <row r="59" spans="1:9" x14ac:dyDescent="0.3">
      <c r="A59" s="105" t="s">
        <v>3477</v>
      </c>
      <c r="B59" s="105" t="s">
        <v>3503</v>
      </c>
      <c r="C59" s="105" t="s">
        <v>169</v>
      </c>
      <c r="D59" s="105" t="s">
        <v>1829</v>
      </c>
      <c r="E59" s="106">
        <v>10583</v>
      </c>
      <c r="F59" s="106">
        <v>10583</v>
      </c>
      <c r="G59" s="106">
        <v>0</v>
      </c>
      <c r="H59" s="106">
        <v>0</v>
      </c>
      <c r="I59" s="106">
        <v>0</v>
      </c>
    </row>
    <row r="60" spans="1:9" x14ac:dyDescent="0.3">
      <c r="A60" s="105" t="s">
        <v>3477</v>
      </c>
      <c r="B60" s="105" t="s">
        <v>3503</v>
      </c>
      <c r="C60" s="105" t="s">
        <v>171</v>
      </c>
      <c r="D60" s="105" t="s">
        <v>1836</v>
      </c>
      <c r="E60" s="106">
        <v>38880</v>
      </c>
      <c r="F60" s="106">
        <v>38880</v>
      </c>
      <c r="G60" s="106">
        <v>0</v>
      </c>
      <c r="H60" s="106">
        <v>0</v>
      </c>
      <c r="I60" s="106">
        <v>0</v>
      </c>
    </row>
    <row r="61" spans="1:9" x14ac:dyDescent="0.3">
      <c r="A61" s="105" t="s">
        <v>3477</v>
      </c>
      <c r="B61" s="105" t="s">
        <v>3503</v>
      </c>
      <c r="C61" s="105" t="s">
        <v>173</v>
      </c>
      <c r="D61" s="105" t="s">
        <v>1841</v>
      </c>
      <c r="E61" s="106">
        <v>23771</v>
      </c>
      <c r="F61" s="106">
        <v>23771</v>
      </c>
      <c r="G61" s="106">
        <v>0</v>
      </c>
      <c r="H61" s="106">
        <v>0</v>
      </c>
      <c r="I61" s="106">
        <v>0</v>
      </c>
    </row>
    <row r="62" spans="1:9" x14ac:dyDescent="0.3">
      <c r="A62" s="105" t="s">
        <v>3477</v>
      </c>
      <c r="B62" s="105" t="s">
        <v>3503</v>
      </c>
      <c r="C62" s="105" t="s">
        <v>175</v>
      </c>
      <c r="D62" s="105" t="s">
        <v>1847</v>
      </c>
      <c r="E62" s="106">
        <v>13848</v>
      </c>
      <c r="F62" s="106">
        <v>13848</v>
      </c>
      <c r="G62" s="106">
        <v>0</v>
      </c>
      <c r="H62" s="106">
        <v>0</v>
      </c>
      <c r="I62" s="106">
        <v>0</v>
      </c>
    </row>
    <row r="63" spans="1:9" x14ac:dyDescent="0.3">
      <c r="A63" s="105" t="s">
        <v>3477</v>
      </c>
      <c r="B63" s="105" t="s">
        <v>3503</v>
      </c>
      <c r="C63" s="105" t="s">
        <v>3333</v>
      </c>
      <c r="D63" s="105" t="s">
        <v>3334</v>
      </c>
      <c r="E63" s="106">
        <v>39269</v>
      </c>
      <c r="F63" s="106">
        <v>39269</v>
      </c>
      <c r="G63" s="106">
        <v>0</v>
      </c>
      <c r="H63" s="106">
        <v>0</v>
      </c>
      <c r="I63" s="106">
        <v>0</v>
      </c>
    </row>
    <row r="64" spans="1:9" x14ac:dyDescent="0.3">
      <c r="A64" s="2" t="s">
        <v>3477</v>
      </c>
      <c r="B64" s="2" t="s">
        <v>3503</v>
      </c>
      <c r="C64" s="2" t="s">
        <v>62</v>
      </c>
      <c r="D64" s="2" t="s">
        <v>179</v>
      </c>
      <c r="E64" s="106">
        <v>10726</v>
      </c>
      <c r="F64" s="106">
        <v>10726</v>
      </c>
      <c r="G64" s="106">
        <v>0</v>
      </c>
      <c r="H64" s="106">
        <v>0</v>
      </c>
      <c r="I64" s="106">
        <v>0</v>
      </c>
    </row>
    <row r="65" spans="1:9" x14ac:dyDescent="0.3">
      <c r="A65" s="2" t="s">
        <v>3477</v>
      </c>
      <c r="B65" s="2" t="s">
        <v>3503</v>
      </c>
      <c r="C65" s="2" t="s">
        <v>60</v>
      </c>
      <c r="D65" s="2" t="s">
        <v>2</v>
      </c>
      <c r="E65" s="2">
        <v>9059</v>
      </c>
      <c r="F65" s="2">
        <v>9059</v>
      </c>
      <c r="G65" s="2">
        <v>0</v>
      </c>
      <c r="H65" s="106">
        <v>0</v>
      </c>
      <c r="I65" s="106">
        <v>0</v>
      </c>
    </row>
  </sheetData>
  <autoFilter ref="A1:I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19-20 Allocation</vt:lpstr>
      <vt:lpstr>19-20 Approved</vt:lpstr>
      <vt:lpstr>Sheet1</vt:lpstr>
      <vt:lpstr>Sheet3</vt:lpstr>
      <vt:lpstr>All 390D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2022-02-03T19:46:23Z</dcterms:modified>
</cp:coreProperties>
</file>